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C\Bootcamp\2024\Homework\Module01\Starter_Code\Starter_Code\working_copy\"/>
    </mc:Choice>
  </mc:AlternateContent>
  <xr:revisionPtr revIDLastSave="0" documentId="13_ncr:1_{29A9AEA7-EA84-4A3B-9817-4434972A8D78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Pivot Table 01" sheetId="2" r:id="rId1"/>
    <sheet name="Pivot Table 02" sheetId="3" r:id="rId2"/>
    <sheet name="Pivot Table 03" sheetId="4" r:id="rId3"/>
    <sheet name="Crowdfunding" sheetId="1" r:id="rId4"/>
    <sheet name="Goal Analysis" sheetId="5" r:id="rId5"/>
    <sheet name="Statistical Analysis" sheetId="6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6" l="1"/>
  <c r="J6" i="6"/>
  <c r="K7" i="6"/>
  <c r="K5" i="6"/>
  <c r="K4" i="6"/>
  <c r="K3" i="6"/>
  <c r="J7" i="6"/>
  <c r="J5" i="6"/>
  <c r="J4" i="6"/>
  <c r="J3" i="6"/>
  <c r="J2" i="6"/>
  <c r="K2" i="6"/>
  <c r="E2" i="6" a="1"/>
  <c r="E2" i="6" s="1"/>
  <c r="B2" i="6" a="1"/>
  <c r="B2" i="6" s="1"/>
  <c r="D10" i="5"/>
  <c r="E10" i="5" s="1"/>
  <c r="H3" i="5"/>
  <c r="H4" i="5"/>
  <c r="H5" i="5"/>
  <c r="H6" i="5"/>
  <c r="H7" i="5"/>
  <c r="H8" i="5"/>
  <c r="H9" i="5"/>
  <c r="H11" i="5"/>
  <c r="H12" i="5"/>
  <c r="H13" i="5"/>
  <c r="H2" i="5"/>
  <c r="G3" i="5"/>
  <c r="G4" i="5"/>
  <c r="G5" i="5"/>
  <c r="G6" i="5"/>
  <c r="G7" i="5"/>
  <c r="G8" i="5"/>
  <c r="G9" i="5"/>
  <c r="G11" i="5"/>
  <c r="G12" i="5"/>
  <c r="G13" i="5"/>
  <c r="G2" i="5"/>
  <c r="F3" i="5"/>
  <c r="F4" i="5"/>
  <c r="F5" i="5"/>
  <c r="F6" i="5"/>
  <c r="F7" i="5"/>
  <c r="F8" i="5"/>
  <c r="F9" i="5"/>
  <c r="F11" i="5"/>
  <c r="F12" i="5"/>
  <c r="F13" i="5"/>
  <c r="F2" i="5"/>
  <c r="E3" i="5"/>
  <c r="E4" i="5"/>
  <c r="E5" i="5"/>
  <c r="E6" i="5"/>
  <c r="E7" i="5"/>
  <c r="E8" i="5"/>
  <c r="E9" i="5"/>
  <c r="E11" i="5"/>
  <c r="E12" i="5"/>
  <c r="E13" i="5"/>
  <c r="E2" i="5"/>
  <c r="D12" i="5"/>
  <c r="C12" i="5"/>
  <c r="B12" i="5"/>
  <c r="D11" i="5"/>
  <c r="C11" i="5"/>
  <c r="B11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13" i="5"/>
  <c r="C13" i="5"/>
  <c r="B13" i="5"/>
  <c r="B2" i="5"/>
  <c r="D2" i="5"/>
  <c r="C2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10" i="5" l="1"/>
  <c r="G10" i="5"/>
  <c r="H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<sst xmlns="http://schemas.openxmlformats.org/spreadsheetml/2006/main" count="7062" uniqueCount="2112">
  <si>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</si>
  <si>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</si>
  <si>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</si>
  <si>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</si>
  <si>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</si>
  <si>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</si>
  <si>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</si>
  <si>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</si>
  <si>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</si>
  <si>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</si>
  <si>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</si>
  <si>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</si>
  <si>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</si>
  <si>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</si>
  <si>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</si>
  <si>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</si>
  <si>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</si>
  <si>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</si>
  <si>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</si>
  <si>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</si>
  <si>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</si>
  <si>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</si>
  <si>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</si>
  <si>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</si>
  <si>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</si>
  <si>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</si>
  <si>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</si>
  <si>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</si>
  <si>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</si>
  <si>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</si>
  <si>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</si>
  <si>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</si>
  <si>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</si>
  <si>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</si>
  <si>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</si>
  <si>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</si>
  <si>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</si>
  <si>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</si>
  <si>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</si>
  <si>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</si>
  <si>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</si>
  <si>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</si>
  <si>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</si>
  <si>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</si>
  <si>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</si>
  <si>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</si>
  <si>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</si>
  <si>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</si>
  <si>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</si>
  <si>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</si>
  <si>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</si>
  <si>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</si>
  <si>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</si>
  <si>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</si>
  <si>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</si>
  <si>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</si>
  <si>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</si>
  <si>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</si>
  <si>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</si>
  <si>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</si>
  <si>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</si>
  <si>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</si>
  <si>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</si>
  <si>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</si>
  <si>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</si>
  <si>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</si>
  <si>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</si>
  <si>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</si>
  <si>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</si>
  <si>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</si>
  <si>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</si>
  <si>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</si>
  <si>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</si>
  <si>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</si>
  <si>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</si>
  <si>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</si>
  <si>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</si>
  <si>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</si>
  <si>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</si>
  <si>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</si>
  <si>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</si>
  <si>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</si>
  <si>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</si>
  <si>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</si>
  <si>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</si>
  <si>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</si>
  <si>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</si>
  <si>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</si>
  <si>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</si>
  <si>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</si>
  <si>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</si>
  <si>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</si>
  <si>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</si>
  <si>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</si>
  <si>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</si>
  <si>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</si>
  <si>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</si>
  <si>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</si>
  <si>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</si>
  <si>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</si>
  <si>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</si>
  <si>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</si>
  <si>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</si>
  <si>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</si>
  <si>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</si>
  <si>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</si>
  <si>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</si>
  <si>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</si>
  <si>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</si>
  <si>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</si>
  <si>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</si>
  <si>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</si>
  <si>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</si>
  <si>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</si>
  <si>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</si>
  <si>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</si>
  <si>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</si>
  <si>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</si>
  <si>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</si>
  <si>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</si>
  <si>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</si>
  <si>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</si>
  <si>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</si>
  <si>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</si>
  <si>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</si>
  <si>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</si>
  <si>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</si>
  <si>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</si>
  <si>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</si>
  <si>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</si>
  <si>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</si>
  <si>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</si>
  <si>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</si>
  <si>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</si>
  <si>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</si>
  <si>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</si>
  <si>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</si>
  <si>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</si>
  <si>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</si>
  <si>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</si>
  <si>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</si>
  <si>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</si>
  <si>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</si>
  <si>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</si>
  <si>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</si>
  <si>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</si>
  <si>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</si>
  <si>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</si>
  <si>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</si>
  <si>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</si>
  <si>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</si>
  <si>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</si>
  <si>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</si>
  <si>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</si>
  <si>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</si>
  <si>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</si>
  <si>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</si>
  <si>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</si>
  <si>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</si>
  <si>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</si>
  <si>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</si>
  <si>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</si>
  <si>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</si>
  <si>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</si>
  <si>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</si>
  <si>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</si>
  <si>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</si>
  <si>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</si>
  <si>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</si>
  <si>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</si>
  <si>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</si>
  <si>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</si>
  <si>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</si>
  <si>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</si>
  <si>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</si>
  <si>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</si>
  <si>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</si>
  <si>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</si>
  <si>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</si>
  <si>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</si>
  <si>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</si>
  <si>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</si>
  <si>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</si>
  <si>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</si>
  <si>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</si>
  <si>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</si>
  <si>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</si>
  <si>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</si>
  <si>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</si>
  <si>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</si>
  <si>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</si>
  <si>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</si>
  <si>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</si>
  <si>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</si>
  <si>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</si>
  <si>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</si>
  <si>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</si>
  <si>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</si>
  <si>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</si>
  <si>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</si>
  <si>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</si>
  <si>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</si>
  <si>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</si>
  <si>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</si>
  <si>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</si>
  <si>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</si>
  <si>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</si>
  <si>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</si>
  <si>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</si>
  <si>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</si>
  <si>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</si>
  <si>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</si>
  <si>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</si>
  <si>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</si>
  <si>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</si>
  <si>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</si>
  <si>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</si>
  <si>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</si>
  <si>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</si>
  <si>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</si>
  <si>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</si>
  <si>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</si>
  <si>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</si>
  <si>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</si>
  <si>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</si>
  <si>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</si>
  <si>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</si>
  <si>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</si>
  <si>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</si>
  <si>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</si>
  <si>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</si>
  <si>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</si>
  <si>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</si>
  <si>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</si>
  <si>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</si>
  <si>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</si>
  <si>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</si>
  <si>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</si>
  <si>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</si>
  <si>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</si>
  <si>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</si>
  <si>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</si>
  <si>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</si>
  <si>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</si>
  <si>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</si>
  <si>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</si>
  <si>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</si>
  <si>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</si>
  <si>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</si>
  <si>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</si>
  <si>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</si>
  <si>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</si>
  <si>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</si>
  <si>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</si>
  <si>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</si>
  <si>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</si>
  <si>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</si>
  <si>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</si>
  <si>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</si>
  <si>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</si>
  <si>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</si>
  <si>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</si>
  <si>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</si>
  <si>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</si>
  <si>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</si>
  <si>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</si>
  <si>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</si>
  <si>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</si>
  <si>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</si>
  <si>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</si>
  <si>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</si>
  <si>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</si>
  <si>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</si>
  <si>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</si>
  <si>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</si>
  <si>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</si>
  <si>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</si>
  <si>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</si>
  <si>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</si>
  <si>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</si>
  <si>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</si>
  <si>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</si>
  <si>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</si>
  <si>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</si>
  <si>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</si>
  <si>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</si>
  <si>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</si>
  <si>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</si>
  <si>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</si>
  <si>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</si>
  <si>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</si>
  <si>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</si>
  <si>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</si>
  <si>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</si>
  <si>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</si>
  <si>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</si>
  <si>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</si>
  <si>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</si>
  <si>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</si>
  <si>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</si>
  <si>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</si>
  <si>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</si>
  <si>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</si>
  <si>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</si>
  <si>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</si>
  <si>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</si>
  <si>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</si>
  <si>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</si>
  <si>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</si>
  <si>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</si>
  <si>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</si>
  <si>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</si>
  <si>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</si>
  <si>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</si>
  <si>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</si>
  <si>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</si>
  <si>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</si>
  <si>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</si>
  <si>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</si>
  <si>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</si>
  <si>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</si>
  <si>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</si>
  <si>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</si>
  <si>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</si>
  <si>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</si>
  <si>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</si>
  <si>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</si>
  <si>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</si>
  <si>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</si>
  <si>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</si>
  <si>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</si>
  <si>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</si>
  <si>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</si>
  <si>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</si>
  <si>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</si>
  <si>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</si>
  <si>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</si>
  <si>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</si>
  <si>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</si>
  <si>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</si>
  <si>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</si>
  <si>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</si>
  <si>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</si>
  <si>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</si>
  <si>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</si>
  <si>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</si>
  <si>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</si>
  <si>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</si>
  <si>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</si>
  <si>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</si>
  <si>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</si>
  <si>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</si>
  <si>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</si>
  <si>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</si>
  <si>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</si>
  <si>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</si>
  <si>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</si>
  <si>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</si>
  <si>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</si>
  <si>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</si>
  <si>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</si>
  <si>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</si>
  <si>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</si>
  <si>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</si>
  <si>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</si>
  <si>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</si>
  <si>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</si>
  <si>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</si>
  <si>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</si>
  <si>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</si>
  <si>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</si>
  <si>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</si>
  <si>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</si>
  <si>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</si>
  <si>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</si>
  <si>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</si>
  <si>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</si>
  <si>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</si>
  <si>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</si>
  <si>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</si>
  <si>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</si>
  <si>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</si>
  <si>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</si>
  <si>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</si>
  <si>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</si>
  <si>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</si>
  <si>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</si>
  <si>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</si>
  <si>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</si>
  <si>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</si>
  <si>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</si>
  <si>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</si>
  <si>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</si>
  <si>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</si>
  <si>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</si>
  <si>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</si>
  <si>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</si>
  <si>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</si>
  <si>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</si>
  <si>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</si>
  <si>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</si>
  <si>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</si>
  <si>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</si>
  <si>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</si>
  <si>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</si>
  <si>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</si>
  <si>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</si>
  <si>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</si>
  <si>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</si>
  <si>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</si>
  <si>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</si>
  <si>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</si>
  <si>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</si>
  <si>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</si>
  <si>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</si>
  <si>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</si>
  <si>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</si>
  <si>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</si>
  <si>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</si>
  <si>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</si>
  <si>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</si>
  <si>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</si>
  <si>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</si>
  <si>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</si>
  <si>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</si>
  <si>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</si>
  <si>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</si>
  <si>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</si>
  <si>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</si>
  <si>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</si>
  <si>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</si>
  <si>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</si>
  <si>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</si>
  <si>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</si>
  <si>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</si>
  <si>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</si>
  <si>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</si>
  <si>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</si>
  <si>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</si>
  <si>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</si>
  <si>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</si>
  <si>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</si>
  <si>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</si>
  <si>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</si>
  <si>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</si>
  <si>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</si>
  <si>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</si>
  <si>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</si>
  <si>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</si>
  <si>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</si>
  <si>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</si>
  <si>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</si>
  <si>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</si>
  <si>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</si>
  <si>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</si>
  <si>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</si>
  <si>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</si>
  <si>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</si>
  <si>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</si>
  <si>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</si>
  <si>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</si>
  <si>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</si>
  <si>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</si>
  <si>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</si>
  <si>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</si>
  <si>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</si>
  <si>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</si>
  <si>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</si>
  <si>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</si>
  <si>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</si>
  <si>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</si>
  <si>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</si>
  <si>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</si>
  <si>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</si>
  <si>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</si>
  <si>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</si>
  <si>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</si>
  <si>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</si>
  <si>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</si>
  <si>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</si>
  <si>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</si>
  <si>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</si>
  <si>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</si>
  <si>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</si>
  <si>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</si>
  <si>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</si>
  <si>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</si>
  <si>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</si>
  <si>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</si>
  <si>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</si>
  <si>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</si>
  <si>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</si>
  <si>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</si>
  <si>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</si>
  <si>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</si>
  <si>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</si>
  <si>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</si>
  <si>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</si>
  <si>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</si>
  <si>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</si>
  <si>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</si>
  <si>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</si>
  <si>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</si>
  <si>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</si>
  <si>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</si>
  <si>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</si>
  <si>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</si>
  <si>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</si>
  <si>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</si>
  <si>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</si>
  <si>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</si>
  <si>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</si>
  <si>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</si>
  <si>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</si>
  <si>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</si>
  <si>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</si>
  <si>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</si>
  <si>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</si>
  <si>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</si>
  <si>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</si>
  <si>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</si>
  <si>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</si>
  <si>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</si>
  <si>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</si>
  <si>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</si>
  <si>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</si>
  <si>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</si>
  <si>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</si>
  <si>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</si>
  <si>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</si>
  <si>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</si>
  <si>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</si>
  <si>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</si>
  <si>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</si>
  <si>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</si>
  <si>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</si>
  <si>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</si>
  <si>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</si>
  <si>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</si>
  <si>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</si>
  <si>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</si>
  <si>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</si>
  <si>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</si>
  <si>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</si>
  <si>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</si>
  <si>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</si>
  <si>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</si>
  <si>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</si>
  <si>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</si>
  <si>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</si>
  <si>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</si>
  <si>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</si>
  <si>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</si>
  <si>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</si>
  <si>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</si>
  <si>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</si>
  <si>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</si>
  <si>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</si>
  <si>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</si>
  <si>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</si>
  <si>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</si>
  <si>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</si>
  <si>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</si>
  <si>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</si>
  <si>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</si>
  <si>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</si>
  <si>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</si>
  <si>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</si>
  <si>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</si>
  <si>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</si>
  <si>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</si>
  <si>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</si>
  <si>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</si>
  <si>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</si>
  <si>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</si>
  <si>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</si>
  <si>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</si>
  <si>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</si>
  <si>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</si>
  <si>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</si>
  <si>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</si>
  <si>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</si>
  <si>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</si>
  <si>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</si>
  <si>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</si>
  <si>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</si>
  <si>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</si>
  <si>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</si>
  <si>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</si>
  <si>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</si>
  <si>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</si>
  <si>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</si>
  <si>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</si>
  <si>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</si>
  <si>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</si>
  <si>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</si>
  <si>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</si>
  <si>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</si>
  <si>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</si>
  <si>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</si>
  <si>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</si>
  <si>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</si>
  <si>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</si>
  <si>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</si>
  <si>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</si>
  <si>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</si>
  <si>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</si>
  <si>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</si>
  <si>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</si>
  <si>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</si>
  <si>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</si>
  <si>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</si>
  <si>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</si>
  <si>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</si>
  <si>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</si>
  <si>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</si>
  <si>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</si>
  <si>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</si>
  <si>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</si>
  <si>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</si>
  <si>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</si>
  <si>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</si>
  <si>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</si>
  <si>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</si>
  <si>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</si>
  <si>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</si>
  <si>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</si>
  <si>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</si>
  <si>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</si>
  <si>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</si>
  <si>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</si>
  <si>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</si>
  <si>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</si>
  <si>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</si>
  <si>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</si>
  <si>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</si>
  <si>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</si>
  <si>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</si>
  <si>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</si>
  <si>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</si>
  <si>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</si>
  <si>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</si>
  <si>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</si>
  <si>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</si>
  <si>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</si>
  <si>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</si>
  <si>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</si>
  <si>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</si>
  <si>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</si>
  <si>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</si>
  <si>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</si>
  <si>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</si>
  <si>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</si>
  <si>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</si>
  <si>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</si>
  <si>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</si>
  <si>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</si>
  <si>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</si>
  <si>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</si>
  <si>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</si>
  <si>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</si>
  <si>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</si>
  <si>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</si>
  <si>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</si>
  <si>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</si>
  <si>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</si>
  <si>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</si>
  <si>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</si>
  <si>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</si>
  <si>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</si>
  <si>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</si>
  <si>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</si>
  <si>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</si>
  <si>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</si>
  <si>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</si>
  <si>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</si>
  <si>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</si>
  <si>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</si>
  <si>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</si>
  <si>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</si>
  <si>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</si>
  <si>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</si>
  <si>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</si>
  <si>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</si>
  <si>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</si>
  <si>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</si>
  <si>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</si>
  <si>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</si>
  <si>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</si>
  <si>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</si>
  <si>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</si>
  <si>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</si>
  <si>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</si>
  <si>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</si>
  <si>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</si>
  <si>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</si>
  <si>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</si>
  <si>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</si>
  <si>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</si>
  <si>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</si>
  <si>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</si>
  <si>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</si>
  <si>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</si>
  <si>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</si>
  <si>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</si>
  <si>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</si>
  <si>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</si>
  <si>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</si>
  <si>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</si>
  <si>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</si>
  <si>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</si>
  <si>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</si>
  <si>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</si>
  <si>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</si>
  <si>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</si>
  <si>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</si>
  <si>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</si>
  <si>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</si>
  <si>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</si>
  <si>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</si>
  <si>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</si>
  <si>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</si>
  <si>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</si>
  <si>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</si>
  <si>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</si>
  <si>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</si>
  <si>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</si>
  <si>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</si>
  <si>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</si>
  <si>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</si>
  <si>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</si>
  <si>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</si>
  <si>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</si>
  <si>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</si>
  <si>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</si>
  <si>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</si>
  <si>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</si>
  <si>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</si>
  <si>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</si>
  <si>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</si>
  <si>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</si>
  <si>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</si>
  <si>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</si>
  <si>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</si>
  <si>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</si>
  <si>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</si>
  <si>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</si>
  <si>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</si>
  <si>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</si>
  <si>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</si>
  <si>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</si>
  <si>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</si>
  <si>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</si>
  <si>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</si>
  <si>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</si>
  <si>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</si>
  <si>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</si>
  <si>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</si>
  <si>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</si>
  <si>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</si>
  <si>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</si>
  <si>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</si>
  <si>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</si>
  <si>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</si>
  <si>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</si>
  <si>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</si>
  <si>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</si>
  <si>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</si>
  <si>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</si>
  <si>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</si>
  <si>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</si>
  <si>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</si>
  <si>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</si>
  <si>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</si>
  <si>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</si>
  <si>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</si>
  <si>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</si>
  <si>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</si>
  <si>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</si>
  <si>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</si>
  <si>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</si>
  <si>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</si>
  <si>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</si>
  <si>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</si>
  <si>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</si>
  <si>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</si>
  <si>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</si>
  <si>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</si>
  <si>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</si>
  <si>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</si>
  <si>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</si>
  <si>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</si>
  <si>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</si>
  <si>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</si>
  <si>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</si>
  <si>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</si>
  <si>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</si>
  <si>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</si>
  <si>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</si>
  <si>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</si>
  <si>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</si>
  <si>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</si>
  <si>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</si>
  <si>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</si>
  <si>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</si>
  <si>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</si>
  <si>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</si>
  <si>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</si>
  <si>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</si>
  <si>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</si>
  <si>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</si>
  <si>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</si>
  <si>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</si>
  <si>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</si>
  <si>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</si>
  <si>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</si>
  <si>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</si>
  <si>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</si>
  <si>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</si>
  <si>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</si>
  <si>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</si>
  <si>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</si>
  <si>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</si>
  <si>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</si>
  <si>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</si>
  <si>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</si>
  <si>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</si>
  <si>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</si>
  <si>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</si>
  <si>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</si>
  <si>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</si>
  <si>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</si>
  <si>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</si>
  <si>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</si>
  <si>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</si>
  <si>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</si>
  <si>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</si>
  <si>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</si>
  <si>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</si>
  <si>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</si>
  <si>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</si>
  <si>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</si>
  <si>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</si>
  <si>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</si>
  <si>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</si>
  <si>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</si>
  <si>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</si>
  <si>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</si>
  <si>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</si>
  <si>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</si>
  <si>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</si>
  <si>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</si>
  <si>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</si>
  <si>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</si>
  <si>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</si>
  <si>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</si>
  <si>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</si>
  <si>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</si>
  <si>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</si>
  <si>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</si>
  <si>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</si>
  <si>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</si>
  <si>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</si>
  <si>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</si>
  <si>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</si>
  <si>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</si>
  <si>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</si>
  <si>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</si>
  <si>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</si>
  <si>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</si>
  <si>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</si>
  <si>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</si>
  <si>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</si>
  <si>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</si>
  <si>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</si>
  <si>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</si>
  <si>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</si>
  <si>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</si>
  <si>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</si>
  <si>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</si>
  <si>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</si>
  <si>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</si>
  <si>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</si>
  <si>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</si>
  <si>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</si>
  <si>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</si>
  <si>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</si>
  <si>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</si>
  <si>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</si>
  <si>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</si>
  <si>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</si>
  <si>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</si>
  <si>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</si>
  <si>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</si>
  <si>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</si>
  <si>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</si>
  <si>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</si>
  <si>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</si>
  <si>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</si>
  <si>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</si>
  <si>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</si>
  <si>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</si>
  <si>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</si>
  <si>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</si>
  <si>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</si>
  <si>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</si>
  <si>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</si>
  <si>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</si>
  <si>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</si>
  <si>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</si>
  <si>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</si>
  <si>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</si>
  <si>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</si>
  <si>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</si>
  <si>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</si>
  <si>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</si>
  <si>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</si>
  <si>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</si>
  <si>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</si>
  <si>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</si>
  <si>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</si>
  <si>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</si>
  <si>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</si>
  <si>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</si>
  <si>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</si>
  <si>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</si>
  <si>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</si>
  <si>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</si>
  <si>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</si>
  <si>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</si>
  <si>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</si>
  <si>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</si>
  <si>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</si>
  <si>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</si>
  <si>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</si>
  <si>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</si>
  <si>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</si>
  <si>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</si>
  <si>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</si>
  <si>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</si>
  <si>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</si>
  <si>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</si>
  <si>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</si>
  <si>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</si>
  <si>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</si>
  <si>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</si>
  <si>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</si>
  <si>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</si>
  <si>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</si>
  <si>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</si>
  <si>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</si>
  <si>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</si>
  <si>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</si>
  <si>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</si>
  <si>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</si>
  <si>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</si>
  <si>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</si>
  <si>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</si>
  <si>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</si>
  <si>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</si>
  <si>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</si>
  <si>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</si>
  <si>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</si>
  <si>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</si>
  <si>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</si>
  <si>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</si>
  <si>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</si>
  <si>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</si>
  <si>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</si>
  <si>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</si>
  <si>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</si>
  <si>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</si>
  <si>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</si>
  <si>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</si>
  <si>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</si>
  <si>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</si>
  <si>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</si>
  <si>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</si>
  <si>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</si>
  <si>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</si>
  <si>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</si>
  <si>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</si>
  <si>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</si>
  <si>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</si>
  <si>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</si>
  <si>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</si>
  <si>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</si>
  <si>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</si>
  <si>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</si>
  <si>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</si>
  <si>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</si>
  <si>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</si>
  <si>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</si>
  <si>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</si>
  <si>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</si>
  <si>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</si>
  <si>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</si>
  <si>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</si>
  <si>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</si>
  <si>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</si>
  <si>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</si>
  <si>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</si>
  <si>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</si>
  <si>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</si>
  <si>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</si>
  <si>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</si>
  <si>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</si>
  <si>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</si>
  <si>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</si>
  <si>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</si>
  <si>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</si>
  <si>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</si>
  <si>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</si>
  <si>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</si>
  <si>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</si>
  <si>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</si>
  <si>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</si>
  <si>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</si>
  <si>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</si>
  <si>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</si>
  <si>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</si>
  <si>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</si>
  <si>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</si>
  <si>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</si>
  <si>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</si>
  <si>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</si>
  <si>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</si>
  <si>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</si>
  <si>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</si>
  <si>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</si>
  <si>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</si>
  <si>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</si>
  <si>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</si>
  <si>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</si>
  <si>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</si>
  <si>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</si>
  <si>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</si>
  <si>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</si>
  <si>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</si>
  <si>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</si>
  <si>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</si>
  <si>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</si>
  <si>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</si>
  <si>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</si>
  <si>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</si>
  <si>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</si>
  <si>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</si>
  <si>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</si>
  <si>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</si>
  <si>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</si>
  <si>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</si>
  <si>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</si>
  <si>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</si>
  <si>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</si>
  <si>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</si>
  <si>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</si>
  <si>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</si>
  <si>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</si>
  <si>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</si>
  <si>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</si>
  <si>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</si>
  <si>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</si>
  <si>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</si>
  <si>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</si>
  <si>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</si>
  <si>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</si>
  <si>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</si>
  <si>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</si>
  <si>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</si>
  <si>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</si>
  <si>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</si>
  <si>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</si>
  <si>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</si>
  <si>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</si>
  <si>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</si>
  <si>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</si>
  <si>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</si>
  <si>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</si>
  <si>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</si>
  <si>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</si>
  <si>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</si>
  <si>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</si>
  <si>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</si>
  <si>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</si>
  <si>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</si>
  <si>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</si>
  <si>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</si>
  <si>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</si>
  <si>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</si>
  <si>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</si>
  <si>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</si>
  <si>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</si>
  <si>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</si>
  <si>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</si>
  <si>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</si>
  <si>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</si>
  <si>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</si>
  <si>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</si>
  <si>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</si>
  <si>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</si>
  <si>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</si>
  <si>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</si>
  <si>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</si>
  <si>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</si>
  <si>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</si>
  <si>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</si>
  <si>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</si>
  <si>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</si>
  <si>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</si>
  <si>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</si>
  <si>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</si>
  <si>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</si>
  <si>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</si>
  <si>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</si>
  <si>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</si>
  <si>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</si>
  <si>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</si>
  <si>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</si>
  <si>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</si>
  <si>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</si>
  <si>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</si>
  <si>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</si>
  <si>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</si>
  <si>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</si>
  <si>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</si>
  <si>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</si>
  <si>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</si>
  <si>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</si>
  <si>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</si>
  <si>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</si>
  <si>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</si>
  <si>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</si>
  <si>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</si>
  <si>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</si>
  <si>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</si>
  <si>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</si>
  <si>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</si>
  <si>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</si>
  <si>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</si>
  <si>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</si>
  <si>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</si>
  <si>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</si>
  <si>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</si>
  <si>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</si>
  <si>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</si>
  <si>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</si>
  <si>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</si>
  <si>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</si>
  <si>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</si>
  <si>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</si>
  <si>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</si>
  <si>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</si>
  <si>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</si>
  <si>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</si>
  <si>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</si>
  <si>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</si>
  <si>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</si>
  <si>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</si>
  <si>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</si>
  <si>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</si>
  <si>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</si>
  <si>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</si>
  <si>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</si>
  <si>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</si>
  <si>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</si>
  <si>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</si>
  <si>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</si>
  <si>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</si>
  <si>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</si>
  <si>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</si>
  <si>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</si>
  <si>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</si>
  <si>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</si>
  <si>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</si>
  <si>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</si>
  <si>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</si>
  <si>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</si>
  <si>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</si>
  <si>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</si>
  <si>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</si>
  <si>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</si>
  <si>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</si>
  <si>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</si>
  <si>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</si>
  <si>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</si>
  <si>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</si>
  <si>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</si>
  <si>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</si>
  <si>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</si>
  <si>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</si>
  <si>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</si>
  <si>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</si>
  <si>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</si>
  <si>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</si>
  <si>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</si>
  <si>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</si>
  <si>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</si>
  <si>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</si>
  <si>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</si>
  <si>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</si>
  <si>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</si>
  <si>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</si>
  <si>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</si>
  <si>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</si>
  <si>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</si>
  <si>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</si>
  <si>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</si>
  <si>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</si>
  <si>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</si>
  <si>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</si>
  <si>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</si>
  <si>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</si>
  <si>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</si>
  <si>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</si>
  <si>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</si>
  <si>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</si>
  <si>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</si>
  <si>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</si>
  <si>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</si>
  <si>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</si>
  <si>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</si>
  <si>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</si>
  <si>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</si>
  <si>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</si>
  <si>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</si>
  <si>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</si>
  <si>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</si>
  <si>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</si>
  <si>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</si>
  <si>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</si>
  <si>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</si>
  <si>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</si>
  <si>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</si>
  <si>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</si>
  <si>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</si>
  <si>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</si>
  <si>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</si>
  <si>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</si>
  <si>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</si>
  <si>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</si>
  <si>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</si>
  <si>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</si>
  <si>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</si>
  <si>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</si>
  <si>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</si>
  <si>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</si>
  <si>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</si>
  <si>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</si>
  <si>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</si>
  <si>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</si>
  <si>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</si>
  <si>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</si>
  <si>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</si>
  <si>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</si>
  <si>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</si>
  <si>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</si>
  <si>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</si>
  <si>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</si>
  <si>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</si>
  <si>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</si>
  <si>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</si>
  <si>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</si>
  <si>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</si>
  <si>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</si>
  <si>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</si>
  <si>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</si>
  <si>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</si>
  <si>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</si>
  <si>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</si>
  <si>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</si>
  <si>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</si>
  <si>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</si>
  <si>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</si>
  <si>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</si>
  <si>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</si>
  <si>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</si>
  <si>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</si>
  <si>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</si>
  <si>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</si>
  <si>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</si>
  <si>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</si>
  <si>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</si>
  <si>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</si>
  <si>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</si>
  <si>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</si>
  <si>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</si>
  <si>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</si>
  <si>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</si>
  <si>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</si>
  <si>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</si>
  <si>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</si>
  <si>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</si>
  <si>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</si>
  <si>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</si>
  <si>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</si>
  <si>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</si>
  <si>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</si>
  <si>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</si>
  <si>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</si>
  <si>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</si>
  <si>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</si>
  <si>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</si>
  <si>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</si>
  <si>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</si>
  <si>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</si>
  <si>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</si>
  <si>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</si>
  <si>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</si>
  <si>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</si>
  <si>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</si>
  <si>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</si>
  <si>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</si>
  <si>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</si>
  <si>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</si>
  <si>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</si>
  <si>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</si>
  <si>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</si>
  <si>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</si>
  <si>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</si>
  <si>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</si>
  <si>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</si>
  <si>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</si>
  <si>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</si>
  <si>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</si>
  <si>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</si>
  <si>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</si>
  <si>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</si>
  <si>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</si>
  <si>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</si>
  <si>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</si>
  <si>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</si>
  <si>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</si>
  <si>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</si>
  <si>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</si>
  <si>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</si>
  <si>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</si>
  <si>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</si>
  <si>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</si>
  <si>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</si>
  <si>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</si>
  <si>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</si>
  <si>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</si>
  <si>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</si>
  <si>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</si>
  <si>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</si>
  <si>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</si>
  <si>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</si>
  <si>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</si>
  <si>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</si>
  <si>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</si>
  <si>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</si>
  <si>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</si>
  <si>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</si>
  <si>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</si>
  <si>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</si>
  <si>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</si>
  <si>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</si>
  <si>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</si>
  <si>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</si>
  <si>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</si>
  <si>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</si>
  <si>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</si>
  <si>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</si>
  <si>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</si>
  <si>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</si>
  <si>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</si>
  <si>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</si>
  <si>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</si>
  <si>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</si>
  <si>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</si>
  <si>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</si>
  <si>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</si>
  <si>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</si>
  <si>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</si>
  <si>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</si>
  <si>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</si>
  <si>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</si>
  <si>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</si>
  <si>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</si>
  <si>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</si>
  <si>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</si>
  <si>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</si>
  <si>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</si>
  <si>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</si>
  <si>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</si>
  <si>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</si>
  <si>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</si>
  <si>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</si>
  <si>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</si>
  <si>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</si>
  <si>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</si>
  <si>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</si>
  <si>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</si>
  <si>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</si>
  <si>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</si>
  <si>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</si>
  <si>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</si>
  <si>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</si>
  <si>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</si>
  <si>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</si>
  <si>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</si>
  <si>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</si>
  <si>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</si>
  <si>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</si>
  <si>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</si>
  <si>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</si>
  <si>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</si>
  <si>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</si>
  <si>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</si>
  <si>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</si>
  <si>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</si>
  <si>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</si>
  <si>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</si>
  <si>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</si>
  <si>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</si>
  <si>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</si>
  <si>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</si>
  <si>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</si>
  <si>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</si>
  <si>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</si>
  <si>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</si>
  <si>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</si>
  <si>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</si>
  <si>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</si>
  <si>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</si>
  <si>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</si>
  <si>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</si>
  <si>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</si>
  <si>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</si>
  <si>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</si>
  <si>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</si>
  <si>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</si>
  <si>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</si>
  <si>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</si>
  <si>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</si>
  <si>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</si>
  <si>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</si>
  <si>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</si>
  <si>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</si>
  <si>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</si>
  <si>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</si>
  <si>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</si>
  <si>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</si>
  <si>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</si>
  <si>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</si>
  <si>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</si>
  <si>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</si>
  <si>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</si>
  <si>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</si>
  <si>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</si>
  <si>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</si>
  <si>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</si>
  <si>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</si>
  <si>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</si>
  <si>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</si>
  <si>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</si>
  <si>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</si>
  <si>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</si>
  <si>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</si>
  <si>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</si>
  <si>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</si>
  <si>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</si>
  <si>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</si>
  <si>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</si>
  <si>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</si>
  <si>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</si>
  <si>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</si>
  <si>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</si>
  <si>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</si>
  <si>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</si>
  <si>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</si>
  <si>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</si>
  <si>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</si>
  <si>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</si>
  <si>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</si>
  <si>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</si>
  <si>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</si>
  <si>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</si>
  <si>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</si>
  <si>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</si>
  <si>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</si>
  <si>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</si>
  <si>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</si>
  <si>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</si>
  <si>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</si>
  <si>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</si>
  <si>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</si>
  <si>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</si>
  <si>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</si>
  <si>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</si>
  <si>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</si>
  <si>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</si>
  <si>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</si>
  <si>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</si>
  <si>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</si>
  <si>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</si>
  <si>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</si>
  <si>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</si>
  <si>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</si>
  <si>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</si>
  <si>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</si>
  <si>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</si>
  <si>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</si>
  <si>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</si>
  <si>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</si>
  <si>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</si>
  <si>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</si>
  <si>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</si>
  <si>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</si>
  <si>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</si>
  <si>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</si>
  <si>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</si>
  <si>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</si>
  <si>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</si>
  <si>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</si>
  <si>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</si>
  <si>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</si>
  <si>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</si>
  <si>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</si>
  <si>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</si>
  <si>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</si>
  <si>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</si>
  <si>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</si>
  <si>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</si>
  <si>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</si>
  <si>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</si>
  <si>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</si>
  <si>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</si>
  <si>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</si>
  <si>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</si>
  <si>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</si>
  <si>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</si>
  <si>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</si>
  <si>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</si>
  <si>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</si>
  <si>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</si>
  <si>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</si>
  <si>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</si>
  <si>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</si>
  <si>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</si>
  <si>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</si>
  <si>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</si>
  <si>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</si>
  <si>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</si>
  <si>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</si>
  <si>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</si>
  <si>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</si>
  <si>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</si>
  <si>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</si>
  <si>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</si>
  <si>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</si>
  <si>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</si>
  <si>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</si>
  <si>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</si>
  <si>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</si>
  <si>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</si>
  <si>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</si>
  <si>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</si>
  <si>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</si>
  <si>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</si>
  <si>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</si>
  <si>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</si>
  <si>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</si>
  <si>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</si>
  <si>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</si>
  <si>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</si>
  <si>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</si>
  <si>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</si>
  <si>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</si>
  <si>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</si>
  <si>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</si>
  <si>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</si>
  <si>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</si>
  <si>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</si>
  <si>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</si>
  <si>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</si>
  <si>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</si>
  <si>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</si>
  <si>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</si>
  <si>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</si>
  <si>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</si>
  <si>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</si>
  <si>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</si>
  <si>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</si>
  <si>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</si>
  <si>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</si>
  <si>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</si>
  <si>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</si>
  <si>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</si>
  <si>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</si>
  <si>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</si>
  <si>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</si>
  <si>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</si>
  <si>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</si>
  <si>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</si>
  <si>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</si>
  <si>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</si>
  <si>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</si>
  <si>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</si>
  <si>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</si>
  <si>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</si>
  <si>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</si>
  <si>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</si>
  <si>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</si>
  <si>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</si>
  <si>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</si>
  <si>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</si>
  <si>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</si>
  <si>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</si>
  <si>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</si>
  <si>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</si>
  <si>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</si>
  <si>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</si>
  <si>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</si>
  <si>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</si>
  <si>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</si>
  <si>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</si>
  <si>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</si>
  <si>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</si>
  <si>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</si>
  <si>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</si>
  <si>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</si>
  <si>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</si>
  <si>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</si>
  <si>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</si>
  <si>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</si>
  <si>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</si>
  <si>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</si>
  <si>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</si>
  <si>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</si>
  <si>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</si>
  <si>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</si>
  <si>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</si>
  <si>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</si>
  <si>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</si>
  <si>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</si>
  <si>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</si>
  <si>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</si>
  <si>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</si>
  <si>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</si>
  <si>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</si>
  <si>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</si>
  <si>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</si>
  <si>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</si>
  <si>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</si>
  <si>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</si>
  <si>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</si>
  <si>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</si>
  <si>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</si>
  <si>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</si>
  <si>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</si>
  <si>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</si>
  <si>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</si>
  <si>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</si>
  <si>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</si>
  <si>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</si>
  <si>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</si>
  <si>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</si>
  <si>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</si>
  <si>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</si>
  <si>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</si>
  <si>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</si>
  <si>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</si>
  <si>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</si>
  <si>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</si>
  <si>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</si>
  <si>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</si>
  <si>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</si>
  <si>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</si>
  <si>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</si>
  <si>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</si>
  <si>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</si>
  <si>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</si>
  <si>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</si>
  <si>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</si>
  <si>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</si>
  <si>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</si>
  <si>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</si>
  <si>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</si>
  <si>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</si>
  <si>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</si>
  <si>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</si>
  <si>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</si>
  <si>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</si>
  <si>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</si>
  <si>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</si>
  <si>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</si>
  <si>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</si>
  <si>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</si>
  <si>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</si>
  <si>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</si>
  <si>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</si>
  <si>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</si>
  <si>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</si>
  <si>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</si>
  <si>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</si>
  <si>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</si>
  <si>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</si>
  <si>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</si>
  <si>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</si>
  <si>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</si>
  <si>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</si>
  <si>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</si>
  <si>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</si>
  <si>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</si>
  <si>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</si>
  <si>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</si>
  <si>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</si>
  <si>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</si>
  <si>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</si>
  <si>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</si>
  <si>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</si>
  <si>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</si>
  <si>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</si>
  <si>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</si>
  <si>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</si>
  <si>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</si>
  <si>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</si>
  <si>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</si>
  <si>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</si>
  <si>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</si>
  <si>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</si>
  <si>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</si>
  <si>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</si>
  <si>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</si>
  <si>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</si>
  <si>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</si>
  <si>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</si>
  <si>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</si>
  <si>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</si>
  <si>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</si>
  <si>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</si>
  <si>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</si>
  <si>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</si>
  <si>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</si>
  <si>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</si>
  <si>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</si>
  <si>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</si>
  <si>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</si>
  <si>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</si>
  <si>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</si>
  <si>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</si>
  <si>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</si>
  <si>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</si>
  <si>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</si>
  <si>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</si>
  <si>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</si>
  <si>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</si>
  <si>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</si>
  <si>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</si>
  <si>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</si>
  <si>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</si>
  <si>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</si>
  <si>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</si>
  <si>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</si>
  <si>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</si>
  <si>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</si>
  <si>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</si>
  <si>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</si>
  <si>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</si>
  <si>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</si>
  <si>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</si>
  <si>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</si>
  <si>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</si>
  <si>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</si>
  <si>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</si>
  <si>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</si>
  <si>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</si>
  <si>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</si>
  <si>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</si>
  <si>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</si>
  <si>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</si>
  <si>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</si>
  <si>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</si>
  <si>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</si>
  <si>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</si>
  <si>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</si>
  <si>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</si>
  <si>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</si>
  <si>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</si>
  <si>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</si>
  <si>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</si>
  <si>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</si>
  <si>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</si>
  <si>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</si>
  <si>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</si>
  <si>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</si>
  <si>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</si>
  <si>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</si>
  <si>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</si>
  <si>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</si>
  <si>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</si>
  <si>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</si>
  <si>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</si>
  <si>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</si>
  <si>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</si>
  <si>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</si>
  <si>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</si>
  <si>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</si>
  <si>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</si>
  <si>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</si>
  <si>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</si>
  <si>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</si>
  <si>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</si>
  <si>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</si>
  <si>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</si>
  <si>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</si>
  <si>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</si>
  <si>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</si>
  <si>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</si>
  <si>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</si>
  <si>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</si>
  <si>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</si>
  <si>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</si>
  <si>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</si>
  <si>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</si>
  <si>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</si>
  <si>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</si>
  <si>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</si>
  <si>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</si>
  <si>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</si>
  <si>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</si>
  <si>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</si>
  <si>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</si>
  <si>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</si>
  <si>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</si>
  <si>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</si>
  <si>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</si>
  <si>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</si>
  <si>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</si>
  <si>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</si>
  <si>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</si>
  <si>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</si>
  <si>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</si>
  <si>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</si>
  <si>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</si>
  <si>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</si>
  <si>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</si>
  <si>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</si>
  <si>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</si>
  <si>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</si>
  <si>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</si>
  <si>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</si>
  <si>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</si>
  <si>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</si>
  <si>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</si>
  <si>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</si>
  <si>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</si>
  <si>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</si>
  <si>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</si>
  <si>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</si>
  <si>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</si>
  <si>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</si>
  <si>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</si>
  <si>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</si>
  <si>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</si>
  <si>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</si>
  <si>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</si>
  <si>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</si>
  <si>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</si>
  <si>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</si>
  <si>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</si>
  <si>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</si>
  <si>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</si>
  <si>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</si>
  <si>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</si>
  <si>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</si>
  <si>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</si>
  <si>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</si>
  <si>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</si>
  <si>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</si>
  <si>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</si>
  <si>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</si>
  <si>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</si>
  <si>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</si>
  <si>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</si>
  <si>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</si>
  <si>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</si>
  <si>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</si>
  <si>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</si>
  <si>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</si>
  <si>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</si>
  <si>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</si>
  <si>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</si>
  <si>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</si>
  <si>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</si>
  <si>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</si>
  <si>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</si>
  <si>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</si>
  <si>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</si>
  <si>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</si>
  <si>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</si>
  <si>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</si>
  <si>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</si>
  <si>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</si>
  <si>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</si>
  <si>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</si>
  <si>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</si>
  <si>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</si>
  <si>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</si>
  <si>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</si>
  <si>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</si>
  <si>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</si>
  <si>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</si>
  <si>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</si>
  <si>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</si>
  <si>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</si>
  <si>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</si>
  <si>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</si>
  <si>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</si>
  <si>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</si>
  <si>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</si>
  <si>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</si>
  <si>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</si>
  <si>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</si>
  <si>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</si>
  <si>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</si>
  <si>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</si>
  <si>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</si>
  <si>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</si>
  <si>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</si>
  <si>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</si>
  <si>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</si>
  <si>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</si>
  <si>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</si>
  <si>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</si>
  <si>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</si>
  <si>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</si>
  <si>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</si>
  <si>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</si>
  <si>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</si>
  <si>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</si>
  <si>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</si>
  <si>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</si>
  <si>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</si>
  <si>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</si>
  <si>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</si>
  <si>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</si>
  <si>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</si>
  <si>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</si>
  <si>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</si>
  <si>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</si>
  <si>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</si>
  <si>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</si>
  <si>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</si>
  <si>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</si>
  <si>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</si>
  <si>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</si>
  <si>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</si>
  <si>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</si>
  <si>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</si>
  <si>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</si>
  <si>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</si>
  <si>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</si>
  <si>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</si>
  <si>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</si>
  <si>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</si>
  <si>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</si>
  <si>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</si>
  <si>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</si>
  <si>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</si>
  <si>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</si>
  <si>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</si>
  <si>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</si>
  <si>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</si>
  <si>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</si>
  <si>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</si>
  <si>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</si>
  <si>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</si>
  <si>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</si>
  <si>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</si>
  <si>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</si>
  <si>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</si>
  <si>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</si>
  <si>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</si>
  <si>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</si>
  <si>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</si>
  <si>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</si>
  <si>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</si>
  <si>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</si>
  <si>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</si>
  <si>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</si>
  <si>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</si>
  <si>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</si>
  <si>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</si>
  <si>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</si>
  <si>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</si>
  <si>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</si>
  <si>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</si>
  <si>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</si>
  <si>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</si>
  <si>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</si>
  <si>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</si>
  <si>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</si>
  <si>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</si>
  <si>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</si>
  <si>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</si>
  <si>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</si>
  <si>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</si>
  <si>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</si>
  <si>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</si>
  <si>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</si>
  <si>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</si>
  <si>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</si>
  <si>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</si>
  <si>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</si>
  <si>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</si>
  <si>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</si>
  <si>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</si>
  <si>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</si>
  <si>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</si>
  <si>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</si>
  <si>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</si>
  <si>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</si>
  <si>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</si>
  <si>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</si>
  <si>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</si>
  <si>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</si>
  <si>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</si>
  <si>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</si>
  <si>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</si>
  <si>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</si>
  <si>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</si>
  <si>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</si>
  <si>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</si>
  <si>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</si>
  <si>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</si>
  <si>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</si>
  <si>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</si>
  <si>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</si>
  <si>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</si>
  <si>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</si>
  <si>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</si>
  <si>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</si>
  <si>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</si>
  <si>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</si>
  <si>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</si>
  <si>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</si>
  <si>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</si>
  <si>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</si>
  <si>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</si>
  <si>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</si>
  <si>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</si>
  <si>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</si>
  <si>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</si>
  <si>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</si>
  <si>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</si>
  <si>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</si>
  <si>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</si>
  <si>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</si>
  <si>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</si>
  <si>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</si>
  <si>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</si>
  <si>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</si>
  <si>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</si>
  <si>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</si>
  <si>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</si>
  <si>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</si>
  <si>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</si>
  <si>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</si>
  <si>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</si>
  <si>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</si>
  <si>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</si>
  <si>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</si>
  <si>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</si>
  <si>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</si>
  <si>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</si>
  <si>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</si>
  <si>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</si>
  <si>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</si>
  <si>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</si>
  <si>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</si>
  <si>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</si>
  <si>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</si>
  <si>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</si>
  <si>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</si>
  <si>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</si>
  <si>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</si>
  <si>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</si>
  <si>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</si>
  <si>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</si>
  <si>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</si>
  <si>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</si>
  <si>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</si>
  <si>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</si>
  <si>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</si>
  <si>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</si>
  <si>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</si>
  <si>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</si>
  <si>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</si>
  <si>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</si>
  <si>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</si>
  <si>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</si>
  <si>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</si>
  <si>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</si>
  <si>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</si>
  <si>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</si>
  <si>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</si>
  <si>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</si>
  <si>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</si>
  <si>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</si>
  <si>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25000 to 29999</t>
  </si>
  <si>
    <t>35000 to 39999</t>
  </si>
  <si>
    <t>40000 to 44999</t>
  </si>
  <si>
    <t>45000 to 49999</t>
  </si>
  <si>
    <t>Greater than or equal to 50000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</si>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</sst>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4" fontId="0" fillId="0" borderId="0" xfId="0" applyNumberFormat="1"/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9" fontId="16" fillId="0" borderId="0" xfId="0" applyNumberFormat="1" applyFont="1"/>
    <xf numFmtId="9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2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01!PivotTable1</c:name>
    <c:fmtId val="9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01'!$B$3:$B$4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01'!$A$5:$A$14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01'!$B$5:$B$14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B-4170-BE56-99742BAE4A58}"/>
            </c:ext>
          </c:extLst>
        </c:ser>
        <c:ser>
          <c:idx val="1"/>
          <c:order val="1"/>
          <c:tx>
            <c:strRef>
              <c:f>'Pivot Table 01'!$C$3:$C$4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01'!$A$5:$A$14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01'!$C$5:$C$14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CB-4170-BE56-99742BAE4A58}"/>
            </c:ext>
          </c:extLst>
        </c:ser>
        <c:ser>
          <c:idx val="2"/>
          <c:order val="2"/>
          <c:tx>
            <c:strRef>
              <c:f>'Pivot Table 01'!$D$3:$D$4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01'!$A$5:$A$14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01'!$D$5:$D$14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CB-4170-BE56-99742BAE4A58}"/>
            </c:ext>
          </c:extLst>
        </c:ser>
        <c:ser>
          <c:idx val="3"/>
          <c:order val="3"/>
          <c:tx>
            <c:strRef>
              <c:f>'Pivot Table 01'!$E$3:$E$4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01'!$A$5:$A$14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01'!$E$5:$E$14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6C-4D68-8893-56662DADF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340400"/>
        <c:axId val="205340880"/>
      </c:barChart>
      <c:catAx>
        <c:axId val="20534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40880"/>
        <c:crosses val="autoZero"/>
        <c:auto val="1"/>
        <c:lblAlgn val="ctr"/>
        <c:lblOffset val="100"/>
        <c:noMultiLvlLbl val="0"/>
      </c:catAx>
      <c:valAx>
        <c:axId val="2053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4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02!PivotTable2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02'!$B$4:$B$5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02'!$A$6:$A$30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02'!$B$6:$B$30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4-4151-B28F-89B1207DADC4}"/>
            </c:ext>
          </c:extLst>
        </c:ser>
        <c:ser>
          <c:idx val="1"/>
          <c:order val="1"/>
          <c:tx>
            <c:strRef>
              <c:f>'Pivot Table 02'!$C$4:$C$5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02'!$A$6:$A$30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02'!$C$6:$C$30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4-4151-B28F-89B1207DADC4}"/>
            </c:ext>
          </c:extLst>
        </c:ser>
        <c:ser>
          <c:idx val="2"/>
          <c:order val="2"/>
          <c:tx>
            <c:strRef>
              <c:f>'Pivot Table 02'!$D$4:$D$5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02'!$A$6:$A$30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02'!$D$6:$D$30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4-4151-B28F-89B1207DADC4}"/>
            </c:ext>
          </c:extLst>
        </c:ser>
        <c:ser>
          <c:idx val="3"/>
          <c:order val="3"/>
          <c:tx>
            <c:strRef>
              <c:f>'Pivot Table 02'!$E$4:$E$5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02'!$A$6:$A$30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02'!$E$6:$E$30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84-4151-B28F-89B1207DA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9843680"/>
        <c:axId val="289844160"/>
      </c:barChart>
      <c:catAx>
        <c:axId val="28984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44160"/>
        <c:crosses val="autoZero"/>
        <c:auto val="1"/>
        <c:lblAlgn val="ctr"/>
        <c:lblOffset val="100"/>
        <c:noMultiLvlLbl val="0"/>
      </c:catAx>
      <c:valAx>
        <c:axId val="2898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4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03!PivotTable3</c:name>
    <c:fmtId val="5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03'!$B$4:$B$5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 03'!$A$6:$A$18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03'!$B$6:$B$18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A-48C8-B15B-EA152706D43F}"/>
            </c:ext>
          </c:extLst>
        </c:ser>
        <c:ser>
          <c:idx val="1"/>
          <c:order val="1"/>
          <c:tx>
            <c:strRef>
              <c:f>'Pivot Table 03'!$C$4:$C$5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 03'!$A$6:$A$18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03'!$C$6:$C$18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A-48C8-B15B-EA152706D43F}"/>
            </c:ext>
          </c:extLst>
        </c:ser>
        <c:ser>
          <c:idx val="2"/>
          <c:order val="2"/>
          <c:tx>
            <c:strRef>
              <c:f>'Pivot Table 03'!$D$4:$D$5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03'!$A$6:$A$18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03'!$D$6:$D$18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5A-48C8-B15B-EA152706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638880"/>
        <c:axId val="460738064"/>
      </c:lineChart>
      <c:catAx>
        <c:axId val="45863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38064"/>
        <c:crosses val="autoZero"/>
        <c:auto val="1"/>
        <c:lblAlgn val="ctr"/>
        <c:lblOffset val="100"/>
        <c:noMultiLvlLbl val="0"/>
      </c:catAx>
      <c:valAx>
        <c:axId val="4607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3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1-4F53-A3E8-983497C0FEE6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41-4F53-A3E8-983497C0FEE6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41-4F53-A3E8-983497C0F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392287"/>
        <c:axId val="709387007"/>
      </c:lineChart>
      <c:catAx>
        <c:axId val="70939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387007"/>
        <c:crosses val="autoZero"/>
        <c:auto val="1"/>
        <c:lblAlgn val="ctr"/>
        <c:lblOffset val="100"/>
        <c:noMultiLvlLbl val="0"/>
      </c:catAx>
      <c:valAx>
        <c:axId val="7093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39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511174</xdr:colOff>
      <xdr:row>3</xdr:row>
      <xdr:rowOff>155574</xdr:rowOff>
    </xdr:from>
    <xdr:to>
      <xdr:col>17</xdr:col>
      <xdr:colOff>349250</xdr:colOff>
      <xdr:row>24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F6164-33C4-1448-B148-7645F8125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3</xdr:row>
      <xdr:rowOff>190500</xdr:rowOff>
    </xdr:from>
    <xdr:to>
      <xdr:col>17</xdr:col>
      <xdr:colOff>88899</xdr:colOff>
      <xdr:row>29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70843-D027-74BB-7B00-EFFCF527D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79374</xdr:colOff>
      <xdr:row>2</xdr:row>
      <xdr:rowOff>184150</xdr:rowOff>
    </xdr:from>
    <xdr:to>
      <xdr:col>15</xdr:col>
      <xdr:colOff>215900</xdr:colOff>
      <xdr:row>21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AA9EC-0B28-7E87-1A76-A667F429B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14</xdr:row>
      <xdr:rowOff>15874</xdr:rowOff>
    </xdr:from>
    <xdr:to>
      <xdr:col>7</xdr:col>
      <xdr:colOff>1212850</xdr:colOff>
      <xdr:row>31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521E3-D6CA-01B6-522C-1F7E8B590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leah Amaker" refreshedDate="45383.73459270833" createdVersion="8" refreshedVersion="8" minRefreshableVersion="3" recordCount="1000" xr:uid="{70E93BEA-A5A4-4064-8BED-EEA05D68DCC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2ED90-C9F4-4451-AAD9-869EB113D78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numFmtId="16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E173C-EF99-478A-9071-4D8641B4479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numFmtId="16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12245-334C-4225-904B-8F752A4C0E2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numFmtId="164"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62C5-037B-47B1-9130-11C057F85542}">
  <dimension ref="A1:F14"/>
  <sheetViews>
    <sheetView workbookViewId="0">
      <selection activeCell="N28" sqref="N2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7" t="s">
        <v>6</v>
      </c>
      <c r="B1" t="s">
        <v>2048</v>
      </c>
    </row>
    <row r="3" spans="1:6" x14ac:dyDescent="0.35">
      <c r="A3" s="7" t="s">
        <v>2047</v>
      </c>
      <c r="B3" s="7" t="s">
        <v>2046</v>
      </c>
    </row>
    <row r="4" spans="1:6" x14ac:dyDescent="0.3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6" x14ac:dyDescent="0.35">
      <c r="A5" s="8" t="s">
        <v>2036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35">
      <c r="A6" s="8" t="s">
        <v>2037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35">
      <c r="A7" s="8" t="s">
        <v>2038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35">
      <c r="A8" s="8" t="s">
        <v>2039</v>
      </c>
      <c r="B8" s="15"/>
      <c r="C8" s="15"/>
      <c r="D8" s="15"/>
      <c r="E8" s="15">
        <v>4</v>
      </c>
      <c r="F8" s="15">
        <v>4</v>
      </c>
    </row>
    <row r="9" spans="1:6" x14ac:dyDescent="0.35">
      <c r="A9" s="8" t="s">
        <v>2040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35">
      <c r="A10" s="8" t="s">
        <v>2041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35">
      <c r="A11" s="8" t="s">
        <v>2042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35">
      <c r="A12" s="8" t="s">
        <v>2043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35">
      <c r="A13" s="8" t="s">
        <v>2044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35">
      <c r="A14" s="8" t="s">
        <v>2045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F3A5-AA07-475C-A199-7D18FD1C1DE5}">
  <dimension ref="A1:F30"/>
  <sheetViews>
    <sheetView workbookViewId="0">
      <selection activeCell="P33" sqref="P33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2031</v>
      </c>
      <c r="B1" t="s">
        <v>2048</v>
      </c>
    </row>
    <row r="2" spans="1:6" x14ac:dyDescent="0.35">
      <c r="A2" s="7" t="s">
        <v>6</v>
      </c>
      <c r="B2" t="s">
        <v>2048</v>
      </c>
    </row>
    <row r="4" spans="1:6" x14ac:dyDescent="0.35">
      <c r="A4" s="7" t="s">
        <v>2047</v>
      </c>
      <c r="B4" s="7" t="s">
        <v>2046</v>
      </c>
    </row>
    <row r="5" spans="1:6" x14ac:dyDescent="0.35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3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2050</v>
      </c>
      <c r="E7">
        <v>4</v>
      </c>
      <c r="F7">
        <v>4</v>
      </c>
    </row>
    <row r="8" spans="1:6" x14ac:dyDescent="0.35">
      <c r="A8" s="8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2053</v>
      </c>
      <c r="C10">
        <v>8</v>
      </c>
      <c r="E10">
        <v>10</v>
      </c>
      <c r="F10">
        <v>18</v>
      </c>
    </row>
    <row r="11" spans="1:6" x14ac:dyDescent="0.35">
      <c r="A11" s="8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2058</v>
      </c>
      <c r="C15">
        <v>3</v>
      </c>
      <c r="E15">
        <v>4</v>
      </c>
      <c r="F15">
        <v>7</v>
      </c>
    </row>
    <row r="16" spans="1:6" x14ac:dyDescent="0.35">
      <c r="A16" s="8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2063</v>
      </c>
      <c r="C20">
        <v>4</v>
      </c>
      <c r="E20">
        <v>4</v>
      </c>
      <c r="F20">
        <v>8</v>
      </c>
    </row>
    <row r="21" spans="1:6" x14ac:dyDescent="0.35">
      <c r="A21" s="8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2065</v>
      </c>
      <c r="C22">
        <v>9</v>
      </c>
      <c r="E22">
        <v>5</v>
      </c>
      <c r="F22">
        <v>14</v>
      </c>
    </row>
    <row r="23" spans="1:6" x14ac:dyDescent="0.35">
      <c r="A23" s="8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2068</v>
      </c>
      <c r="C25">
        <v>7</v>
      </c>
      <c r="E25">
        <v>14</v>
      </c>
      <c r="F25">
        <v>21</v>
      </c>
    </row>
    <row r="26" spans="1:6" x14ac:dyDescent="0.35">
      <c r="A26" s="8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2072</v>
      </c>
      <c r="E29">
        <v>3</v>
      </c>
      <c r="F29">
        <v>3</v>
      </c>
    </row>
    <row r="30" spans="1:6" x14ac:dyDescent="0.35">
      <c r="A30" s="8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A81F-64A1-4DFB-86A3-85B55D82AC23}">
  <dimension ref="A1:E18"/>
  <sheetViews>
    <sheetView workbookViewId="0">
      <selection activeCell="G29" sqref="G29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7" t="s">
        <v>2031</v>
      </c>
      <c r="B1" t="s">
        <v>2048</v>
      </c>
    </row>
    <row r="2" spans="1:5" x14ac:dyDescent="0.35">
      <c r="A2" s="7" t="s">
        <v>2073</v>
      </c>
      <c r="B2" t="s">
        <v>2048</v>
      </c>
    </row>
    <row r="4" spans="1:5" x14ac:dyDescent="0.35">
      <c r="A4" s="7" t="s">
        <v>2047</v>
      </c>
      <c r="B4" s="7" t="s">
        <v>2046</v>
      </c>
    </row>
    <row r="5" spans="1:5" x14ac:dyDescent="0.35">
      <c r="A5" s="7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3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8" t="s">
        <v>2045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.9140625" bestFit="1" customWidth="1"/>
    <col min="8" max="8" width="15.83203125" bestFit="1" customWidth="1"/>
    <col min="9" max="9" width="13" bestFit="1" customWidth="1"/>
    <col min="12" max="13" width="11.1640625" bestFit="1" customWidth="1"/>
    <col min="14" max="14" width="21.75" bestFit="1" customWidth="1"/>
    <col min="15" max="15" width="20.33203125" bestFit="1" customWidth="1"/>
    <col min="18" max="18" width="28" bestFit="1" customWidth="1"/>
    <col min="19" max="19" width="21.1640625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IF(E2=0,0,E2/D2)</f>
        <v>0</v>
      </c>
      <c r="H2" s="6">
        <f>IF(I2=0,0,E2/I2)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5">
        <f>(((L2/60)/60)/24)+DATE(1970,1,1)</f>
        <v>42336.25</v>
      </c>
      <c r="O2" s="5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 FIND("/",R2)-1)</f>
        <v>food</v>
      </c>
      <c r="T2" t="str">
        <f>RIGHT(R2,LEN(R2)-FIND("/",R2))</f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IF(E3=0,0,E3/D3)</f>
        <v>10.4</v>
      </c>
      <c r="H3" s="6">
        <f t="shared" ref="H3:H66" si="1">IF(I3=0,0,E3/I3)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5">
        <f t="shared" ref="N3:N66" si="2">(((L3/60)/60)/24)+DATE(1970,1,1)</f>
        <v>41870.208333333336</v>
      </c>
      <c r="O3" s="5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 FIND("/",R3)-1)</f>
        <v>music</v>
      </c>
      <c r="T3" t="str">
        <f t="shared" ref="T3:T66" si="5">RIGHT(R3,LEN(R3)-FIND("/",R3))</f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1.3147878228782288</v>
      </c>
      <c r="H4" s="6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5">
        <f t="shared" si="2"/>
        <v>41595.25</v>
      </c>
      <c r="O4" s="5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0"/>
        <v>0.58976190476190471</v>
      </c>
      <c r="H5" s="6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5">
        <f t="shared" si="2"/>
        <v>43688.208333333328</v>
      </c>
      <c r="O5" s="5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0.69276315789473686</v>
      </c>
      <c r="H6" s="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5">
        <f t="shared" si="2"/>
        <v>43485.25</v>
      </c>
      <c r="O6" s="5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1.7361842105263159</v>
      </c>
      <c r="H7" s="6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5">
        <f t="shared" si="2"/>
        <v>41149.208333333336</v>
      </c>
      <c r="O7" s="5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0.20961538461538462</v>
      </c>
      <c r="H8" s="6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5">
        <f t="shared" si="2"/>
        <v>42991.208333333328</v>
      </c>
      <c r="O8" s="5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3.2757777777777779</v>
      </c>
      <c r="H9" s="6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5">
        <f t="shared" si="2"/>
        <v>42229.208333333328</v>
      </c>
      <c r="O9" s="5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0.19932788374205268</v>
      </c>
      <c r="H10" s="6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5">
        <f t="shared" si="2"/>
        <v>40399.208333333336</v>
      </c>
      <c r="O10" s="5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0.51741935483870971</v>
      </c>
      <c r="H11" s="6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5">
        <f t="shared" si="2"/>
        <v>41536.208333333336</v>
      </c>
      <c r="O11" s="5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2.6611538461538462</v>
      </c>
      <c r="H12" s="6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5">
        <f t="shared" si="2"/>
        <v>40404.208333333336</v>
      </c>
      <c r="O12" s="5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0.48095238095238096</v>
      </c>
      <c r="H13" s="6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5">
        <f t="shared" si="2"/>
        <v>40442.208333333336</v>
      </c>
      <c r="O13" s="5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0.89349206349206345</v>
      </c>
      <c r="H14" s="6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5">
        <f t="shared" si="2"/>
        <v>43760.208333333328</v>
      </c>
      <c r="O14" s="5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2.4511904761904764</v>
      </c>
      <c r="H15" s="6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5">
        <f t="shared" si="2"/>
        <v>42532.208333333328</v>
      </c>
      <c r="O15" s="5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0.66769503546099296</v>
      </c>
      <c r="H16" s="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5">
        <f t="shared" si="2"/>
        <v>40974.25</v>
      </c>
      <c r="O16" s="5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0.47307881773399013</v>
      </c>
      <c r="H17" s="6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5">
        <f t="shared" si="2"/>
        <v>43809.25</v>
      </c>
      <c r="O17" s="5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6.4947058823529416</v>
      </c>
      <c r="H18" s="6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5">
        <f t="shared" si="2"/>
        <v>41661.25</v>
      </c>
      <c r="O18" s="5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1.5939125295508274</v>
      </c>
      <c r="H19" s="6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5">
        <f t="shared" si="2"/>
        <v>40555.25</v>
      </c>
      <c r="O19" s="5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0.66912087912087914</v>
      </c>
      <c r="H20" s="6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5">
        <f t="shared" si="2"/>
        <v>43351.208333333328</v>
      </c>
      <c r="O20" s="5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0.48529600000000001</v>
      </c>
      <c r="H21" s="6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5">
        <f t="shared" si="2"/>
        <v>43528.25</v>
      </c>
      <c r="O21" s="5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1.1224279210925645</v>
      </c>
      <c r="H22" s="6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5">
        <f t="shared" si="2"/>
        <v>41848.208333333336</v>
      </c>
      <c r="O22" s="5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0.40992553191489361</v>
      </c>
      <c r="H23" s="6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5">
        <f t="shared" si="2"/>
        <v>40770.208333333336</v>
      </c>
      <c r="O23" s="5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1.2807106598984772</v>
      </c>
      <c r="H24" s="6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5">
        <f t="shared" si="2"/>
        <v>43193.208333333328</v>
      </c>
      <c r="O24" s="5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3.3204444444444445</v>
      </c>
      <c r="H25" s="6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5">
        <f t="shared" si="2"/>
        <v>43510.25</v>
      </c>
      <c r="O25" s="5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1.1283225108225108</v>
      </c>
      <c r="H26" s="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5">
        <f t="shared" si="2"/>
        <v>41811.208333333336</v>
      </c>
      <c r="O26" s="5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2.1643636363636363</v>
      </c>
      <c r="H27" s="6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5">
        <f t="shared" si="2"/>
        <v>40681.208333333336</v>
      </c>
      <c r="O27" s="5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0.4819906976744186</v>
      </c>
      <c r="H28" s="6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5">
        <f t="shared" si="2"/>
        <v>43312.208333333328</v>
      </c>
      <c r="O28" s="5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0.79949999999999999</v>
      </c>
      <c r="H29" s="6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5">
        <f t="shared" si="2"/>
        <v>42280.208333333328</v>
      </c>
      <c r="O29" s="5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1.0522553516819573</v>
      </c>
      <c r="H30" s="6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5">
        <f t="shared" si="2"/>
        <v>40218.25</v>
      </c>
      <c r="O30" s="5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3.2889978213507627</v>
      </c>
      <c r="H31" s="6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5">
        <f t="shared" si="2"/>
        <v>43301.208333333328</v>
      </c>
      <c r="O31" s="5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1.606111111111111</v>
      </c>
      <c r="H32" s="6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5">
        <f t="shared" si="2"/>
        <v>43609.208333333328</v>
      </c>
      <c r="O32" s="5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3.1</v>
      </c>
      <c r="H33" s="6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5">
        <f t="shared" si="2"/>
        <v>42374.25</v>
      </c>
      <c r="O33" s="5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0.86807920792079207</v>
      </c>
      <c r="H34" s="6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5">
        <f t="shared" si="2"/>
        <v>43110.25</v>
      </c>
      <c r="O34" s="5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3.7782071713147412</v>
      </c>
      <c r="H35" s="6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5">
        <f t="shared" si="2"/>
        <v>41917.208333333336</v>
      </c>
      <c r="O35" s="5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1.5080645161290323</v>
      </c>
      <c r="H36" s="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5">
        <f t="shared" si="2"/>
        <v>42817.208333333328</v>
      </c>
      <c r="O36" s="5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1.5030119521912351</v>
      </c>
      <c r="H37" s="6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5">
        <f t="shared" si="2"/>
        <v>43484.25</v>
      </c>
      <c r="O37" s="5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1.572857142857143</v>
      </c>
      <c r="H38" s="6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5">
        <f t="shared" si="2"/>
        <v>40600.25</v>
      </c>
      <c r="O38" s="5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1.3998765432098765</v>
      </c>
      <c r="H39" s="6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5">
        <f t="shared" si="2"/>
        <v>43744.208333333328</v>
      </c>
      <c r="O39" s="5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3.2532258064516131</v>
      </c>
      <c r="H40" s="6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5">
        <f t="shared" si="2"/>
        <v>40469.208333333336</v>
      </c>
      <c r="O40" s="5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0.50777777777777777</v>
      </c>
      <c r="H41" s="6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5">
        <f t="shared" si="2"/>
        <v>41330.25</v>
      </c>
      <c r="O41" s="5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1.6906818181818182</v>
      </c>
      <c r="H42" s="6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5">
        <f t="shared" si="2"/>
        <v>40334.208333333336</v>
      </c>
      <c r="O42" s="5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2.1292857142857144</v>
      </c>
      <c r="H43" s="6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5">
        <f t="shared" si="2"/>
        <v>41156.208333333336</v>
      </c>
      <c r="O43" s="5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4.4394444444444447</v>
      </c>
      <c r="H44" s="6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5">
        <f t="shared" si="2"/>
        <v>40728.208333333336</v>
      </c>
      <c r="O44" s="5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1.859390243902439</v>
      </c>
      <c r="H45" s="6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5">
        <f t="shared" si="2"/>
        <v>41844.208333333336</v>
      </c>
      <c r="O45" s="5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6.5881249999999998</v>
      </c>
      <c r="H46" s="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5">
        <f t="shared" si="2"/>
        <v>43541.208333333328</v>
      </c>
      <c r="O46" s="5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0.4768421052631579</v>
      </c>
      <c r="H47" s="6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5">
        <f t="shared" si="2"/>
        <v>42676.208333333328</v>
      </c>
      <c r="O47" s="5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1.1478378378378378</v>
      </c>
      <c r="H48" s="6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5">
        <f t="shared" si="2"/>
        <v>40367.208333333336</v>
      </c>
      <c r="O48" s="5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4.7526666666666664</v>
      </c>
      <c r="H49" s="6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5">
        <f t="shared" si="2"/>
        <v>41727.208333333336</v>
      </c>
      <c r="O49" s="5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3.86972972972973</v>
      </c>
      <c r="H50" s="6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5">
        <f t="shared" si="2"/>
        <v>42180.208333333328</v>
      </c>
      <c r="O50" s="5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1.89625</v>
      </c>
      <c r="H51" s="6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5">
        <f t="shared" si="2"/>
        <v>43758.208333333328</v>
      </c>
      <c r="O51" s="5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0.02</v>
      </c>
      <c r="H52" s="6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5">
        <f t="shared" si="2"/>
        <v>41487.208333333336</v>
      </c>
      <c r="O52" s="5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0.91867805186590767</v>
      </c>
      <c r="H53" s="6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5">
        <f t="shared" si="2"/>
        <v>40995.208333333336</v>
      </c>
      <c r="O53" s="5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0.34152777777777776</v>
      </c>
      <c r="H54" s="6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5">
        <f t="shared" si="2"/>
        <v>40436.208333333336</v>
      </c>
      <c r="O54" s="5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1.4040909090909091</v>
      </c>
      <c r="H55" s="6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5">
        <f t="shared" si="2"/>
        <v>41779.208333333336</v>
      </c>
      <c r="O55" s="5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0.89866666666666661</v>
      </c>
      <c r="H56" s="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5">
        <f t="shared" si="2"/>
        <v>43170.25</v>
      </c>
      <c r="O56" s="5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1.7796969696969698</v>
      </c>
      <c r="H57" s="6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5">
        <f t="shared" si="2"/>
        <v>43311.208333333328</v>
      </c>
      <c r="O57" s="5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1.436625</v>
      </c>
      <c r="H58" s="6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5">
        <f t="shared" si="2"/>
        <v>42014.25</v>
      </c>
      <c r="O58" s="5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2.1527586206896552</v>
      </c>
      <c r="H59" s="6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5">
        <f t="shared" si="2"/>
        <v>42979.208333333328</v>
      </c>
      <c r="O59" s="5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2.2711111111111113</v>
      </c>
      <c r="H60" s="6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5">
        <f t="shared" si="2"/>
        <v>42268.208333333328</v>
      </c>
      <c r="O60" s="5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2.7507142857142859</v>
      </c>
      <c r="H61" s="6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5">
        <f t="shared" si="2"/>
        <v>42898.208333333328</v>
      </c>
      <c r="O61" s="5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1.4437048832271762</v>
      </c>
      <c r="H62" s="6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5">
        <f t="shared" si="2"/>
        <v>41107.208333333336</v>
      </c>
      <c r="O62" s="5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0.92745983935742971</v>
      </c>
      <c r="H63" s="6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5">
        <f t="shared" si="2"/>
        <v>40595.25</v>
      </c>
      <c r="O63" s="5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7.226</v>
      </c>
      <c r="H64" s="6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5">
        <f t="shared" si="2"/>
        <v>42160.208333333328</v>
      </c>
      <c r="O64" s="5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0.11851063829787234</v>
      </c>
      <c r="H65" s="6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5">
        <f t="shared" si="2"/>
        <v>42853.208333333328</v>
      </c>
      <c r="O65" s="5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0.97642857142857142</v>
      </c>
      <c r="H66" s="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5">
        <f t="shared" si="2"/>
        <v>43283.208333333328</v>
      </c>
      <c r="O66" s="5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6">IF(E67=0,0,E67/D67)</f>
        <v>2.3614754098360655</v>
      </c>
      <c r="H67" s="6">
        <f t="shared" ref="H67:H130" si="7">IF(I67=0,0,E67/I67)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5">
        <f t="shared" ref="N67:N130" si="8">(((L67/60)/60)/24)+DATE(1970,1,1)</f>
        <v>40570.25</v>
      </c>
      <c r="O67" s="5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 FIND("/",R67)-1)</f>
        <v>theater</v>
      </c>
      <c r="T67" t="str">
        <f t="shared" ref="T67:T130" si="11">RIGHT(R67,LEN(R67)-FIND("/",R67))</f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6"/>
        <v>0.45068965517241377</v>
      </c>
      <c r="H68" s="6">
        <f t="shared" si="7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5">
        <f t="shared" si="8"/>
        <v>42102.208333333328</v>
      </c>
      <c r="O68" s="5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6"/>
        <v>1.6238567493112948</v>
      </c>
      <c r="H69" s="6">
        <f t="shared" si="7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5">
        <f t="shared" si="8"/>
        <v>40203.25</v>
      </c>
      <c r="O69" s="5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6"/>
        <v>2.5452631578947367</v>
      </c>
      <c r="H70" s="6">
        <f t="shared" si="7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5">
        <f t="shared" si="8"/>
        <v>42943.208333333328</v>
      </c>
      <c r="O70" s="5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6"/>
        <v>0.24063291139240506</v>
      </c>
      <c r="H71" s="6">
        <f t="shared" si="7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5">
        <f t="shared" si="8"/>
        <v>40531.25</v>
      </c>
      <c r="O71" s="5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6"/>
        <v>1.2374140625000001</v>
      </c>
      <c r="H72" s="6">
        <f t="shared" si="7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5">
        <f t="shared" si="8"/>
        <v>40484.208333333336</v>
      </c>
      <c r="O72" s="5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6"/>
        <v>1.0806666666666667</v>
      </c>
      <c r="H73" s="6">
        <f t="shared" si="7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5">
        <f t="shared" si="8"/>
        <v>43799.25</v>
      </c>
      <c r="O73" s="5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6"/>
        <v>6.7033333333333331</v>
      </c>
      <c r="H74" s="6">
        <f t="shared" si="7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5">
        <f t="shared" si="8"/>
        <v>42186.208333333328</v>
      </c>
      <c r="O74" s="5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6"/>
        <v>6.609285714285714</v>
      </c>
      <c r="H75" s="6">
        <f t="shared" si="7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5">
        <f t="shared" si="8"/>
        <v>42701.25</v>
      </c>
      <c r="O75" s="5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6"/>
        <v>1.2246153846153847</v>
      </c>
      <c r="H76" s="6">
        <f t="shared" si="7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5">
        <f t="shared" si="8"/>
        <v>42456.208333333328</v>
      </c>
      <c r="O76" s="5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6"/>
        <v>1.5057731958762886</v>
      </c>
      <c r="H77" s="6">
        <f t="shared" si="7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5">
        <f t="shared" si="8"/>
        <v>43296.208333333328</v>
      </c>
      <c r="O77" s="5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6"/>
        <v>0.78106590724165992</v>
      </c>
      <c r="H78" s="6">
        <f t="shared" si="7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5">
        <f t="shared" si="8"/>
        <v>42027.25</v>
      </c>
      <c r="O78" s="5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6"/>
        <v>0.46947368421052632</v>
      </c>
      <c r="H79" s="6">
        <f t="shared" si="7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5">
        <f t="shared" si="8"/>
        <v>40448.208333333336</v>
      </c>
      <c r="O79" s="5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6"/>
        <v>3.008</v>
      </c>
      <c r="H80" s="6">
        <f t="shared" si="7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5">
        <f t="shared" si="8"/>
        <v>43206.208333333328</v>
      </c>
      <c r="O80" s="5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6"/>
        <v>0.6959861591695502</v>
      </c>
      <c r="H81" s="6">
        <f t="shared" si="7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5">
        <f t="shared" si="8"/>
        <v>43267.208333333328</v>
      </c>
      <c r="O81" s="5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6"/>
        <v>6.374545454545455</v>
      </c>
      <c r="H82" s="6">
        <f t="shared" si="7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5">
        <f t="shared" si="8"/>
        <v>42976.208333333328</v>
      </c>
      <c r="O82" s="5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6"/>
        <v>2.253392857142857</v>
      </c>
      <c r="H83" s="6">
        <f t="shared" si="7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5">
        <f t="shared" si="8"/>
        <v>43062.25</v>
      </c>
      <c r="O83" s="5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6"/>
        <v>14.973000000000001</v>
      </c>
      <c r="H84" s="6">
        <f t="shared" si="7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5">
        <f t="shared" si="8"/>
        <v>43482.25</v>
      </c>
      <c r="O84" s="5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6"/>
        <v>0.37590225563909774</v>
      </c>
      <c r="H85" s="6">
        <f t="shared" si="7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5">
        <f t="shared" si="8"/>
        <v>42579.208333333328</v>
      </c>
      <c r="O85" s="5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6"/>
        <v>1.3236942675159236</v>
      </c>
      <c r="H86" s="6">
        <f t="shared" si="7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5">
        <f t="shared" si="8"/>
        <v>41118.208333333336</v>
      </c>
      <c r="O86" s="5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6"/>
        <v>1.3122448979591836</v>
      </c>
      <c r="H87" s="6">
        <f t="shared" si="7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5">
        <f t="shared" si="8"/>
        <v>40797.208333333336</v>
      </c>
      <c r="O87" s="5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6"/>
        <v>1.6763513513513513</v>
      </c>
      <c r="H88" s="6">
        <f t="shared" si="7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5">
        <f t="shared" si="8"/>
        <v>42128.208333333328</v>
      </c>
      <c r="O88" s="5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6"/>
        <v>0.6198488664987406</v>
      </c>
      <c r="H89" s="6">
        <f t="shared" si="7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5">
        <f t="shared" si="8"/>
        <v>40610.25</v>
      </c>
      <c r="O89" s="5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6"/>
        <v>2.6074999999999999</v>
      </c>
      <c r="H90" s="6">
        <f t="shared" si="7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5">
        <f t="shared" si="8"/>
        <v>42110.208333333328</v>
      </c>
      <c r="O90" s="5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6"/>
        <v>2.5258823529411765</v>
      </c>
      <c r="H91" s="6">
        <f t="shared" si="7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5">
        <f t="shared" si="8"/>
        <v>40283.208333333336</v>
      </c>
      <c r="O91" s="5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6"/>
        <v>0.7861538461538462</v>
      </c>
      <c r="H92" s="6">
        <f t="shared" si="7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5">
        <f t="shared" si="8"/>
        <v>42425.25</v>
      </c>
      <c r="O92" s="5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6"/>
        <v>0.48404406999351912</v>
      </c>
      <c r="H93" s="6">
        <f t="shared" si="7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5">
        <f t="shared" si="8"/>
        <v>42588.208333333328</v>
      </c>
      <c r="O93" s="5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6"/>
        <v>2.5887500000000001</v>
      </c>
      <c r="H94" s="6">
        <f t="shared" si="7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5">
        <f t="shared" si="8"/>
        <v>40352.208333333336</v>
      </c>
      <c r="O94" s="5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6"/>
        <v>0.60548713235294116</v>
      </c>
      <c r="H95" s="6">
        <f t="shared" si="7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5">
        <f t="shared" si="8"/>
        <v>41202.208333333336</v>
      </c>
      <c r="O95" s="5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6"/>
        <v>3.036896551724138</v>
      </c>
      <c r="H96" s="6">
        <f t="shared" si="7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5">
        <f t="shared" si="8"/>
        <v>43562.208333333328</v>
      </c>
      <c r="O96" s="5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6"/>
        <v>1.1299999999999999</v>
      </c>
      <c r="H97" s="6">
        <f t="shared" si="7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5">
        <f t="shared" si="8"/>
        <v>43752.208333333328</v>
      </c>
      <c r="O97" s="5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6"/>
        <v>2.1737876614060259</v>
      </c>
      <c r="H98" s="6">
        <f t="shared" si="7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5">
        <f t="shared" si="8"/>
        <v>40612.25</v>
      </c>
      <c r="O98" s="5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6"/>
        <v>9.2669230769230762</v>
      </c>
      <c r="H99" s="6">
        <f t="shared" si="7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5">
        <f t="shared" si="8"/>
        <v>42180.208333333328</v>
      </c>
      <c r="O99" s="5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6"/>
        <v>0.33692229038854804</v>
      </c>
      <c r="H100" s="6">
        <f t="shared" si="7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5">
        <f t="shared" si="8"/>
        <v>42212.208333333328</v>
      </c>
      <c r="O100" s="5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6"/>
        <v>1.9672368421052631</v>
      </c>
      <c r="H101" s="6">
        <f t="shared" si="7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5">
        <f t="shared" si="8"/>
        <v>41968.25</v>
      </c>
      <c r="O101" s="5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6"/>
        <v>0.01</v>
      </c>
      <c r="H102" s="6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5">
        <f t="shared" si="8"/>
        <v>40835.208333333336</v>
      </c>
      <c r="O102" s="5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6"/>
        <v>10.214444444444444</v>
      </c>
      <c r="H103" s="6">
        <f t="shared" si="7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5">
        <f t="shared" si="8"/>
        <v>42056.25</v>
      </c>
      <c r="O103" s="5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6"/>
        <v>2.8167567567567566</v>
      </c>
      <c r="H104" s="6">
        <f t="shared" si="7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5">
        <f t="shared" si="8"/>
        <v>43234.208333333328</v>
      </c>
      <c r="O104" s="5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6"/>
        <v>0.24610000000000001</v>
      </c>
      <c r="H105" s="6">
        <f t="shared" si="7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5">
        <f t="shared" si="8"/>
        <v>40475.208333333336</v>
      </c>
      <c r="O105" s="5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6"/>
        <v>1.4314010067114094</v>
      </c>
      <c r="H106" s="6">
        <f t="shared" si="7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5">
        <f t="shared" si="8"/>
        <v>42878.208333333328</v>
      </c>
      <c r="O106" s="5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6"/>
        <v>1.4454411764705883</v>
      </c>
      <c r="H107" s="6">
        <f t="shared" si="7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5">
        <f t="shared" si="8"/>
        <v>41366.208333333336</v>
      </c>
      <c r="O107" s="5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6"/>
        <v>3.5912820512820511</v>
      </c>
      <c r="H108" s="6">
        <f t="shared" si="7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5">
        <f t="shared" si="8"/>
        <v>43716.208333333328</v>
      </c>
      <c r="O108" s="5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6"/>
        <v>1.8648571428571428</v>
      </c>
      <c r="H109" s="6">
        <f t="shared" si="7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5">
        <f t="shared" si="8"/>
        <v>43213.208333333328</v>
      </c>
      <c r="O109" s="5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6"/>
        <v>5.9526666666666666</v>
      </c>
      <c r="H110" s="6">
        <f t="shared" si="7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5">
        <f t="shared" si="8"/>
        <v>41005.208333333336</v>
      </c>
      <c r="O110" s="5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6"/>
        <v>0.5921153846153846</v>
      </c>
      <c r="H111" s="6">
        <f t="shared" si="7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5">
        <f t="shared" si="8"/>
        <v>41651.25</v>
      </c>
      <c r="O111" s="5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6"/>
        <v>0.14962780898876404</v>
      </c>
      <c r="H112" s="6">
        <f t="shared" si="7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5">
        <f t="shared" si="8"/>
        <v>43354.208333333328</v>
      </c>
      <c r="O112" s="5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6"/>
        <v>1.1995602605863191</v>
      </c>
      <c r="H113" s="6">
        <f t="shared" si="7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5">
        <f t="shared" si="8"/>
        <v>41174.208333333336</v>
      </c>
      <c r="O113" s="5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6"/>
        <v>2.6882978723404256</v>
      </c>
      <c r="H114" s="6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5">
        <f t="shared" si="8"/>
        <v>41875.208333333336</v>
      </c>
      <c r="O114" s="5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6"/>
        <v>3.7687878787878786</v>
      </c>
      <c r="H115" s="6">
        <f t="shared" si="7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5">
        <f t="shared" si="8"/>
        <v>42990.208333333328</v>
      </c>
      <c r="O115" s="5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6"/>
        <v>7.2715789473684209</v>
      </c>
      <c r="H116" s="6">
        <f t="shared" si="7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5">
        <f t="shared" si="8"/>
        <v>43564.208333333328</v>
      </c>
      <c r="O116" s="5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6"/>
        <v>0.87211757648470301</v>
      </c>
      <c r="H117" s="6">
        <f t="shared" si="7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5">
        <f t="shared" si="8"/>
        <v>43056.25</v>
      </c>
      <c r="O117" s="5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6"/>
        <v>0.88</v>
      </c>
      <c r="H118" s="6">
        <f t="shared" si="7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5">
        <f t="shared" si="8"/>
        <v>42265.208333333328</v>
      </c>
      <c r="O118" s="5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6"/>
        <v>1.7393877551020409</v>
      </c>
      <c r="H119" s="6">
        <f t="shared" si="7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5">
        <f t="shared" si="8"/>
        <v>40808.208333333336</v>
      </c>
      <c r="O119" s="5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6"/>
        <v>1.1761111111111111</v>
      </c>
      <c r="H120" s="6">
        <f t="shared" si="7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5">
        <f t="shared" si="8"/>
        <v>41665.25</v>
      </c>
      <c r="O120" s="5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6"/>
        <v>2.1496</v>
      </c>
      <c r="H121" s="6">
        <f t="shared" si="7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5">
        <f t="shared" si="8"/>
        <v>41806.208333333336</v>
      </c>
      <c r="O121" s="5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6"/>
        <v>1.4949667110519307</v>
      </c>
      <c r="H122" s="6">
        <f t="shared" si="7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5">
        <f t="shared" si="8"/>
        <v>42111.208333333328</v>
      </c>
      <c r="O122" s="5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6"/>
        <v>2.1933995584988963</v>
      </c>
      <c r="H123" s="6">
        <f t="shared" si="7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5">
        <f t="shared" si="8"/>
        <v>41917.208333333336</v>
      </c>
      <c r="O123" s="5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6"/>
        <v>0.64367690058479532</v>
      </c>
      <c r="H124" s="6">
        <f t="shared" si="7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5">
        <f t="shared" si="8"/>
        <v>41970.25</v>
      </c>
      <c r="O124" s="5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6"/>
        <v>0.18622397298818233</v>
      </c>
      <c r="H125" s="6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5">
        <f t="shared" si="8"/>
        <v>42332.25</v>
      </c>
      <c r="O125" s="5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6"/>
        <v>3.6776923076923076</v>
      </c>
      <c r="H126" s="6">
        <f t="shared" si="7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5">
        <f t="shared" si="8"/>
        <v>43598.208333333328</v>
      </c>
      <c r="O126" s="5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6"/>
        <v>1.5990566037735849</v>
      </c>
      <c r="H127" s="6">
        <f t="shared" si="7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5">
        <f t="shared" si="8"/>
        <v>43362.208333333328</v>
      </c>
      <c r="O127" s="5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6"/>
        <v>0.38633185349611543</v>
      </c>
      <c r="H128" s="6">
        <f t="shared" si="7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5">
        <f t="shared" si="8"/>
        <v>42596.208333333328</v>
      </c>
      <c r="O128" s="5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6"/>
        <v>0.51421511627906979</v>
      </c>
      <c r="H129" s="6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5">
        <f t="shared" si="8"/>
        <v>40310.208333333336</v>
      </c>
      <c r="O129" s="5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6"/>
        <v>0.60334277620396604</v>
      </c>
      <c r="H130" s="6">
        <f t="shared" si="7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5">
        <f t="shared" si="8"/>
        <v>40417.208333333336</v>
      </c>
      <c r="O130" s="5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12">IF(E131=0,0,E131/D131)</f>
        <v>3.2026936026936029E-2</v>
      </c>
      <c r="H131" s="6">
        <f t="shared" ref="H131:H194" si="13">IF(I131=0,0,E131/I131)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5">
        <f t="shared" ref="N131:N194" si="14">(((L131/60)/60)/24)+DATE(1970,1,1)</f>
        <v>42038.25</v>
      </c>
      <c r="O131" s="5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 FIND("/",R131)-1)</f>
        <v>food</v>
      </c>
      <c r="T131" t="str">
        <f t="shared" ref="T131:T194" si="17">RIGHT(R131,LEN(R131)-FIND("/",R131))</f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12"/>
        <v>1.5546875</v>
      </c>
      <c r="H132" s="6">
        <f t="shared" si="13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5">
        <f t="shared" si="14"/>
        <v>40842.208333333336</v>
      </c>
      <c r="O132" s="5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12"/>
        <v>1.0085974499089254</v>
      </c>
      <c r="H133" s="6">
        <f t="shared" si="13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5">
        <f t="shared" si="14"/>
        <v>41607.25</v>
      </c>
      <c r="O133" s="5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12"/>
        <v>1.1618181818181819</v>
      </c>
      <c r="H134" s="6">
        <f t="shared" si="13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5">
        <f t="shared" si="14"/>
        <v>43112.25</v>
      </c>
      <c r="O134" s="5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12"/>
        <v>3.1077777777777778</v>
      </c>
      <c r="H135" s="6">
        <f t="shared" si="13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5">
        <f t="shared" si="14"/>
        <v>40767.208333333336</v>
      </c>
      <c r="O135" s="5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12"/>
        <v>0.89736683417085428</v>
      </c>
      <c r="H136" s="6">
        <f t="shared" si="13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5">
        <f t="shared" si="14"/>
        <v>40713.208333333336</v>
      </c>
      <c r="O136" s="5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12"/>
        <v>0.71272727272727276</v>
      </c>
      <c r="H137" s="6">
        <f t="shared" si="13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5">
        <f t="shared" si="14"/>
        <v>41340.25</v>
      </c>
      <c r="O137" s="5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12"/>
        <v>3.2862318840579711E-2</v>
      </c>
      <c r="H138" s="6">
        <f t="shared" si="13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5">
        <f t="shared" si="14"/>
        <v>41797.208333333336</v>
      </c>
      <c r="O138" s="5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12"/>
        <v>2.617777777777778</v>
      </c>
      <c r="H139" s="6">
        <f t="shared" si="13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5">
        <f t="shared" si="14"/>
        <v>40457.208333333336</v>
      </c>
      <c r="O139" s="5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12"/>
        <v>0.96</v>
      </c>
      <c r="H140" s="6">
        <f t="shared" si="13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5">
        <f t="shared" si="14"/>
        <v>41180.208333333336</v>
      </c>
      <c r="O140" s="5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12"/>
        <v>0.20896851248642778</v>
      </c>
      <c r="H141" s="6">
        <f t="shared" si="13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5">
        <f t="shared" si="14"/>
        <v>42115.208333333328</v>
      </c>
      <c r="O141" s="5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12"/>
        <v>2.2316363636363636</v>
      </c>
      <c r="H142" s="6">
        <f t="shared" si="13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5">
        <f t="shared" si="14"/>
        <v>43156.25</v>
      </c>
      <c r="O142" s="5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12"/>
        <v>1.0159097978227061</v>
      </c>
      <c r="H143" s="6">
        <f t="shared" si="13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5">
        <f t="shared" si="14"/>
        <v>42167.208333333328</v>
      </c>
      <c r="O143" s="5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12"/>
        <v>2.3003999999999998</v>
      </c>
      <c r="H144" s="6">
        <f t="shared" si="13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5">
        <f t="shared" si="14"/>
        <v>41005.208333333336</v>
      </c>
      <c r="O144" s="5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12"/>
        <v>1.355925925925926</v>
      </c>
      <c r="H145" s="6">
        <f t="shared" si="13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5">
        <f t="shared" si="14"/>
        <v>40357.208333333336</v>
      </c>
      <c r="O145" s="5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12"/>
        <v>1.2909999999999999</v>
      </c>
      <c r="H146" s="6">
        <f t="shared" si="13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5">
        <f t="shared" si="14"/>
        <v>43633.208333333328</v>
      </c>
      <c r="O146" s="5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12"/>
        <v>2.3651200000000001</v>
      </c>
      <c r="H147" s="6">
        <f t="shared" si="13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5">
        <f t="shared" si="14"/>
        <v>41889.208333333336</v>
      </c>
      <c r="O147" s="5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12"/>
        <v>0.17249999999999999</v>
      </c>
      <c r="H148" s="6">
        <f t="shared" si="13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5">
        <f t="shared" si="14"/>
        <v>40855.25</v>
      </c>
      <c r="O148" s="5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12"/>
        <v>1.1249397590361445</v>
      </c>
      <c r="H149" s="6">
        <f t="shared" si="13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5">
        <f t="shared" si="14"/>
        <v>42534.208333333328</v>
      </c>
      <c r="O149" s="5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12"/>
        <v>1.2102150537634409</v>
      </c>
      <c r="H150" s="6">
        <f t="shared" si="13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5">
        <f t="shared" si="14"/>
        <v>42941.208333333328</v>
      </c>
      <c r="O150" s="5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12"/>
        <v>2.1987096774193549</v>
      </c>
      <c r="H151" s="6">
        <f t="shared" si="13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5">
        <f t="shared" si="14"/>
        <v>41275.25</v>
      </c>
      <c r="O151" s="5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12"/>
        <v>0.01</v>
      </c>
      <c r="H152" s="6">
        <f t="shared" si="13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5">
        <f t="shared" si="14"/>
        <v>43450.25</v>
      </c>
      <c r="O152" s="5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12"/>
        <v>0.64166909620991253</v>
      </c>
      <c r="H153" s="6">
        <f t="shared" si="13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5">
        <f t="shared" si="14"/>
        <v>41799.208333333336</v>
      </c>
      <c r="O153" s="5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12"/>
        <v>4.2306746987951804</v>
      </c>
      <c r="H154" s="6">
        <f t="shared" si="13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5">
        <f t="shared" si="14"/>
        <v>42783.25</v>
      </c>
      <c r="O154" s="5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12"/>
        <v>0.92984160506863778</v>
      </c>
      <c r="H155" s="6">
        <f t="shared" si="13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5">
        <f t="shared" si="14"/>
        <v>41201.208333333336</v>
      </c>
      <c r="O155" s="5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12"/>
        <v>0.58756567425569173</v>
      </c>
      <c r="H156" s="6">
        <f t="shared" si="13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5">
        <f t="shared" si="14"/>
        <v>42502.208333333328</v>
      </c>
      <c r="O156" s="5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12"/>
        <v>0.65022222222222226</v>
      </c>
      <c r="H157" s="6">
        <f t="shared" si="13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5">
        <f t="shared" si="14"/>
        <v>40262.208333333336</v>
      </c>
      <c r="O157" s="5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12"/>
        <v>0.73939560439560437</v>
      </c>
      <c r="H158" s="6">
        <f t="shared" si="13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5">
        <f t="shared" si="14"/>
        <v>43743.208333333328</v>
      </c>
      <c r="O158" s="5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12"/>
        <v>0.52666666666666662</v>
      </c>
      <c r="H159" s="6">
        <f t="shared" si="13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5">
        <f t="shared" si="14"/>
        <v>41638.25</v>
      </c>
      <c r="O159" s="5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12"/>
        <v>2.2095238095238097</v>
      </c>
      <c r="H160" s="6">
        <f t="shared" si="13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5">
        <f t="shared" si="14"/>
        <v>42346.25</v>
      </c>
      <c r="O160" s="5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12"/>
        <v>1.0001150627615063</v>
      </c>
      <c r="H161" s="6">
        <f t="shared" si="13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5">
        <f t="shared" si="14"/>
        <v>43551.208333333328</v>
      </c>
      <c r="O161" s="5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12"/>
        <v>1.6231249999999999</v>
      </c>
      <c r="H162" s="6">
        <f t="shared" si="13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5">
        <f t="shared" si="14"/>
        <v>43582.208333333328</v>
      </c>
      <c r="O162" s="5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12"/>
        <v>0.78181818181818186</v>
      </c>
      <c r="H163" s="6">
        <f t="shared" si="13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5">
        <f t="shared" si="14"/>
        <v>42270.208333333328</v>
      </c>
      <c r="O163" s="5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12"/>
        <v>1.4973770491803278</v>
      </c>
      <c r="H164" s="6">
        <f t="shared" si="13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5">
        <f t="shared" si="14"/>
        <v>43442.25</v>
      </c>
      <c r="O164" s="5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12"/>
        <v>2.5325714285714285</v>
      </c>
      <c r="H165" s="6">
        <f t="shared" si="13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5">
        <f t="shared" si="14"/>
        <v>43028.208333333328</v>
      </c>
      <c r="O165" s="5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12"/>
        <v>1.0016943521594683</v>
      </c>
      <c r="H166" s="6">
        <f t="shared" si="13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5">
        <f t="shared" si="14"/>
        <v>43016.208333333328</v>
      </c>
      <c r="O166" s="5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12"/>
        <v>1.2199004424778761</v>
      </c>
      <c r="H167" s="6">
        <f t="shared" si="13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5">
        <f t="shared" si="14"/>
        <v>42948.208333333328</v>
      </c>
      <c r="O167" s="5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12"/>
        <v>1.3713265306122449</v>
      </c>
      <c r="H168" s="6">
        <f t="shared" si="13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5">
        <f t="shared" si="14"/>
        <v>40534.25</v>
      </c>
      <c r="O168" s="5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12"/>
        <v>4.155384615384615</v>
      </c>
      <c r="H169" s="6">
        <f t="shared" si="13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5">
        <f t="shared" si="14"/>
        <v>41435.208333333336</v>
      </c>
      <c r="O169" s="5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12"/>
        <v>0.3130913348946136</v>
      </c>
      <c r="H170" s="6">
        <f t="shared" si="13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5">
        <f t="shared" si="14"/>
        <v>43518.25</v>
      </c>
      <c r="O170" s="5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12"/>
        <v>4.240815450643777</v>
      </c>
      <c r="H171" s="6">
        <f t="shared" si="13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5">
        <f t="shared" si="14"/>
        <v>41077.208333333336</v>
      </c>
      <c r="O171" s="5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12"/>
        <v>2.9388623072833599E-2</v>
      </c>
      <c r="H172" s="6">
        <f t="shared" si="13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5">
        <f t="shared" si="14"/>
        <v>42950.208333333328</v>
      </c>
      <c r="O172" s="5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12"/>
        <v>0.1063265306122449</v>
      </c>
      <c r="H173" s="6">
        <f t="shared" si="13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5">
        <f t="shared" si="14"/>
        <v>41718.208333333336</v>
      </c>
      <c r="O173" s="5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12"/>
        <v>0.82874999999999999</v>
      </c>
      <c r="H174" s="6">
        <f t="shared" si="13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5">
        <f t="shared" si="14"/>
        <v>41839.208333333336</v>
      </c>
      <c r="O174" s="5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12"/>
        <v>1.6301447776628748</v>
      </c>
      <c r="H175" s="6">
        <f t="shared" si="13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5">
        <f t="shared" si="14"/>
        <v>41412.208333333336</v>
      </c>
      <c r="O175" s="5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12"/>
        <v>8.9466666666666672</v>
      </c>
      <c r="H176" s="6">
        <f t="shared" si="13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5">
        <f t="shared" si="14"/>
        <v>42282.208333333328</v>
      </c>
      <c r="O176" s="5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12"/>
        <v>0.26191501103752757</v>
      </c>
      <c r="H177" s="6">
        <f t="shared" si="13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5">
        <f t="shared" si="14"/>
        <v>42613.208333333328</v>
      </c>
      <c r="O177" s="5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12"/>
        <v>0.74834782608695649</v>
      </c>
      <c r="H178" s="6">
        <f t="shared" si="13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5">
        <f t="shared" si="14"/>
        <v>42616.208333333328</v>
      </c>
      <c r="O178" s="5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12"/>
        <v>4.1647680412371137</v>
      </c>
      <c r="H179" s="6">
        <f t="shared" si="13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5">
        <f t="shared" si="14"/>
        <v>40497.25</v>
      </c>
      <c r="O179" s="5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12"/>
        <v>0.96208333333333329</v>
      </c>
      <c r="H180" s="6">
        <f t="shared" si="13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5">
        <f t="shared" si="14"/>
        <v>42999.208333333328</v>
      </c>
      <c r="O180" s="5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12"/>
        <v>3.5771910112359548</v>
      </c>
      <c r="H181" s="6">
        <f t="shared" si="13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5">
        <f t="shared" si="14"/>
        <v>41350.208333333336</v>
      </c>
      <c r="O181" s="5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12"/>
        <v>3.0845714285714285</v>
      </c>
      <c r="H182" s="6">
        <f t="shared" si="13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5">
        <f t="shared" si="14"/>
        <v>40259.208333333336</v>
      </c>
      <c r="O182" s="5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12"/>
        <v>0.61802325581395345</v>
      </c>
      <c r="H183" s="6">
        <f t="shared" si="13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5">
        <f t="shared" si="14"/>
        <v>43012.208333333328</v>
      </c>
      <c r="O183" s="5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12"/>
        <v>7.2232472324723247</v>
      </c>
      <c r="H184" s="6">
        <f t="shared" si="13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5">
        <f t="shared" si="14"/>
        <v>43631.208333333328</v>
      </c>
      <c r="O184" s="5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12"/>
        <v>0.69117647058823528</v>
      </c>
      <c r="H185" s="6">
        <f t="shared" si="13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5">
        <f t="shared" si="14"/>
        <v>40430.208333333336</v>
      </c>
      <c r="O185" s="5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12"/>
        <v>2.9305555555555554</v>
      </c>
      <c r="H186" s="6">
        <f t="shared" si="13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5">
        <f t="shared" si="14"/>
        <v>43588.208333333328</v>
      </c>
      <c r="O186" s="5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12"/>
        <v>0.71799999999999997</v>
      </c>
      <c r="H187" s="6">
        <f t="shared" si="13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5">
        <f t="shared" si="14"/>
        <v>43233.208333333328</v>
      </c>
      <c r="O187" s="5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12"/>
        <v>0.31934684684684683</v>
      </c>
      <c r="H188" s="6">
        <f t="shared" si="13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5">
        <f t="shared" si="14"/>
        <v>41782.208333333336</v>
      </c>
      <c r="O188" s="5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12"/>
        <v>2.2987375415282392</v>
      </c>
      <c r="H189" s="6">
        <f t="shared" si="13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5">
        <f t="shared" si="14"/>
        <v>41328.25</v>
      </c>
      <c r="O189" s="5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12"/>
        <v>0.3201219512195122</v>
      </c>
      <c r="H190" s="6">
        <f t="shared" si="13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5">
        <f t="shared" si="14"/>
        <v>41975.25</v>
      </c>
      <c r="O190" s="5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12"/>
        <v>0.23525352848928385</v>
      </c>
      <c r="H191" s="6">
        <f t="shared" si="13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5">
        <f t="shared" si="14"/>
        <v>42433.25</v>
      </c>
      <c r="O191" s="5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12"/>
        <v>0.68594594594594593</v>
      </c>
      <c r="H192" s="6">
        <f t="shared" si="13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5">
        <f t="shared" si="14"/>
        <v>41429.208333333336</v>
      </c>
      <c r="O192" s="5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12"/>
        <v>0.37952380952380954</v>
      </c>
      <c r="H193" s="6">
        <f t="shared" si="13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5">
        <f t="shared" si="14"/>
        <v>43536.208333333328</v>
      </c>
      <c r="O193" s="5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12"/>
        <v>0.19992957746478873</v>
      </c>
      <c r="H194" s="6">
        <f t="shared" si="13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5">
        <f t="shared" si="14"/>
        <v>41817.208333333336</v>
      </c>
      <c r="O194" s="5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18">IF(E195=0,0,E195/D195)</f>
        <v>0.45636363636363636</v>
      </c>
      <c r="H195" s="6">
        <f t="shared" ref="H195:H258" si="19">IF(I195=0,0,E195/I195)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5">
        <f t="shared" ref="N195:N258" si="20">(((L195/60)/60)/24)+DATE(1970,1,1)</f>
        <v>43198.208333333328</v>
      </c>
      <c r="O195" s="5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 FIND("/",R195)-1)</f>
        <v>music</v>
      </c>
      <c r="T195" t="str">
        <f t="shared" ref="T195:T258" si="23">RIGHT(R195,LEN(R195)-FIND("/",R195))</f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8"/>
        <v>1.227605633802817</v>
      </c>
      <c r="H196" s="6">
        <f t="shared" si="19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5">
        <f t="shared" si="20"/>
        <v>42261.208333333328</v>
      </c>
      <c r="O196" s="5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8"/>
        <v>3.61753164556962</v>
      </c>
      <c r="H197" s="6">
        <f t="shared" si="19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5">
        <f t="shared" si="20"/>
        <v>43310.208333333328</v>
      </c>
      <c r="O197" s="5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8"/>
        <v>0.63146341463414635</v>
      </c>
      <c r="H198" s="6">
        <f t="shared" si="19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5">
        <f t="shared" si="20"/>
        <v>42616.208333333328</v>
      </c>
      <c r="O198" s="5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8"/>
        <v>2.9820475319926874</v>
      </c>
      <c r="H199" s="6">
        <f t="shared" si="19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5">
        <f t="shared" si="20"/>
        <v>42909.208333333328</v>
      </c>
      <c r="O199" s="5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8"/>
        <v>9.5585443037974685E-2</v>
      </c>
      <c r="H200" s="6">
        <f t="shared" si="19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5">
        <f t="shared" si="20"/>
        <v>40396.208333333336</v>
      </c>
      <c r="O200" s="5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8"/>
        <v>0.5377777777777778</v>
      </c>
      <c r="H201" s="6">
        <f t="shared" si="19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5">
        <f t="shared" si="20"/>
        <v>42192.208333333328</v>
      </c>
      <c r="O201" s="5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8"/>
        <v>0.02</v>
      </c>
      <c r="H202" s="6">
        <f t="shared" si="19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5">
        <f t="shared" si="20"/>
        <v>40262.208333333336</v>
      </c>
      <c r="O202" s="5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8"/>
        <v>6.8119047619047617</v>
      </c>
      <c r="H203" s="6">
        <f t="shared" si="19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5">
        <f t="shared" si="20"/>
        <v>41845.208333333336</v>
      </c>
      <c r="O203" s="5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8"/>
        <v>0.78831325301204824</v>
      </c>
      <c r="H204" s="6">
        <f t="shared" si="19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5">
        <f t="shared" si="20"/>
        <v>40818.208333333336</v>
      </c>
      <c r="O204" s="5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8"/>
        <v>1.3440792216817234</v>
      </c>
      <c r="H205" s="6">
        <f t="shared" si="19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5">
        <f t="shared" si="20"/>
        <v>42752.25</v>
      </c>
      <c r="O205" s="5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8"/>
        <v>3.372E-2</v>
      </c>
      <c r="H206" s="6">
        <f t="shared" si="19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5">
        <f t="shared" si="20"/>
        <v>40636.208333333336</v>
      </c>
      <c r="O206" s="5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8"/>
        <v>4.3184615384615386</v>
      </c>
      <c r="H207" s="6">
        <f t="shared" si="19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5">
        <f t="shared" si="20"/>
        <v>43390.208333333328</v>
      </c>
      <c r="O207" s="5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8"/>
        <v>0.38844444444444443</v>
      </c>
      <c r="H208" s="6">
        <f t="shared" si="19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5">
        <f t="shared" si="20"/>
        <v>40236.25</v>
      </c>
      <c r="O208" s="5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8"/>
        <v>4.2569999999999997</v>
      </c>
      <c r="H209" s="6">
        <f t="shared" si="19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5">
        <f t="shared" si="20"/>
        <v>43340.208333333328</v>
      </c>
      <c r="O209" s="5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8"/>
        <v>1.0112239715591671</v>
      </c>
      <c r="H210" s="6">
        <f t="shared" si="19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5">
        <f t="shared" si="20"/>
        <v>43048.25</v>
      </c>
      <c r="O210" s="5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8"/>
        <v>0.21188688946015424</v>
      </c>
      <c r="H211" s="6">
        <f t="shared" si="19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5">
        <f t="shared" si="20"/>
        <v>42496.208333333328</v>
      </c>
      <c r="O211" s="5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8"/>
        <v>0.67425531914893622</v>
      </c>
      <c r="H212" s="6">
        <f t="shared" si="19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5">
        <f t="shared" si="20"/>
        <v>42797.25</v>
      </c>
      <c r="O212" s="5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8"/>
        <v>0.9492337164750958</v>
      </c>
      <c r="H213" s="6">
        <f t="shared" si="19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5">
        <f t="shared" si="20"/>
        <v>41513.208333333336</v>
      </c>
      <c r="O213" s="5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8"/>
        <v>1.5185185185185186</v>
      </c>
      <c r="H214" s="6">
        <f t="shared" si="19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5">
        <f t="shared" si="20"/>
        <v>43814.25</v>
      </c>
      <c r="O214" s="5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8"/>
        <v>1.9516382252559727</v>
      </c>
      <c r="H215" s="6">
        <f t="shared" si="19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5">
        <f t="shared" si="20"/>
        <v>40488.208333333336</v>
      </c>
      <c r="O215" s="5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8"/>
        <v>10.231428571428571</v>
      </c>
      <c r="H216" s="6">
        <f t="shared" si="19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5">
        <f t="shared" si="20"/>
        <v>40409.208333333336</v>
      </c>
      <c r="O216" s="5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8"/>
        <v>3.8418367346938778E-2</v>
      </c>
      <c r="H217" s="6">
        <f t="shared" si="19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5">
        <f t="shared" si="20"/>
        <v>43509.25</v>
      </c>
      <c r="O217" s="5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8"/>
        <v>1.5507066557107643</v>
      </c>
      <c r="H218" s="6">
        <f t="shared" si="19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5">
        <f t="shared" si="20"/>
        <v>40869.25</v>
      </c>
      <c r="O218" s="5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8"/>
        <v>0.44753477588871715</v>
      </c>
      <c r="H219" s="6">
        <f t="shared" si="19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5">
        <f t="shared" si="20"/>
        <v>43583.208333333328</v>
      </c>
      <c r="O219" s="5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8"/>
        <v>2.1594736842105262</v>
      </c>
      <c r="H220" s="6">
        <f t="shared" si="19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5">
        <f t="shared" si="20"/>
        <v>40858.25</v>
      </c>
      <c r="O220" s="5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8"/>
        <v>3.3212709832134291</v>
      </c>
      <c r="H221" s="6">
        <f t="shared" si="19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5">
        <f t="shared" si="20"/>
        <v>41137.208333333336</v>
      </c>
      <c r="O221" s="5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8"/>
        <v>8.4430379746835441E-2</v>
      </c>
      <c r="H222" s="6">
        <f t="shared" si="19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5">
        <f t="shared" si="20"/>
        <v>40725.208333333336</v>
      </c>
      <c r="O222" s="5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8"/>
        <v>0.9862551440329218</v>
      </c>
      <c r="H223" s="6">
        <f t="shared" si="19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5">
        <f t="shared" si="20"/>
        <v>41081.208333333336</v>
      </c>
      <c r="O223" s="5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8"/>
        <v>1.3797916666666667</v>
      </c>
      <c r="H224" s="6">
        <f t="shared" si="19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5">
        <f t="shared" si="20"/>
        <v>41914.208333333336</v>
      </c>
      <c r="O224" s="5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8"/>
        <v>0.93810996563573879</v>
      </c>
      <c r="H225" s="6">
        <f t="shared" si="19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5">
        <f t="shared" si="20"/>
        <v>42445.208333333328</v>
      </c>
      <c r="O225" s="5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8"/>
        <v>4.0363930885529156</v>
      </c>
      <c r="H226" s="6">
        <f t="shared" si="19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5">
        <f t="shared" si="20"/>
        <v>41906.208333333336</v>
      </c>
      <c r="O226" s="5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8"/>
        <v>2.6017404129793511</v>
      </c>
      <c r="H227" s="6">
        <f t="shared" si="19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5">
        <f t="shared" si="20"/>
        <v>41762.208333333336</v>
      </c>
      <c r="O227" s="5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8"/>
        <v>3.6663333333333332</v>
      </c>
      <c r="H228" s="6">
        <f t="shared" si="19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5">
        <f t="shared" si="20"/>
        <v>40276.208333333336</v>
      </c>
      <c r="O228" s="5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8"/>
        <v>1.687208538587849</v>
      </c>
      <c r="H229" s="6">
        <f t="shared" si="19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5">
        <f t="shared" si="20"/>
        <v>42139.208333333328</v>
      </c>
      <c r="O229" s="5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8"/>
        <v>1.1990717911530093</v>
      </c>
      <c r="H230" s="6">
        <f t="shared" si="19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5">
        <f t="shared" si="20"/>
        <v>42613.208333333328</v>
      </c>
      <c r="O230" s="5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8"/>
        <v>1.936892523364486</v>
      </c>
      <c r="H231" s="6">
        <f t="shared" si="19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5">
        <f t="shared" si="20"/>
        <v>42887.208333333328</v>
      </c>
      <c r="O231" s="5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8"/>
        <v>4.2016666666666671</v>
      </c>
      <c r="H232" s="6">
        <f t="shared" si="19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5">
        <f t="shared" si="20"/>
        <v>43805.25</v>
      </c>
      <c r="O232" s="5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8"/>
        <v>0.76708333333333334</v>
      </c>
      <c r="H233" s="6">
        <f t="shared" si="19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5">
        <f t="shared" si="20"/>
        <v>41415.208333333336</v>
      </c>
      <c r="O233" s="5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8"/>
        <v>1.7126470588235294</v>
      </c>
      <c r="H234" s="6">
        <f t="shared" si="19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5">
        <f t="shared" si="20"/>
        <v>42576.208333333328</v>
      </c>
      <c r="O234" s="5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8"/>
        <v>1.5789473684210527</v>
      </c>
      <c r="H235" s="6">
        <f t="shared" si="19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5">
        <f t="shared" si="20"/>
        <v>40706.208333333336</v>
      </c>
      <c r="O235" s="5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8"/>
        <v>1.0908</v>
      </c>
      <c r="H236" s="6">
        <f t="shared" si="19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5">
        <f t="shared" si="20"/>
        <v>42969.208333333328</v>
      </c>
      <c r="O236" s="5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8"/>
        <v>0.41732558139534881</v>
      </c>
      <c r="H237" s="6">
        <f t="shared" si="19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5">
        <f t="shared" si="20"/>
        <v>42779.25</v>
      </c>
      <c r="O237" s="5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8"/>
        <v>0.10944303797468355</v>
      </c>
      <c r="H238" s="6">
        <f t="shared" si="19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5">
        <f t="shared" si="20"/>
        <v>43641.208333333328</v>
      </c>
      <c r="O238" s="5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8"/>
        <v>1.593763440860215</v>
      </c>
      <c r="H239" s="6">
        <f t="shared" si="19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5">
        <f t="shared" si="20"/>
        <v>41754.208333333336</v>
      </c>
      <c r="O239" s="5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8"/>
        <v>4.2241666666666671</v>
      </c>
      <c r="H240" s="6">
        <f t="shared" si="19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5">
        <f t="shared" si="20"/>
        <v>43083.25</v>
      </c>
      <c r="O240" s="5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8"/>
        <v>0.97718749999999999</v>
      </c>
      <c r="H241" s="6">
        <f t="shared" si="19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5">
        <f t="shared" si="20"/>
        <v>42245.208333333328</v>
      </c>
      <c r="O241" s="5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8"/>
        <v>4.1878911564625847</v>
      </c>
      <c r="H242" s="6">
        <f t="shared" si="19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5">
        <f t="shared" si="20"/>
        <v>40396.208333333336</v>
      </c>
      <c r="O242" s="5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8"/>
        <v>1.0191632047477746</v>
      </c>
      <c r="H243" s="6">
        <f t="shared" si="19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5">
        <f t="shared" si="20"/>
        <v>41742.208333333336</v>
      </c>
      <c r="O243" s="5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8"/>
        <v>1.2772619047619047</v>
      </c>
      <c r="H244" s="6">
        <f t="shared" si="19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5">
        <f t="shared" si="20"/>
        <v>42865.208333333328</v>
      </c>
      <c r="O244" s="5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8"/>
        <v>4.4521739130434783</v>
      </c>
      <c r="H245" s="6">
        <f t="shared" si="19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5">
        <f t="shared" si="20"/>
        <v>43163.25</v>
      </c>
      <c r="O245" s="5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8"/>
        <v>5.6971428571428575</v>
      </c>
      <c r="H246" s="6">
        <f t="shared" si="19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5">
        <f t="shared" si="20"/>
        <v>41834.208333333336</v>
      </c>
      <c r="O246" s="5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8"/>
        <v>5.0934482758620687</v>
      </c>
      <c r="H247" s="6">
        <f t="shared" si="19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5">
        <f t="shared" si="20"/>
        <v>41736.208333333336</v>
      </c>
      <c r="O247" s="5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8"/>
        <v>3.2553333333333332</v>
      </c>
      <c r="H248" s="6">
        <f t="shared" si="19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5">
        <f t="shared" si="20"/>
        <v>41491.208333333336</v>
      </c>
      <c r="O248" s="5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8"/>
        <v>9.3261616161616168</v>
      </c>
      <c r="H249" s="6">
        <f t="shared" si="19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5">
        <f t="shared" si="20"/>
        <v>42726.25</v>
      </c>
      <c r="O249" s="5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8"/>
        <v>2.1133870967741935</v>
      </c>
      <c r="H250" s="6">
        <f t="shared" si="19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5">
        <f t="shared" si="20"/>
        <v>42004.25</v>
      </c>
      <c r="O250" s="5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8"/>
        <v>2.7332520325203253</v>
      </c>
      <c r="H251" s="6">
        <f t="shared" si="19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5">
        <f t="shared" si="20"/>
        <v>42006.25</v>
      </c>
      <c r="O251" s="5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8"/>
        <v>0.03</v>
      </c>
      <c r="H252" s="6">
        <f t="shared" si="19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5">
        <f t="shared" si="20"/>
        <v>40203.25</v>
      </c>
      <c r="O252" s="5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8"/>
        <v>0.54084507042253516</v>
      </c>
      <c r="H253" s="6">
        <f t="shared" si="19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5">
        <f t="shared" si="20"/>
        <v>41252.25</v>
      </c>
      <c r="O253" s="5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8"/>
        <v>6.2629999999999999</v>
      </c>
      <c r="H254" s="6">
        <f t="shared" si="19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5">
        <f t="shared" si="20"/>
        <v>41572.208333333336</v>
      </c>
      <c r="O254" s="5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8"/>
        <v>0.8902139917695473</v>
      </c>
      <c r="H255" s="6">
        <f t="shared" si="19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5">
        <f t="shared" si="20"/>
        <v>40641.208333333336</v>
      </c>
      <c r="O255" s="5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8"/>
        <v>1.8489130434782608</v>
      </c>
      <c r="H256" s="6">
        <f t="shared" si="19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5">
        <f t="shared" si="20"/>
        <v>42787.25</v>
      </c>
      <c r="O256" s="5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8"/>
        <v>1.2016770186335404</v>
      </c>
      <c r="H257" s="6">
        <f t="shared" si="19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5">
        <f t="shared" si="20"/>
        <v>40590.25</v>
      </c>
      <c r="O257" s="5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18"/>
        <v>0.23390243902439026</v>
      </c>
      <c r="H258" s="6">
        <f t="shared" si="19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5">
        <f t="shared" si="20"/>
        <v>42393.25</v>
      </c>
      <c r="O258" s="5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24">IF(E259=0,0,E259/D259)</f>
        <v>1.46</v>
      </c>
      <c r="H259" s="6">
        <f t="shared" ref="H259:H322" si="25">IF(I259=0,0,E259/I259)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5">
        <f t="shared" ref="N259:N322" si="26">(((L259/60)/60)/24)+DATE(1970,1,1)</f>
        <v>41338.25</v>
      </c>
      <c r="O259" s="5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 FIND("/",R259)-1)</f>
        <v>theater</v>
      </c>
      <c r="T259" t="str">
        <f t="shared" ref="T259:T322" si="29">RIGHT(R259,LEN(R259)-FIND("/",R259))</f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24"/>
        <v>2.6848000000000001</v>
      </c>
      <c r="H260" s="6">
        <f t="shared" si="25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5">
        <f t="shared" si="26"/>
        <v>42712.25</v>
      </c>
      <c r="O260" s="5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24"/>
        <v>5.9749999999999996</v>
      </c>
      <c r="H261" s="6">
        <f t="shared" si="25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5">
        <f t="shared" si="26"/>
        <v>41251.25</v>
      </c>
      <c r="O261" s="5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24"/>
        <v>1.5769841269841269</v>
      </c>
      <c r="H262" s="6">
        <f t="shared" si="25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5">
        <f t="shared" si="26"/>
        <v>41180.208333333336</v>
      </c>
      <c r="O262" s="5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24"/>
        <v>0.31201660735468567</v>
      </c>
      <c r="H263" s="6">
        <f t="shared" si="25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5">
        <f t="shared" si="26"/>
        <v>40415.208333333336</v>
      </c>
      <c r="O263" s="5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24"/>
        <v>3.1341176470588237</v>
      </c>
      <c r="H264" s="6">
        <f t="shared" si="25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5">
        <f t="shared" si="26"/>
        <v>40638.208333333336</v>
      </c>
      <c r="O264" s="5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24"/>
        <v>3.7089655172413791</v>
      </c>
      <c r="H265" s="6">
        <f t="shared" si="25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5">
        <f t="shared" si="26"/>
        <v>40187.25</v>
      </c>
      <c r="O265" s="5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24"/>
        <v>3.6266447368421053</v>
      </c>
      <c r="H266" s="6">
        <f t="shared" si="25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5">
        <f t="shared" si="26"/>
        <v>41317.25</v>
      </c>
      <c r="O266" s="5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24"/>
        <v>1.2308163265306122</v>
      </c>
      <c r="H267" s="6">
        <f t="shared" si="25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5">
        <f t="shared" si="26"/>
        <v>42372.25</v>
      </c>
      <c r="O267" s="5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24"/>
        <v>0.76766756032171579</v>
      </c>
      <c r="H268" s="6">
        <f t="shared" si="25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5">
        <f t="shared" si="26"/>
        <v>41950.25</v>
      </c>
      <c r="O268" s="5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24"/>
        <v>2.3362012987012988</v>
      </c>
      <c r="H269" s="6">
        <f t="shared" si="25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5">
        <f t="shared" si="26"/>
        <v>41206.208333333336</v>
      </c>
      <c r="O269" s="5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24"/>
        <v>1.8053333333333332</v>
      </c>
      <c r="H270" s="6">
        <f t="shared" si="25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5">
        <f t="shared" si="26"/>
        <v>41186.208333333336</v>
      </c>
      <c r="O270" s="5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24"/>
        <v>2.5262857142857142</v>
      </c>
      <c r="H271" s="6">
        <f t="shared" si="25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5">
        <f t="shared" si="26"/>
        <v>43496.25</v>
      </c>
      <c r="O271" s="5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24"/>
        <v>0.27176538240368026</v>
      </c>
      <c r="H272" s="6">
        <f t="shared" si="25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5">
        <f t="shared" si="26"/>
        <v>40514.25</v>
      </c>
      <c r="O272" s="5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24"/>
        <v>1.2706571242680547E-2</v>
      </c>
      <c r="H273" s="6">
        <f t="shared" si="25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5">
        <f t="shared" si="26"/>
        <v>42345.25</v>
      </c>
      <c r="O273" s="5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24"/>
        <v>3.0400978473581213</v>
      </c>
      <c r="H274" s="6">
        <f t="shared" si="25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5">
        <f t="shared" si="26"/>
        <v>43656.208333333328</v>
      </c>
      <c r="O274" s="5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24"/>
        <v>1.3723076923076922</v>
      </c>
      <c r="H275" s="6">
        <f t="shared" si="25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5">
        <f t="shared" si="26"/>
        <v>42995.208333333328</v>
      </c>
      <c r="O275" s="5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24"/>
        <v>0.32208333333333333</v>
      </c>
      <c r="H276" s="6">
        <f t="shared" si="25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5">
        <f t="shared" si="26"/>
        <v>43045.25</v>
      </c>
      <c r="O276" s="5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24"/>
        <v>2.4151282051282053</v>
      </c>
      <c r="H277" s="6">
        <f t="shared" si="25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5">
        <f t="shared" si="26"/>
        <v>43561.208333333328</v>
      </c>
      <c r="O277" s="5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24"/>
        <v>0.96799999999999997</v>
      </c>
      <c r="H278" s="6">
        <f t="shared" si="25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5">
        <f t="shared" si="26"/>
        <v>41018.208333333336</v>
      </c>
      <c r="O278" s="5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24"/>
        <v>10.664285714285715</v>
      </c>
      <c r="H279" s="6">
        <f t="shared" si="25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5">
        <f t="shared" si="26"/>
        <v>40378.208333333336</v>
      </c>
      <c r="O279" s="5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24"/>
        <v>3.2588888888888889</v>
      </c>
      <c r="H280" s="6">
        <f t="shared" si="25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5">
        <f t="shared" si="26"/>
        <v>41239.25</v>
      </c>
      <c r="O280" s="5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24"/>
        <v>1.7070000000000001</v>
      </c>
      <c r="H281" s="6">
        <f t="shared" si="25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5">
        <f t="shared" si="26"/>
        <v>43346.208333333328</v>
      </c>
      <c r="O281" s="5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24"/>
        <v>5.8144</v>
      </c>
      <c r="H282" s="6">
        <f t="shared" si="25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5">
        <f t="shared" si="26"/>
        <v>43060.25</v>
      </c>
      <c r="O282" s="5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24"/>
        <v>0.91520972644376897</v>
      </c>
      <c r="H283" s="6">
        <f t="shared" si="25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5">
        <f t="shared" si="26"/>
        <v>40979.25</v>
      </c>
      <c r="O283" s="5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24"/>
        <v>1.0804761904761904</v>
      </c>
      <c r="H284" s="6">
        <f t="shared" si="25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5">
        <f t="shared" si="26"/>
        <v>42701.25</v>
      </c>
      <c r="O284" s="5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24"/>
        <v>0.18728395061728395</v>
      </c>
      <c r="H285" s="6">
        <f t="shared" si="25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5">
        <f t="shared" si="26"/>
        <v>42520.208333333328</v>
      </c>
      <c r="O285" s="5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24"/>
        <v>0.83193877551020412</v>
      </c>
      <c r="H286" s="6">
        <f t="shared" si="25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5">
        <f t="shared" si="26"/>
        <v>41030.208333333336</v>
      </c>
      <c r="O286" s="5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24"/>
        <v>7.0633333333333335</v>
      </c>
      <c r="H287" s="6">
        <f t="shared" si="25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5">
        <f t="shared" si="26"/>
        <v>42623.208333333328</v>
      </c>
      <c r="O287" s="5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24"/>
        <v>0.17446030330062445</v>
      </c>
      <c r="H288" s="6">
        <f t="shared" si="25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5">
        <f t="shared" si="26"/>
        <v>42697.25</v>
      </c>
      <c r="O288" s="5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24"/>
        <v>2.0973015873015872</v>
      </c>
      <c r="H289" s="6">
        <f t="shared" si="25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5">
        <f t="shared" si="26"/>
        <v>42122.208333333328</v>
      </c>
      <c r="O289" s="5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24"/>
        <v>0.97785714285714287</v>
      </c>
      <c r="H290" s="6">
        <f t="shared" si="25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5">
        <f t="shared" si="26"/>
        <v>40982.208333333336</v>
      </c>
      <c r="O290" s="5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24"/>
        <v>16.842500000000001</v>
      </c>
      <c r="H291" s="6">
        <f t="shared" si="25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5">
        <f t="shared" si="26"/>
        <v>42219.208333333328</v>
      </c>
      <c r="O291" s="5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24"/>
        <v>0.54402135231316728</v>
      </c>
      <c r="H292" s="6">
        <f t="shared" si="25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5">
        <f t="shared" si="26"/>
        <v>41404.208333333336</v>
      </c>
      <c r="O292" s="5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24"/>
        <v>4.5661111111111108</v>
      </c>
      <c r="H293" s="6">
        <f t="shared" si="25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5">
        <f t="shared" si="26"/>
        <v>40831.208333333336</v>
      </c>
      <c r="O293" s="5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24"/>
        <v>9.8219178082191785E-2</v>
      </c>
      <c r="H294" s="6">
        <f t="shared" si="25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5">
        <f t="shared" si="26"/>
        <v>40984.208333333336</v>
      </c>
      <c r="O294" s="5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24"/>
        <v>0.16384615384615384</v>
      </c>
      <c r="H295" s="6">
        <f t="shared" si="25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5">
        <f t="shared" si="26"/>
        <v>40456.208333333336</v>
      </c>
      <c r="O295" s="5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24"/>
        <v>13.396666666666667</v>
      </c>
      <c r="H296" s="6">
        <f t="shared" si="25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5">
        <f t="shared" si="26"/>
        <v>43399.208333333328</v>
      </c>
      <c r="O296" s="5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24"/>
        <v>0.35650077760497667</v>
      </c>
      <c r="H297" s="6">
        <f t="shared" si="25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5">
        <f t="shared" si="26"/>
        <v>41562.208333333336</v>
      </c>
      <c r="O297" s="5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24"/>
        <v>0.54950819672131146</v>
      </c>
      <c r="H298" s="6">
        <f t="shared" si="25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5">
        <f t="shared" si="26"/>
        <v>43493.25</v>
      </c>
      <c r="O298" s="5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24"/>
        <v>0.94236111111111109</v>
      </c>
      <c r="H299" s="6">
        <f t="shared" si="25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5">
        <f t="shared" si="26"/>
        <v>41653.25</v>
      </c>
      <c r="O299" s="5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24"/>
        <v>1.4391428571428571</v>
      </c>
      <c r="H300" s="6">
        <f t="shared" si="25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5">
        <f t="shared" si="26"/>
        <v>42426.25</v>
      </c>
      <c r="O300" s="5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24"/>
        <v>0.51421052631578945</v>
      </c>
      <c r="H301" s="6">
        <f t="shared" si="25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5">
        <f t="shared" si="26"/>
        <v>42432.25</v>
      </c>
      <c r="O301" s="5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24"/>
        <v>0.05</v>
      </c>
      <c r="H302" s="6">
        <f t="shared" si="25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5">
        <f t="shared" si="26"/>
        <v>42977.208333333328</v>
      </c>
      <c r="O302" s="5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24"/>
        <v>13.446666666666667</v>
      </c>
      <c r="H303" s="6">
        <f t="shared" si="25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5">
        <f t="shared" si="26"/>
        <v>42061.25</v>
      </c>
      <c r="O303" s="5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24"/>
        <v>0.31844940867279897</v>
      </c>
      <c r="H304" s="6">
        <f t="shared" si="25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5">
        <f t="shared" si="26"/>
        <v>43345.208333333328</v>
      </c>
      <c r="O304" s="5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24"/>
        <v>0.82617647058823529</v>
      </c>
      <c r="H305" s="6">
        <f t="shared" si="25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5">
        <f t="shared" si="26"/>
        <v>42376.25</v>
      </c>
      <c r="O305" s="5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24"/>
        <v>5.4614285714285717</v>
      </c>
      <c r="H306" s="6">
        <f t="shared" si="25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5">
        <f t="shared" si="26"/>
        <v>42589.208333333328</v>
      </c>
      <c r="O306" s="5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24"/>
        <v>2.8621428571428571</v>
      </c>
      <c r="H307" s="6">
        <f t="shared" si="25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5">
        <f t="shared" si="26"/>
        <v>42448.208333333328</v>
      </c>
      <c r="O307" s="5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24"/>
        <v>7.9076923076923072E-2</v>
      </c>
      <c r="H308" s="6">
        <f t="shared" si="25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5">
        <f t="shared" si="26"/>
        <v>42930.208333333328</v>
      </c>
      <c r="O308" s="5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24"/>
        <v>1.3213677811550153</v>
      </c>
      <c r="H309" s="6">
        <f t="shared" si="25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5">
        <f t="shared" si="26"/>
        <v>41066.208333333336</v>
      </c>
      <c r="O309" s="5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24"/>
        <v>0.74077834179357027</v>
      </c>
      <c r="H310" s="6">
        <f t="shared" si="25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5">
        <f t="shared" si="26"/>
        <v>40651.208333333336</v>
      </c>
      <c r="O310" s="5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24"/>
        <v>0.75292682926829269</v>
      </c>
      <c r="H311" s="6">
        <f t="shared" si="25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5">
        <f t="shared" si="26"/>
        <v>40807.208333333336</v>
      </c>
      <c r="O311" s="5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24"/>
        <v>0.20333333333333334</v>
      </c>
      <c r="H312" s="6">
        <f t="shared" si="25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5">
        <f t="shared" si="26"/>
        <v>40277.208333333336</v>
      </c>
      <c r="O312" s="5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24"/>
        <v>2.0336507936507937</v>
      </c>
      <c r="H313" s="6">
        <f t="shared" si="25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5">
        <f t="shared" si="26"/>
        <v>40590.25</v>
      </c>
      <c r="O313" s="5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24"/>
        <v>3.1022842639593908</v>
      </c>
      <c r="H314" s="6">
        <f t="shared" si="25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5">
        <f t="shared" si="26"/>
        <v>41572.208333333336</v>
      </c>
      <c r="O314" s="5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24"/>
        <v>3.9531818181818181</v>
      </c>
      <c r="H315" s="6">
        <f t="shared" si="25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5">
        <f t="shared" si="26"/>
        <v>40966.25</v>
      </c>
      <c r="O315" s="5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24"/>
        <v>2.9471428571428571</v>
      </c>
      <c r="H316" s="6">
        <f t="shared" si="25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5">
        <f t="shared" si="26"/>
        <v>43536.208333333328</v>
      </c>
      <c r="O316" s="5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24"/>
        <v>0.33894736842105261</v>
      </c>
      <c r="H317" s="6">
        <f t="shared" si="25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5">
        <f t="shared" si="26"/>
        <v>41783.208333333336</v>
      </c>
      <c r="O317" s="5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24"/>
        <v>0.66677083333333331</v>
      </c>
      <c r="H318" s="6">
        <f t="shared" si="25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5">
        <f t="shared" si="26"/>
        <v>43788.25</v>
      </c>
      <c r="O318" s="5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24"/>
        <v>0.19227272727272726</v>
      </c>
      <c r="H319" s="6">
        <f t="shared" si="25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5">
        <f t="shared" si="26"/>
        <v>42869.208333333328</v>
      </c>
      <c r="O319" s="5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24"/>
        <v>0.15842105263157893</v>
      </c>
      <c r="H320" s="6">
        <f t="shared" si="25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5">
        <f t="shared" si="26"/>
        <v>41684.25</v>
      </c>
      <c r="O320" s="5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24"/>
        <v>0.38702380952380955</v>
      </c>
      <c r="H321" s="6">
        <f t="shared" si="25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5">
        <f t="shared" si="26"/>
        <v>40402.208333333336</v>
      </c>
      <c r="O321" s="5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24"/>
        <v>9.5876777251184833E-2</v>
      </c>
      <c r="H322" s="6">
        <f t="shared" si="25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5">
        <f t="shared" si="26"/>
        <v>40673.208333333336</v>
      </c>
      <c r="O322" s="5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30">IF(E323=0,0,E323/D323)</f>
        <v>0.94144366197183094</v>
      </c>
      <c r="H323" s="6">
        <f t="shared" ref="H323:H386" si="31">IF(I323=0,0,E323/I323)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5">
        <f t="shared" ref="N323:N386" si="32">(((L323/60)/60)/24)+DATE(1970,1,1)</f>
        <v>40634.208333333336</v>
      </c>
      <c r="O323" s="5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 FIND("/",R323)-1)</f>
        <v>film &amp; video</v>
      </c>
      <c r="T323" t="str">
        <f t="shared" ref="T323:T386" si="35">RIGHT(R323,LEN(R323)-FIND("/",R323))</f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30"/>
        <v>1.6656234096692113</v>
      </c>
      <c r="H324" s="6">
        <f t="shared" si="3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5">
        <f t="shared" si="32"/>
        <v>40507.25</v>
      </c>
      <c r="O324" s="5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30"/>
        <v>0.24134831460674158</v>
      </c>
      <c r="H325" s="6">
        <f t="shared" si="3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5">
        <f t="shared" si="32"/>
        <v>41725.208333333336</v>
      </c>
      <c r="O325" s="5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30"/>
        <v>1.6405633802816901</v>
      </c>
      <c r="H326" s="6">
        <f t="shared" si="3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5">
        <f t="shared" si="32"/>
        <v>42176.208333333328</v>
      </c>
      <c r="O326" s="5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30"/>
        <v>0.90723076923076929</v>
      </c>
      <c r="H327" s="6">
        <f t="shared" si="3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5">
        <f t="shared" si="32"/>
        <v>43267.208333333328</v>
      </c>
      <c r="O327" s="5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30"/>
        <v>0.46194444444444444</v>
      </c>
      <c r="H328" s="6">
        <f t="shared" si="3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5">
        <f t="shared" si="32"/>
        <v>42364.25</v>
      </c>
      <c r="O328" s="5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30"/>
        <v>0.38538461538461538</v>
      </c>
      <c r="H329" s="6">
        <f t="shared" si="3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5">
        <f t="shared" si="32"/>
        <v>43705.208333333328</v>
      </c>
      <c r="O329" s="5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30"/>
        <v>1.3356231003039514</v>
      </c>
      <c r="H330" s="6">
        <f t="shared" si="3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5">
        <f t="shared" si="32"/>
        <v>43434.25</v>
      </c>
      <c r="O330" s="5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30"/>
        <v>0.22896588486140726</v>
      </c>
      <c r="H331" s="6">
        <f t="shared" si="3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5">
        <f t="shared" si="32"/>
        <v>42716.25</v>
      </c>
      <c r="O331" s="5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30"/>
        <v>1.8495548961424333</v>
      </c>
      <c r="H332" s="6">
        <f t="shared" si="3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5">
        <f t="shared" si="32"/>
        <v>43077.25</v>
      </c>
      <c r="O332" s="5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30"/>
        <v>4.4372727272727275</v>
      </c>
      <c r="H333" s="6">
        <f t="shared" si="3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5">
        <f t="shared" si="32"/>
        <v>40896.25</v>
      </c>
      <c r="O333" s="5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30"/>
        <v>1.999806763285024</v>
      </c>
      <c r="H334" s="6">
        <f t="shared" si="3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5">
        <f t="shared" si="32"/>
        <v>41361.208333333336</v>
      </c>
      <c r="O334" s="5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30"/>
        <v>1.2395833333333333</v>
      </c>
      <c r="H335" s="6">
        <f t="shared" si="3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5">
        <f t="shared" si="32"/>
        <v>43424.25</v>
      </c>
      <c r="O335" s="5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30"/>
        <v>1.8661329305135952</v>
      </c>
      <c r="H336" s="6">
        <f t="shared" si="3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5">
        <f t="shared" si="32"/>
        <v>43110.25</v>
      </c>
      <c r="O336" s="5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30"/>
        <v>1.1428538550057536</v>
      </c>
      <c r="H337" s="6">
        <f t="shared" si="3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5">
        <f t="shared" si="32"/>
        <v>43784.25</v>
      </c>
      <c r="O337" s="5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30"/>
        <v>0.97032531824611035</v>
      </c>
      <c r="H338" s="6">
        <f t="shared" si="3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5">
        <f t="shared" si="32"/>
        <v>40527.25</v>
      </c>
      <c r="O338" s="5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30"/>
        <v>1.2281904761904763</v>
      </c>
      <c r="H339" s="6">
        <f t="shared" si="3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5">
        <f t="shared" si="32"/>
        <v>43780.25</v>
      </c>
      <c r="O339" s="5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30"/>
        <v>1.7914326647564469</v>
      </c>
      <c r="H340" s="6">
        <f t="shared" si="3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5">
        <f t="shared" si="32"/>
        <v>40821.208333333336</v>
      </c>
      <c r="O340" s="5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30"/>
        <v>0.79951577402787966</v>
      </c>
      <c r="H341" s="6">
        <f t="shared" si="3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5">
        <f t="shared" si="32"/>
        <v>42949.208333333328</v>
      </c>
      <c r="O341" s="5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30"/>
        <v>0.94242587601078165</v>
      </c>
      <c r="H342" s="6">
        <f t="shared" si="3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5">
        <f t="shared" si="32"/>
        <v>40889.25</v>
      </c>
      <c r="O342" s="5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30"/>
        <v>0.84669291338582675</v>
      </c>
      <c r="H343" s="6">
        <f t="shared" si="3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5">
        <f t="shared" si="32"/>
        <v>42244.208333333328</v>
      </c>
      <c r="O343" s="5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30"/>
        <v>0.66521920668058454</v>
      </c>
      <c r="H344" s="6">
        <f t="shared" si="3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5">
        <f t="shared" si="32"/>
        <v>41475.208333333336</v>
      </c>
      <c r="O344" s="5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30"/>
        <v>0.53922222222222227</v>
      </c>
      <c r="H345" s="6">
        <f t="shared" si="3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5">
        <f t="shared" si="32"/>
        <v>41597.25</v>
      </c>
      <c r="O345" s="5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30"/>
        <v>0.41983299595141699</v>
      </c>
      <c r="H346" s="6">
        <f t="shared" si="3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5">
        <f t="shared" si="32"/>
        <v>43122.25</v>
      </c>
      <c r="O346" s="5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30"/>
        <v>0.14694796954314721</v>
      </c>
      <c r="H347" s="6">
        <f t="shared" si="3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5">
        <f t="shared" si="32"/>
        <v>42194.208333333328</v>
      </c>
      <c r="O347" s="5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30"/>
        <v>0.34475</v>
      </c>
      <c r="H348" s="6">
        <f t="shared" si="3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5">
        <f t="shared" si="32"/>
        <v>42971.208333333328</v>
      </c>
      <c r="O348" s="5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30"/>
        <v>14.007777777777777</v>
      </c>
      <c r="H349" s="6">
        <f t="shared" si="3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5">
        <f t="shared" si="32"/>
        <v>42046.25</v>
      </c>
      <c r="O349" s="5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30"/>
        <v>0.71770351758793971</v>
      </c>
      <c r="H350" s="6">
        <f t="shared" si="3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5">
        <f t="shared" si="32"/>
        <v>42782.25</v>
      </c>
      <c r="O350" s="5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30"/>
        <v>0.53074115044247783</v>
      </c>
      <c r="H351" s="6">
        <f t="shared" si="3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5">
        <f t="shared" si="32"/>
        <v>42930.208333333328</v>
      </c>
      <c r="O351" s="5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30"/>
        <v>0.05</v>
      </c>
      <c r="H352" s="6">
        <f t="shared" si="3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5">
        <f t="shared" si="32"/>
        <v>42144.208333333328</v>
      </c>
      <c r="O352" s="5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30"/>
        <v>1.2770715249662619</v>
      </c>
      <c r="H353" s="6">
        <f t="shared" si="3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5">
        <f t="shared" si="32"/>
        <v>42240.208333333328</v>
      </c>
      <c r="O353" s="5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30"/>
        <v>0.34892857142857142</v>
      </c>
      <c r="H354" s="6">
        <f t="shared" si="3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5">
        <f t="shared" si="32"/>
        <v>42315.25</v>
      </c>
      <c r="O354" s="5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30"/>
        <v>4.105982142857143</v>
      </c>
      <c r="H355" s="6">
        <f t="shared" si="3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5">
        <f t="shared" si="32"/>
        <v>43651.208333333328</v>
      </c>
      <c r="O355" s="5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30"/>
        <v>1.2373770491803278</v>
      </c>
      <c r="H356" s="6">
        <f t="shared" si="3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5">
        <f t="shared" si="32"/>
        <v>41520.208333333336</v>
      </c>
      <c r="O356" s="5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30"/>
        <v>0.58973684210526311</v>
      </c>
      <c r="H357" s="6">
        <f t="shared" si="3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5">
        <f t="shared" si="32"/>
        <v>42757.25</v>
      </c>
      <c r="O357" s="5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30"/>
        <v>0.36892473118279567</v>
      </c>
      <c r="H358" s="6">
        <f t="shared" si="3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5">
        <f t="shared" si="32"/>
        <v>40922.25</v>
      </c>
      <c r="O358" s="5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30"/>
        <v>1.8491304347826087</v>
      </c>
      <c r="H359" s="6">
        <f t="shared" si="3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5">
        <f t="shared" si="32"/>
        <v>42250.208333333328</v>
      </c>
      <c r="O359" s="5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30"/>
        <v>0.11814432989690722</v>
      </c>
      <c r="H360" s="6">
        <f t="shared" si="3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5">
        <f t="shared" si="32"/>
        <v>43322.208333333328</v>
      </c>
      <c r="O360" s="5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30"/>
        <v>2.9870000000000001</v>
      </c>
      <c r="H361" s="6">
        <f t="shared" si="3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5">
        <f t="shared" si="32"/>
        <v>40782.208333333336</v>
      </c>
      <c r="O361" s="5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30"/>
        <v>2.2635175879396985</v>
      </c>
      <c r="H362" s="6">
        <f t="shared" si="3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5">
        <f t="shared" si="32"/>
        <v>40544.25</v>
      </c>
      <c r="O362" s="5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30"/>
        <v>1.7356363636363636</v>
      </c>
      <c r="H363" s="6">
        <f t="shared" si="3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5">
        <f t="shared" si="32"/>
        <v>43015.208333333328</v>
      </c>
      <c r="O363" s="5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30"/>
        <v>3.7175675675675675</v>
      </c>
      <c r="H364" s="6">
        <f t="shared" si="3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5">
        <f t="shared" si="32"/>
        <v>40570.25</v>
      </c>
      <c r="O364" s="5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30"/>
        <v>1.601923076923077</v>
      </c>
      <c r="H365" s="6">
        <f t="shared" si="3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5">
        <f t="shared" si="32"/>
        <v>40904.25</v>
      </c>
      <c r="O365" s="5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30"/>
        <v>16.163333333333334</v>
      </c>
      <c r="H366" s="6">
        <f t="shared" si="3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5">
        <f t="shared" si="32"/>
        <v>43164.25</v>
      </c>
      <c r="O366" s="5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30"/>
        <v>7.3343749999999996</v>
      </c>
      <c r="H367" s="6">
        <f t="shared" si="3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5">
        <f t="shared" si="32"/>
        <v>42733.25</v>
      </c>
      <c r="O367" s="5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30"/>
        <v>5.9211111111111112</v>
      </c>
      <c r="H368" s="6">
        <f t="shared" si="3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5">
        <f t="shared" si="32"/>
        <v>40546.25</v>
      </c>
      <c r="O368" s="5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30"/>
        <v>0.18888888888888888</v>
      </c>
      <c r="H369" s="6">
        <f t="shared" si="3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5">
        <f t="shared" si="32"/>
        <v>41930.208333333336</v>
      </c>
      <c r="O369" s="5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30"/>
        <v>2.7680769230769231</v>
      </c>
      <c r="H370" s="6">
        <f t="shared" si="3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5">
        <f t="shared" si="32"/>
        <v>40464.208333333336</v>
      </c>
      <c r="O370" s="5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30"/>
        <v>2.730185185185185</v>
      </c>
      <c r="H371" s="6">
        <f t="shared" si="3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5">
        <f t="shared" si="32"/>
        <v>41308.25</v>
      </c>
      <c r="O371" s="5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30"/>
        <v>1.593633125556545</v>
      </c>
      <c r="H372" s="6">
        <f t="shared" si="3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5">
        <f t="shared" si="32"/>
        <v>43570.208333333328</v>
      </c>
      <c r="O372" s="5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30"/>
        <v>0.67869978858350954</v>
      </c>
      <c r="H373" s="6">
        <f t="shared" si="3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5">
        <f t="shared" si="32"/>
        <v>42043.25</v>
      </c>
      <c r="O373" s="5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30"/>
        <v>15.915555555555555</v>
      </c>
      <c r="H374" s="6">
        <f t="shared" si="3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5">
        <f t="shared" si="32"/>
        <v>42012.25</v>
      </c>
      <c r="O374" s="5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30"/>
        <v>7.3018222222222224</v>
      </c>
      <c r="H375" s="6">
        <f t="shared" si="3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5">
        <f t="shared" si="32"/>
        <v>42964.208333333328</v>
      </c>
      <c r="O375" s="5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30"/>
        <v>0.13185782556750297</v>
      </c>
      <c r="H376" s="6">
        <f t="shared" si="3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5">
        <f t="shared" si="32"/>
        <v>43476.25</v>
      </c>
      <c r="O376" s="5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30"/>
        <v>0.54777777777777781</v>
      </c>
      <c r="H377" s="6">
        <f t="shared" si="3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5">
        <f t="shared" si="32"/>
        <v>42293.208333333328</v>
      </c>
      <c r="O377" s="5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30"/>
        <v>3.6102941176470589</v>
      </c>
      <c r="H378" s="6">
        <f t="shared" si="3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5">
        <f t="shared" si="32"/>
        <v>41826.208333333336</v>
      </c>
      <c r="O378" s="5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30"/>
        <v>0.10257545271629778</v>
      </c>
      <c r="H379" s="6">
        <f t="shared" si="3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5">
        <f t="shared" si="32"/>
        <v>43760.208333333328</v>
      </c>
      <c r="O379" s="5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30"/>
        <v>0.13962962962962963</v>
      </c>
      <c r="H380" s="6">
        <f t="shared" si="3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5">
        <f t="shared" si="32"/>
        <v>43241.208333333328</v>
      </c>
      <c r="O380" s="5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30"/>
        <v>0.40444444444444444</v>
      </c>
      <c r="H381" s="6">
        <f t="shared" si="3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5">
        <f t="shared" si="32"/>
        <v>40843.208333333336</v>
      </c>
      <c r="O381" s="5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30"/>
        <v>1.6032</v>
      </c>
      <c r="H382" s="6">
        <f t="shared" si="3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5">
        <f t="shared" si="32"/>
        <v>41448.208333333336</v>
      </c>
      <c r="O382" s="5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30"/>
        <v>1.8394339622641509</v>
      </c>
      <c r="H383" s="6">
        <f t="shared" si="3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5">
        <f t="shared" si="32"/>
        <v>42163.208333333328</v>
      </c>
      <c r="O383" s="5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30"/>
        <v>0.63769230769230767</v>
      </c>
      <c r="H384" s="6">
        <f t="shared" si="3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5">
        <f t="shared" si="32"/>
        <v>43024.208333333328</v>
      </c>
      <c r="O384" s="5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30"/>
        <v>2.2538095238095237</v>
      </c>
      <c r="H385" s="6">
        <f t="shared" si="3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5">
        <f t="shared" si="32"/>
        <v>43509.25</v>
      </c>
      <c r="O385" s="5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30"/>
        <v>1.7200961538461539</v>
      </c>
      <c r="H386" s="6">
        <f t="shared" si="3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5">
        <f t="shared" si="32"/>
        <v>42776.25</v>
      </c>
      <c r="O386" s="5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36">IF(E387=0,0,E387/D387)</f>
        <v>1.4616709511568124</v>
      </c>
      <c r="H387" s="6">
        <f t="shared" ref="H387:H450" si="37">IF(I387=0,0,E387/I387)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5">
        <f t="shared" ref="N387:N450" si="38">(((L387/60)/60)/24)+DATE(1970,1,1)</f>
        <v>43553.208333333328</v>
      </c>
      <c r="O387" s="5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 FIND("/",R387)-1)</f>
        <v>publishing</v>
      </c>
      <c r="T387" t="str">
        <f t="shared" ref="T387:T450" si="41">RIGHT(R387,LEN(R387)-FIND("/",R387))</f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36"/>
        <v>0.76423616236162362</v>
      </c>
      <c r="H388" s="6">
        <f t="shared" si="37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5">
        <f t="shared" si="38"/>
        <v>40355.208333333336</v>
      </c>
      <c r="O388" s="5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36"/>
        <v>0.39261467889908258</v>
      </c>
      <c r="H389" s="6">
        <f t="shared" si="37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5">
        <f t="shared" si="38"/>
        <v>41072.208333333336</v>
      </c>
      <c r="O389" s="5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36"/>
        <v>0.11270034843205574</v>
      </c>
      <c r="H390" s="6">
        <f t="shared" si="37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5">
        <f t="shared" si="38"/>
        <v>40912.25</v>
      </c>
      <c r="O390" s="5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36"/>
        <v>1.2211084337349398</v>
      </c>
      <c r="H391" s="6">
        <f t="shared" si="37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5">
        <f t="shared" si="38"/>
        <v>40479.208333333336</v>
      </c>
      <c r="O391" s="5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36"/>
        <v>1.8654166666666667</v>
      </c>
      <c r="H392" s="6">
        <f t="shared" si="37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5">
        <f t="shared" si="38"/>
        <v>41530.208333333336</v>
      </c>
      <c r="O392" s="5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36"/>
        <v>7.27317880794702E-2</v>
      </c>
      <c r="H393" s="6">
        <f t="shared" si="37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5">
        <f t="shared" si="38"/>
        <v>41653.25</v>
      </c>
      <c r="O393" s="5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36"/>
        <v>0.65642371234207963</v>
      </c>
      <c r="H394" s="6">
        <f t="shared" si="37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5">
        <f t="shared" si="38"/>
        <v>40549.25</v>
      </c>
      <c r="O394" s="5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36"/>
        <v>2.2896178343949045</v>
      </c>
      <c r="H395" s="6">
        <f t="shared" si="3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5">
        <f t="shared" si="38"/>
        <v>42933.208333333328</v>
      </c>
      <c r="O395" s="5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36"/>
        <v>4.6937499999999996</v>
      </c>
      <c r="H396" s="6">
        <f t="shared" si="37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5">
        <f t="shared" si="38"/>
        <v>41484.208333333336</v>
      </c>
      <c r="O396" s="5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36"/>
        <v>1.3011267605633803</v>
      </c>
      <c r="H397" s="6">
        <f t="shared" si="37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5">
        <f t="shared" si="38"/>
        <v>40885.25</v>
      </c>
      <c r="O397" s="5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36"/>
        <v>1.6705422993492407</v>
      </c>
      <c r="H398" s="6">
        <f t="shared" si="37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5">
        <f t="shared" si="38"/>
        <v>43378.208333333328</v>
      </c>
      <c r="O398" s="5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36"/>
        <v>1.738641975308642</v>
      </c>
      <c r="H399" s="6">
        <f t="shared" si="37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5">
        <f t="shared" si="38"/>
        <v>41417.208333333336</v>
      </c>
      <c r="O399" s="5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36"/>
        <v>7.1776470588235295</v>
      </c>
      <c r="H400" s="6">
        <f t="shared" si="37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5">
        <f t="shared" si="38"/>
        <v>43228.208333333328</v>
      </c>
      <c r="O400" s="5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36"/>
        <v>0.63850976361767731</v>
      </c>
      <c r="H401" s="6">
        <f t="shared" si="37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5">
        <f t="shared" si="38"/>
        <v>40576.25</v>
      </c>
      <c r="O401" s="5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36"/>
        <v>0.02</v>
      </c>
      <c r="H402" s="6">
        <f t="shared" si="37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5">
        <f t="shared" si="38"/>
        <v>41502.208333333336</v>
      </c>
      <c r="O402" s="5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36"/>
        <v>15.302222222222222</v>
      </c>
      <c r="H403" s="6">
        <f t="shared" si="37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5">
        <f t="shared" si="38"/>
        <v>43765.208333333328</v>
      </c>
      <c r="O403" s="5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36"/>
        <v>0.40356164383561643</v>
      </c>
      <c r="H404" s="6">
        <f t="shared" si="37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5">
        <f t="shared" si="38"/>
        <v>40914.25</v>
      </c>
      <c r="O404" s="5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36"/>
        <v>0.86220633299284988</v>
      </c>
      <c r="H405" s="6">
        <f t="shared" si="3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5">
        <f t="shared" si="38"/>
        <v>40310.208333333336</v>
      </c>
      <c r="O405" s="5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36"/>
        <v>3.1558486707566464</v>
      </c>
      <c r="H406" s="6">
        <f t="shared" si="37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5">
        <f t="shared" si="38"/>
        <v>43053.25</v>
      </c>
      <c r="O406" s="5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36"/>
        <v>0.89618243243243245</v>
      </c>
      <c r="H407" s="6">
        <f t="shared" si="37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5">
        <f t="shared" si="38"/>
        <v>43255.208333333328</v>
      </c>
      <c r="O407" s="5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36"/>
        <v>1.8214503816793892</v>
      </c>
      <c r="H408" s="6">
        <f t="shared" si="37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5">
        <f t="shared" si="38"/>
        <v>41304.25</v>
      </c>
      <c r="O408" s="5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36"/>
        <v>3.5588235294117645</v>
      </c>
      <c r="H409" s="6">
        <f t="shared" si="37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5">
        <f t="shared" si="38"/>
        <v>43751.208333333328</v>
      </c>
      <c r="O409" s="5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36"/>
        <v>1.3183695652173912</v>
      </c>
      <c r="H410" s="6">
        <f t="shared" si="3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5">
        <f t="shared" si="38"/>
        <v>42541.208333333328</v>
      </c>
      <c r="O410" s="5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36"/>
        <v>0.46315634218289087</v>
      </c>
      <c r="H411" s="6">
        <f t="shared" si="37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5">
        <f t="shared" si="38"/>
        <v>42843.208333333328</v>
      </c>
      <c r="O411" s="5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36"/>
        <v>0.36132726089785294</v>
      </c>
      <c r="H412" s="6">
        <f t="shared" si="37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5">
        <f t="shared" si="38"/>
        <v>42122.208333333328</v>
      </c>
      <c r="O412" s="5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36"/>
        <v>1.0462820512820512</v>
      </c>
      <c r="H413" s="6">
        <f t="shared" si="37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5">
        <f t="shared" si="38"/>
        <v>42884.208333333328</v>
      </c>
      <c r="O413" s="5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36"/>
        <v>6.6885714285714286</v>
      </c>
      <c r="H414" s="6">
        <f t="shared" si="37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5">
        <f t="shared" si="38"/>
        <v>41642.25</v>
      </c>
      <c r="O414" s="5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36"/>
        <v>0.62072823218997364</v>
      </c>
      <c r="H415" s="6">
        <f t="shared" si="37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5">
        <f t="shared" si="38"/>
        <v>43431.25</v>
      </c>
      <c r="O415" s="5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36"/>
        <v>0.84699787460148779</v>
      </c>
      <c r="H416" s="6">
        <f t="shared" si="37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5">
        <f t="shared" si="38"/>
        <v>40288.208333333336</v>
      </c>
      <c r="O416" s="5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36"/>
        <v>0.11059030837004405</v>
      </c>
      <c r="H417" s="6">
        <f t="shared" si="37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5">
        <f t="shared" si="38"/>
        <v>40921.25</v>
      </c>
      <c r="O417" s="5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36"/>
        <v>0.43838781575037145</v>
      </c>
      <c r="H418" s="6">
        <f t="shared" si="37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5">
        <f t="shared" si="38"/>
        <v>40560.25</v>
      </c>
      <c r="O418" s="5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36"/>
        <v>0.55470588235294116</v>
      </c>
      <c r="H419" s="6">
        <f t="shared" si="37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5">
        <f t="shared" si="38"/>
        <v>43407.208333333328</v>
      </c>
      <c r="O419" s="5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36"/>
        <v>0.57399511301160655</v>
      </c>
      <c r="H420" s="6">
        <f t="shared" si="3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5">
        <f t="shared" si="38"/>
        <v>41035.208333333336</v>
      </c>
      <c r="O420" s="5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36"/>
        <v>1.2343497363796134</v>
      </c>
      <c r="H421" s="6">
        <f t="shared" si="37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5">
        <f t="shared" si="38"/>
        <v>40899.25</v>
      </c>
      <c r="O421" s="5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36"/>
        <v>1.2846</v>
      </c>
      <c r="H422" s="6">
        <f t="shared" si="37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5">
        <f t="shared" si="38"/>
        <v>42911.208333333328</v>
      </c>
      <c r="O422" s="5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36"/>
        <v>0.63989361702127656</v>
      </c>
      <c r="H423" s="6">
        <f t="shared" si="37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5">
        <f t="shared" si="38"/>
        <v>42915.208333333328</v>
      </c>
      <c r="O423" s="5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36"/>
        <v>1.2729885057471264</v>
      </c>
      <c r="H424" s="6">
        <f t="shared" si="37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5">
        <f t="shared" si="38"/>
        <v>40285.208333333336</v>
      </c>
      <c r="O424" s="5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36"/>
        <v>0.10638024357239513</v>
      </c>
      <c r="H425" s="6">
        <f t="shared" si="37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5">
        <f t="shared" si="38"/>
        <v>40808.208333333336</v>
      </c>
      <c r="O425" s="5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36"/>
        <v>0.40470588235294119</v>
      </c>
      <c r="H426" s="6">
        <f t="shared" si="37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5">
        <f t="shared" si="38"/>
        <v>43208.208333333328</v>
      </c>
      <c r="O426" s="5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36"/>
        <v>2.8766666666666665</v>
      </c>
      <c r="H427" s="6">
        <f t="shared" si="37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5">
        <f t="shared" si="38"/>
        <v>42213.208333333328</v>
      </c>
      <c r="O427" s="5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36"/>
        <v>5.7294444444444448</v>
      </c>
      <c r="H428" s="6">
        <f t="shared" si="37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5">
        <f t="shared" si="38"/>
        <v>41332.25</v>
      </c>
      <c r="O428" s="5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36"/>
        <v>1.1290429799426933</v>
      </c>
      <c r="H429" s="6">
        <f t="shared" si="37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5">
        <f t="shared" si="38"/>
        <v>41895.208333333336</v>
      </c>
      <c r="O429" s="5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36"/>
        <v>0.46387573964497042</v>
      </c>
      <c r="H430" s="6">
        <f t="shared" si="37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5">
        <f t="shared" si="38"/>
        <v>40585.25</v>
      </c>
      <c r="O430" s="5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36"/>
        <v>0.90675916230366493</v>
      </c>
      <c r="H431" s="6">
        <f t="shared" si="37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5">
        <f t="shared" si="38"/>
        <v>41680.25</v>
      </c>
      <c r="O431" s="5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36"/>
        <v>0.67740740740740746</v>
      </c>
      <c r="H432" s="6">
        <f t="shared" si="37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5">
        <f t="shared" si="38"/>
        <v>43737.208333333328</v>
      </c>
      <c r="O432" s="5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36"/>
        <v>1.9249019607843136</v>
      </c>
      <c r="H433" s="6">
        <f t="shared" si="37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5">
        <f t="shared" si="38"/>
        <v>43273.208333333328</v>
      </c>
      <c r="O433" s="5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36"/>
        <v>0.82714285714285718</v>
      </c>
      <c r="H434" s="6">
        <f t="shared" si="37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5">
        <f t="shared" si="38"/>
        <v>41761.208333333336</v>
      </c>
      <c r="O434" s="5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36"/>
        <v>0.54163920922570019</v>
      </c>
      <c r="H435" s="6">
        <f t="shared" si="37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5">
        <f t="shared" si="38"/>
        <v>41603.25</v>
      </c>
      <c r="O435" s="5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36"/>
        <v>0.16722222222222222</v>
      </c>
      <c r="H436" s="6">
        <f t="shared" si="37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5">
        <f t="shared" si="38"/>
        <v>42705.25</v>
      </c>
      <c r="O436" s="5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36"/>
        <v>1.168766404199475</v>
      </c>
      <c r="H437" s="6">
        <f t="shared" si="37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5">
        <f t="shared" si="38"/>
        <v>41988.25</v>
      </c>
      <c r="O437" s="5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36"/>
        <v>10.521538461538462</v>
      </c>
      <c r="H438" s="6">
        <f t="shared" si="37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5">
        <f t="shared" si="38"/>
        <v>43575.208333333328</v>
      </c>
      <c r="O438" s="5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36"/>
        <v>1.2307407407407407</v>
      </c>
      <c r="H439" s="6">
        <f t="shared" si="37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5">
        <f t="shared" si="38"/>
        <v>42260.208333333328</v>
      </c>
      <c r="O439" s="5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36"/>
        <v>1.7863855421686747</v>
      </c>
      <c r="H440" s="6">
        <f t="shared" si="37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5">
        <f t="shared" si="38"/>
        <v>41337.25</v>
      </c>
      <c r="O440" s="5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36"/>
        <v>3.5528169014084505</v>
      </c>
      <c r="H441" s="6">
        <f t="shared" si="37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5">
        <f t="shared" si="38"/>
        <v>42680.208333333328</v>
      </c>
      <c r="O441" s="5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36"/>
        <v>1.6190634146341463</v>
      </c>
      <c r="H442" s="6">
        <f t="shared" si="37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5">
        <f t="shared" si="38"/>
        <v>42916.208333333328</v>
      </c>
      <c r="O442" s="5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36"/>
        <v>0.24914285714285714</v>
      </c>
      <c r="H443" s="6">
        <f t="shared" si="37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5">
        <f t="shared" si="38"/>
        <v>41025.208333333336</v>
      </c>
      <c r="O443" s="5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36"/>
        <v>1.9872222222222222</v>
      </c>
      <c r="H444" s="6">
        <f t="shared" si="37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5">
        <f t="shared" si="38"/>
        <v>42980.208333333328</v>
      </c>
      <c r="O444" s="5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36"/>
        <v>0.34752688172043011</v>
      </c>
      <c r="H445" s="6">
        <f t="shared" si="37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5">
        <f t="shared" si="38"/>
        <v>40451.208333333336</v>
      </c>
      <c r="O445" s="5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36"/>
        <v>1.7641935483870967</v>
      </c>
      <c r="H446" s="6">
        <f t="shared" si="37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5">
        <f t="shared" si="38"/>
        <v>40748.208333333336</v>
      </c>
      <c r="O446" s="5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36"/>
        <v>5.1138095238095236</v>
      </c>
      <c r="H447" s="6">
        <f t="shared" si="37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5">
        <f t="shared" si="38"/>
        <v>40515.25</v>
      </c>
      <c r="O447" s="5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36"/>
        <v>0.82044117647058823</v>
      </c>
      <c r="H448" s="6">
        <f t="shared" si="37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5">
        <f t="shared" si="38"/>
        <v>41261.25</v>
      </c>
      <c r="O448" s="5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36"/>
        <v>0.24326030927835052</v>
      </c>
      <c r="H449" s="6">
        <f t="shared" si="37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5">
        <f t="shared" si="38"/>
        <v>43088.25</v>
      </c>
      <c r="O449" s="5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36"/>
        <v>0.50482758620689661</v>
      </c>
      <c r="H450" s="6">
        <f t="shared" si="37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5">
        <f t="shared" si="38"/>
        <v>41378.208333333336</v>
      </c>
      <c r="O450" s="5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42">IF(E451=0,0,E451/D451)</f>
        <v>9.67</v>
      </c>
      <c r="H451" s="6">
        <f t="shared" ref="H451:H514" si="43">IF(I451=0,0,E451/I451)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5">
        <f t="shared" ref="N451:N514" si="44">(((L451/60)/60)/24)+DATE(1970,1,1)</f>
        <v>43530.25</v>
      </c>
      <c r="O451" s="5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 FIND("/",R451)-1)</f>
        <v>games</v>
      </c>
      <c r="T451" t="str">
        <f t="shared" ref="T451:T514" si="47">RIGHT(R451,LEN(R451)-FIND("/",R451))</f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42"/>
        <v>0.04</v>
      </c>
      <c r="H452" s="6">
        <f t="shared" si="43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5">
        <f t="shared" si="44"/>
        <v>43394.208333333328</v>
      </c>
      <c r="O452" s="5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42"/>
        <v>1.2284501347708894</v>
      </c>
      <c r="H453" s="6">
        <f t="shared" si="43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5">
        <f t="shared" si="44"/>
        <v>42935.208333333328</v>
      </c>
      <c r="O453" s="5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42"/>
        <v>0.63437500000000002</v>
      </c>
      <c r="H454" s="6">
        <f t="shared" si="43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5">
        <f t="shared" si="44"/>
        <v>40365.208333333336</v>
      </c>
      <c r="O454" s="5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42"/>
        <v>0.56331688596491225</v>
      </c>
      <c r="H455" s="6">
        <f t="shared" si="43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5">
        <f t="shared" si="44"/>
        <v>42705.25</v>
      </c>
      <c r="O455" s="5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42"/>
        <v>0.44074999999999998</v>
      </c>
      <c r="H456" s="6">
        <f t="shared" si="43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5">
        <f t="shared" si="44"/>
        <v>41568.208333333336</v>
      </c>
      <c r="O456" s="5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42"/>
        <v>1.1837253218884121</v>
      </c>
      <c r="H457" s="6">
        <f t="shared" si="43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5">
        <f t="shared" si="44"/>
        <v>40809.208333333336</v>
      </c>
      <c r="O457" s="5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42"/>
        <v>1.041243169398907</v>
      </c>
      <c r="H458" s="6">
        <f t="shared" si="43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5">
        <f t="shared" si="44"/>
        <v>43141.25</v>
      </c>
      <c r="O458" s="5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42"/>
        <v>0.26640000000000003</v>
      </c>
      <c r="H459" s="6">
        <f t="shared" si="43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5">
        <f t="shared" si="44"/>
        <v>42657.208333333328</v>
      </c>
      <c r="O459" s="5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42"/>
        <v>3.5120118343195266</v>
      </c>
      <c r="H460" s="6">
        <f t="shared" si="43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5">
        <f t="shared" si="44"/>
        <v>40265.208333333336</v>
      </c>
      <c r="O460" s="5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42"/>
        <v>0.90063492063492068</v>
      </c>
      <c r="H461" s="6">
        <f t="shared" si="43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5">
        <f t="shared" si="44"/>
        <v>42001.25</v>
      </c>
      <c r="O461" s="5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42"/>
        <v>1.7162500000000001</v>
      </c>
      <c r="H462" s="6">
        <f t="shared" si="43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5">
        <f t="shared" si="44"/>
        <v>40399.208333333336</v>
      </c>
      <c r="O462" s="5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42"/>
        <v>1.4104655870445344</v>
      </c>
      <c r="H463" s="6">
        <f t="shared" si="43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5">
        <f t="shared" si="44"/>
        <v>41757.208333333336</v>
      </c>
      <c r="O463" s="5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42"/>
        <v>0.30579449152542371</v>
      </c>
      <c r="H464" s="6">
        <f t="shared" si="43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5">
        <f t="shared" si="44"/>
        <v>41304.25</v>
      </c>
      <c r="O464" s="5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42"/>
        <v>1.0816455696202532</v>
      </c>
      <c r="H465" s="6">
        <f t="shared" si="43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5">
        <f t="shared" si="44"/>
        <v>41639.25</v>
      </c>
      <c r="O465" s="5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42"/>
        <v>1.3345505617977529</v>
      </c>
      <c r="H466" s="6">
        <f t="shared" si="43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5">
        <f t="shared" si="44"/>
        <v>43142.25</v>
      </c>
      <c r="O466" s="5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42"/>
        <v>1.8785106382978722</v>
      </c>
      <c r="H467" s="6">
        <f t="shared" si="43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5">
        <f t="shared" si="44"/>
        <v>43127.25</v>
      </c>
      <c r="O467" s="5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42"/>
        <v>3.32</v>
      </c>
      <c r="H468" s="6">
        <f t="shared" si="43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5">
        <f t="shared" si="44"/>
        <v>41409.208333333336</v>
      </c>
      <c r="O468" s="5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42"/>
        <v>5.7521428571428572</v>
      </c>
      <c r="H469" s="6">
        <f t="shared" si="43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5">
        <f t="shared" si="44"/>
        <v>42331.25</v>
      </c>
      <c r="O469" s="5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42"/>
        <v>0.40500000000000003</v>
      </c>
      <c r="H470" s="6">
        <f t="shared" si="43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5">
        <f t="shared" si="44"/>
        <v>43569.208333333328</v>
      </c>
      <c r="O470" s="5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42"/>
        <v>1.8442857142857143</v>
      </c>
      <c r="H471" s="6">
        <f t="shared" si="43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5">
        <f t="shared" si="44"/>
        <v>42142.208333333328</v>
      </c>
      <c r="O471" s="5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42"/>
        <v>2.8580555555555556</v>
      </c>
      <c r="H472" s="6">
        <f t="shared" si="43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5">
        <f t="shared" si="44"/>
        <v>42716.25</v>
      </c>
      <c r="O472" s="5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42"/>
        <v>3.19</v>
      </c>
      <c r="H473" s="6">
        <f t="shared" si="43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5">
        <f t="shared" si="44"/>
        <v>41031.208333333336</v>
      </c>
      <c r="O473" s="5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42"/>
        <v>0.39234070221066319</v>
      </c>
      <c r="H474" s="6">
        <f t="shared" si="43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5">
        <f t="shared" si="44"/>
        <v>43535.208333333328</v>
      </c>
      <c r="O474" s="5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42"/>
        <v>1.7814000000000001</v>
      </c>
      <c r="H475" s="6">
        <f t="shared" si="43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5">
        <f t="shared" si="44"/>
        <v>43277.208333333328</v>
      </c>
      <c r="O475" s="5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42"/>
        <v>3.6515</v>
      </c>
      <c r="H476" s="6">
        <f t="shared" si="43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5">
        <f t="shared" si="44"/>
        <v>41989.25</v>
      </c>
      <c r="O476" s="5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42"/>
        <v>1.1394594594594594</v>
      </c>
      <c r="H477" s="6">
        <f t="shared" si="43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5">
        <f t="shared" si="44"/>
        <v>41450.208333333336</v>
      </c>
      <c r="O477" s="5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42"/>
        <v>0.29828720626631855</v>
      </c>
      <c r="H478" s="6">
        <f t="shared" si="43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5">
        <f t="shared" si="44"/>
        <v>43322.208333333328</v>
      </c>
      <c r="O478" s="5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42"/>
        <v>0.54270588235294115</v>
      </c>
      <c r="H479" s="6">
        <f t="shared" si="43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5">
        <f t="shared" si="44"/>
        <v>40720.208333333336</v>
      </c>
      <c r="O479" s="5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42"/>
        <v>2.3634156976744185</v>
      </c>
      <c r="H480" s="6">
        <f t="shared" si="43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5">
        <f t="shared" si="44"/>
        <v>42072.208333333328</v>
      </c>
      <c r="O480" s="5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42"/>
        <v>5.1291666666666664</v>
      </c>
      <c r="H481" s="6">
        <f t="shared" si="43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5">
        <f t="shared" si="44"/>
        <v>42945.208333333328</v>
      </c>
      <c r="O481" s="5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42"/>
        <v>1.0065116279069768</v>
      </c>
      <c r="H482" s="6">
        <f t="shared" si="43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5">
        <f t="shared" si="44"/>
        <v>40248.25</v>
      </c>
      <c r="O482" s="5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42"/>
        <v>0.81348423194303154</v>
      </c>
      <c r="H483" s="6">
        <f t="shared" si="43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5">
        <f t="shared" si="44"/>
        <v>41913.208333333336</v>
      </c>
      <c r="O483" s="5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42"/>
        <v>0.16404761904761905</v>
      </c>
      <c r="H484" s="6">
        <f t="shared" si="43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5">
        <f t="shared" si="44"/>
        <v>40963.25</v>
      </c>
      <c r="O484" s="5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42"/>
        <v>0.52774617067833696</v>
      </c>
      <c r="H485" s="6">
        <f t="shared" si="43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5">
        <f t="shared" si="44"/>
        <v>43811.25</v>
      </c>
      <c r="O485" s="5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42"/>
        <v>2.6020608108108108</v>
      </c>
      <c r="H486" s="6">
        <f t="shared" si="43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5">
        <f t="shared" si="44"/>
        <v>41855.208333333336</v>
      </c>
      <c r="O486" s="5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42"/>
        <v>0.30732891832229581</v>
      </c>
      <c r="H487" s="6">
        <f t="shared" si="43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5">
        <f t="shared" si="44"/>
        <v>43626.208333333328</v>
      </c>
      <c r="O487" s="5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42"/>
        <v>0.13500000000000001</v>
      </c>
      <c r="H488" s="6">
        <f t="shared" si="43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5">
        <f t="shared" si="44"/>
        <v>43168.25</v>
      </c>
      <c r="O488" s="5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42"/>
        <v>1.7862556663644606</v>
      </c>
      <c r="H489" s="6">
        <f t="shared" si="43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5">
        <f t="shared" si="44"/>
        <v>42845.208333333328</v>
      </c>
      <c r="O489" s="5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42"/>
        <v>2.2005660377358489</v>
      </c>
      <c r="H490" s="6">
        <f t="shared" si="43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5">
        <f t="shared" si="44"/>
        <v>42403.25</v>
      </c>
      <c r="O490" s="5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42"/>
        <v>1.015108695652174</v>
      </c>
      <c r="H491" s="6">
        <f t="shared" si="43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5">
        <f t="shared" si="44"/>
        <v>40406.208333333336</v>
      </c>
      <c r="O491" s="5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42"/>
        <v>1.915</v>
      </c>
      <c r="H492" s="6">
        <f t="shared" si="43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5">
        <f t="shared" si="44"/>
        <v>43786.25</v>
      </c>
      <c r="O492" s="5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42"/>
        <v>3.0534683098591549</v>
      </c>
      <c r="H493" s="6">
        <f t="shared" si="43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5">
        <f t="shared" si="44"/>
        <v>41456.208333333336</v>
      </c>
      <c r="O493" s="5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42"/>
        <v>0.23995287958115183</v>
      </c>
      <c r="H494" s="6">
        <f t="shared" si="43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5">
        <f t="shared" si="44"/>
        <v>40336.208333333336</v>
      </c>
      <c r="O494" s="5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42"/>
        <v>7.2377777777777776</v>
      </c>
      <c r="H495" s="6">
        <f t="shared" si="43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5">
        <f t="shared" si="44"/>
        <v>43645.208333333328</v>
      </c>
      <c r="O495" s="5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42"/>
        <v>5.4736000000000002</v>
      </c>
      <c r="H496" s="6">
        <f t="shared" si="43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5">
        <f t="shared" si="44"/>
        <v>40990.208333333336</v>
      </c>
      <c r="O496" s="5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42"/>
        <v>4.1449999999999996</v>
      </c>
      <c r="H497" s="6">
        <f t="shared" si="43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5">
        <f t="shared" si="44"/>
        <v>41800.208333333336</v>
      </c>
      <c r="O497" s="5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42"/>
        <v>9.0696409140369975E-3</v>
      </c>
      <c r="H498" s="6">
        <f t="shared" si="43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5">
        <f t="shared" si="44"/>
        <v>42876.208333333328</v>
      </c>
      <c r="O498" s="5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42"/>
        <v>0.34173469387755101</v>
      </c>
      <c r="H499" s="6">
        <f t="shared" si="43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5">
        <f t="shared" si="44"/>
        <v>42724.25</v>
      </c>
      <c r="O499" s="5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42"/>
        <v>0.239488107549121</v>
      </c>
      <c r="H500" s="6">
        <f t="shared" si="43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5">
        <f t="shared" si="44"/>
        <v>42005.25</v>
      </c>
      <c r="O500" s="5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42"/>
        <v>0.48072649572649573</v>
      </c>
      <c r="H501" s="6">
        <f t="shared" si="43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5">
        <f t="shared" si="44"/>
        <v>42444.208333333328</v>
      </c>
      <c r="O501" s="5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42"/>
        <v>0</v>
      </c>
      <c r="H502" s="6">
        <f t="shared" si="43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5">
        <f t="shared" si="44"/>
        <v>41395.208333333336</v>
      </c>
      <c r="O502" s="5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42"/>
        <v>0.70145182291666663</v>
      </c>
      <c r="H503" s="6">
        <f t="shared" si="43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5">
        <f t="shared" si="44"/>
        <v>41345.208333333336</v>
      </c>
      <c r="O503" s="5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42"/>
        <v>5.2992307692307694</v>
      </c>
      <c r="H504" s="6">
        <f t="shared" si="43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5">
        <f t="shared" si="44"/>
        <v>41117.208333333336</v>
      </c>
      <c r="O504" s="5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42"/>
        <v>1.8032549019607844</v>
      </c>
      <c r="H505" s="6">
        <f t="shared" si="43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5">
        <f t="shared" si="44"/>
        <v>42186.208333333328</v>
      </c>
      <c r="O505" s="5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42"/>
        <v>0.92320000000000002</v>
      </c>
      <c r="H506" s="6">
        <f t="shared" si="43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5">
        <f t="shared" si="44"/>
        <v>42142.208333333328</v>
      </c>
      <c r="O506" s="5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42"/>
        <v>0.13901001112347053</v>
      </c>
      <c r="H507" s="6">
        <f t="shared" si="43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5">
        <f t="shared" si="44"/>
        <v>41341.25</v>
      </c>
      <c r="O507" s="5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42"/>
        <v>9.2707777777777771</v>
      </c>
      <c r="H508" s="6">
        <f t="shared" si="43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5">
        <f t="shared" si="44"/>
        <v>43062.25</v>
      </c>
      <c r="O508" s="5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42"/>
        <v>0.39857142857142858</v>
      </c>
      <c r="H509" s="6">
        <f t="shared" si="43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5">
        <f t="shared" si="44"/>
        <v>41373.208333333336</v>
      </c>
      <c r="O509" s="5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42"/>
        <v>1.1222929936305732</v>
      </c>
      <c r="H510" s="6">
        <f t="shared" si="43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5">
        <f t="shared" si="44"/>
        <v>43310.208333333328</v>
      </c>
      <c r="O510" s="5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42"/>
        <v>0.70925816023738875</v>
      </c>
      <c r="H511" s="6">
        <f t="shared" si="43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5">
        <f t="shared" si="44"/>
        <v>41034.208333333336</v>
      </c>
      <c r="O511" s="5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42"/>
        <v>1.1908974358974358</v>
      </c>
      <c r="H512" s="6">
        <f t="shared" si="43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5">
        <f t="shared" si="44"/>
        <v>43251.208333333328</v>
      </c>
      <c r="O512" s="5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42"/>
        <v>0.24017591339648173</v>
      </c>
      <c r="H513" s="6">
        <f t="shared" si="43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5">
        <f t="shared" si="44"/>
        <v>43671.208333333328</v>
      </c>
      <c r="O513" s="5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42"/>
        <v>1.3931868131868133</v>
      </c>
      <c r="H514" s="6">
        <f t="shared" si="43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5">
        <f t="shared" si="44"/>
        <v>41825.208333333336</v>
      </c>
      <c r="O514" s="5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48">IF(E515=0,0,E515/D515)</f>
        <v>0.39277108433734942</v>
      </c>
      <c r="H515" s="6">
        <f t="shared" ref="H515:H578" si="49">IF(I515=0,0,E515/I515)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5">
        <f t="shared" ref="N515:N578" si="50">(((L515/60)/60)/24)+DATE(1970,1,1)</f>
        <v>40430.208333333336</v>
      </c>
      <c r="O515" s="5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 FIND("/",R515)-1)</f>
        <v>film &amp; video</v>
      </c>
      <c r="T515" t="str">
        <f t="shared" ref="T515:T578" si="53">RIGHT(R515,LEN(R515)-FIND("/",R515))</f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48"/>
        <v>0.22439077144917088</v>
      </c>
      <c r="H516" s="6">
        <f t="shared" si="49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5">
        <f t="shared" si="50"/>
        <v>41614.25</v>
      </c>
      <c r="O516" s="5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48"/>
        <v>0.55779069767441858</v>
      </c>
      <c r="H517" s="6">
        <f t="shared" si="49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5">
        <f t="shared" si="50"/>
        <v>40900.25</v>
      </c>
      <c r="O517" s="5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48"/>
        <v>0.42523125996810207</v>
      </c>
      <c r="H518" s="6">
        <f t="shared" si="49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5">
        <f t="shared" si="50"/>
        <v>40396.208333333336</v>
      </c>
      <c r="O518" s="5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48"/>
        <v>1.1200000000000001</v>
      </c>
      <c r="H519" s="6">
        <f t="shared" si="49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5">
        <f t="shared" si="50"/>
        <v>42860.208333333328</v>
      </c>
      <c r="O519" s="5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48"/>
        <v>7.0681818181818179E-2</v>
      </c>
      <c r="H520" s="6">
        <f t="shared" si="49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5">
        <f t="shared" si="50"/>
        <v>43154.25</v>
      </c>
      <c r="O520" s="5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48"/>
        <v>1.0174563871693867</v>
      </c>
      <c r="H521" s="6">
        <f t="shared" si="49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5">
        <f t="shared" si="50"/>
        <v>42012.25</v>
      </c>
      <c r="O521" s="5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48"/>
        <v>4.2575000000000003</v>
      </c>
      <c r="H522" s="6">
        <f t="shared" si="49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5">
        <f t="shared" si="50"/>
        <v>43574.208333333328</v>
      </c>
      <c r="O522" s="5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48"/>
        <v>1.4553947368421052</v>
      </c>
      <c r="H523" s="6">
        <f t="shared" si="49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5">
        <f t="shared" si="50"/>
        <v>42605.208333333328</v>
      </c>
      <c r="O523" s="5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48"/>
        <v>0.32453465346534655</v>
      </c>
      <c r="H524" s="6">
        <f t="shared" si="49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5">
        <f t="shared" si="50"/>
        <v>41093.208333333336</v>
      </c>
      <c r="O524" s="5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48"/>
        <v>7.003333333333333</v>
      </c>
      <c r="H525" s="6">
        <f t="shared" si="49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5">
        <f t="shared" si="50"/>
        <v>40241.25</v>
      </c>
      <c r="O525" s="5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48"/>
        <v>0.83904860392967939</v>
      </c>
      <c r="H526" s="6">
        <f t="shared" si="49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5">
        <f t="shared" si="50"/>
        <v>40294.208333333336</v>
      </c>
      <c r="O526" s="5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48"/>
        <v>0.84190476190476193</v>
      </c>
      <c r="H527" s="6">
        <f t="shared" si="49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5">
        <f t="shared" si="50"/>
        <v>40505.25</v>
      </c>
      <c r="O527" s="5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48"/>
        <v>1.5595180722891566</v>
      </c>
      <c r="H528" s="6">
        <f t="shared" si="49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5">
        <f t="shared" si="50"/>
        <v>42364.25</v>
      </c>
      <c r="O528" s="5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48"/>
        <v>0.99619450317124736</v>
      </c>
      <c r="H529" s="6">
        <f t="shared" si="49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5">
        <f t="shared" si="50"/>
        <v>42405.25</v>
      </c>
      <c r="O529" s="5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48"/>
        <v>0.80300000000000005</v>
      </c>
      <c r="H530" s="6">
        <f t="shared" si="49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5">
        <f t="shared" si="50"/>
        <v>41601.25</v>
      </c>
      <c r="O530" s="5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48"/>
        <v>0.11254901960784314</v>
      </c>
      <c r="H531" s="6">
        <f t="shared" si="49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5">
        <f t="shared" si="50"/>
        <v>41769.208333333336</v>
      </c>
      <c r="O531" s="5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48"/>
        <v>0.91740952380952379</v>
      </c>
      <c r="H532" s="6">
        <f t="shared" si="49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5">
        <f t="shared" si="50"/>
        <v>40421.208333333336</v>
      </c>
      <c r="O532" s="5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48"/>
        <v>0.95521156936261387</v>
      </c>
      <c r="H533" s="6">
        <f t="shared" si="49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5">
        <f t="shared" si="50"/>
        <v>41589.25</v>
      </c>
      <c r="O533" s="5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48"/>
        <v>5.0287499999999996</v>
      </c>
      <c r="H534" s="6">
        <f t="shared" si="49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5">
        <f t="shared" si="50"/>
        <v>43125.25</v>
      </c>
      <c r="O534" s="5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48"/>
        <v>1.5924394463667819</v>
      </c>
      <c r="H535" s="6">
        <f t="shared" si="49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5">
        <f t="shared" si="50"/>
        <v>41479.208333333336</v>
      </c>
      <c r="O535" s="5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48"/>
        <v>0.15022446689113356</v>
      </c>
      <c r="H536" s="6">
        <f t="shared" si="49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5">
        <f t="shared" si="50"/>
        <v>43329.208333333328</v>
      </c>
      <c r="O536" s="5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48"/>
        <v>4.820384615384615</v>
      </c>
      <c r="H537" s="6">
        <f t="shared" si="49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5">
        <f t="shared" si="50"/>
        <v>43259.208333333328</v>
      </c>
      <c r="O537" s="5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48"/>
        <v>1.4996938775510205</v>
      </c>
      <c r="H538" s="6">
        <f t="shared" si="49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5">
        <f t="shared" si="50"/>
        <v>40414.208333333336</v>
      </c>
      <c r="O538" s="5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48"/>
        <v>1.1722156398104266</v>
      </c>
      <c r="H539" s="6">
        <f t="shared" si="49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5">
        <f t="shared" si="50"/>
        <v>43342.208333333328</v>
      </c>
      <c r="O539" s="5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48"/>
        <v>0.37695968274950431</v>
      </c>
      <c r="H540" s="6">
        <f t="shared" si="49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5">
        <f t="shared" si="50"/>
        <v>41539.208333333336</v>
      </c>
      <c r="O540" s="5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48"/>
        <v>0.72653061224489801</v>
      </c>
      <c r="H541" s="6">
        <f t="shared" si="49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5">
        <f t="shared" si="50"/>
        <v>43647.208333333328</v>
      </c>
      <c r="O541" s="5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48"/>
        <v>2.6598113207547169</v>
      </c>
      <c r="H542" s="6">
        <f t="shared" si="49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5">
        <f t="shared" si="50"/>
        <v>43225.208333333328</v>
      </c>
      <c r="O542" s="5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48"/>
        <v>0.24205617977528091</v>
      </c>
      <c r="H543" s="6">
        <f t="shared" si="49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5">
        <f t="shared" si="50"/>
        <v>42165.208333333328</v>
      </c>
      <c r="O543" s="5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48"/>
        <v>2.5064935064935064E-2</v>
      </c>
      <c r="H544" s="6">
        <f t="shared" si="49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5">
        <f t="shared" si="50"/>
        <v>42391.25</v>
      </c>
      <c r="O544" s="5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48"/>
        <v>0.1632979976442874</v>
      </c>
      <c r="H545" s="6">
        <f t="shared" si="49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5">
        <f t="shared" si="50"/>
        <v>41528.208333333336</v>
      </c>
      <c r="O545" s="5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48"/>
        <v>2.7650000000000001</v>
      </c>
      <c r="H546" s="6">
        <f t="shared" si="49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5">
        <f t="shared" si="50"/>
        <v>42377.25</v>
      </c>
      <c r="O546" s="5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48"/>
        <v>0.88803571428571426</v>
      </c>
      <c r="H547" s="6">
        <f t="shared" si="49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5">
        <f t="shared" si="50"/>
        <v>43824.25</v>
      </c>
      <c r="O547" s="5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48"/>
        <v>1.6357142857142857</v>
      </c>
      <c r="H548" s="6">
        <f t="shared" si="49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5">
        <f t="shared" si="50"/>
        <v>43360.208333333328</v>
      </c>
      <c r="O548" s="5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48"/>
        <v>9.69</v>
      </c>
      <c r="H549" s="6">
        <f t="shared" si="49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5">
        <f t="shared" si="50"/>
        <v>42029.25</v>
      </c>
      <c r="O549" s="5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48"/>
        <v>2.7091376701966716</v>
      </c>
      <c r="H550" s="6">
        <f t="shared" si="49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5">
        <f t="shared" si="50"/>
        <v>42461.208333333328</v>
      </c>
      <c r="O550" s="5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48"/>
        <v>2.8421355932203389</v>
      </c>
      <c r="H551" s="6">
        <f t="shared" si="49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5">
        <f t="shared" si="50"/>
        <v>41422.208333333336</v>
      </c>
      <c r="O551" s="5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48"/>
        <v>0.04</v>
      </c>
      <c r="H552" s="6">
        <f t="shared" si="49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5">
        <f t="shared" si="50"/>
        <v>40968.25</v>
      </c>
      <c r="O552" s="5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48"/>
        <v>0.58632981676846196</v>
      </c>
      <c r="H553" s="6">
        <f t="shared" si="49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5">
        <f t="shared" si="50"/>
        <v>41993.25</v>
      </c>
      <c r="O553" s="5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48"/>
        <v>0.98511111111111116</v>
      </c>
      <c r="H554" s="6">
        <f t="shared" si="49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5">
        <f t="shared" si="50"/>
        <v>42700.25</v>
      </c>
      <c r="O554" s="5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48"/>
        <v>0.43975381008206332</v>
      </c>
      <c r="H555" s="6">
        <f t="shared" si="49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5">
        <f t="shared" si="50"/>
        <v>40545.25</v>
      </c>
      <c r="O555" s="5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48"/>
        <v>1.5166315789473683</v>
      </c>
      <c r="H556" s="6">
        <f t="shared" si="49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5">
        <f t="shared" si="50"/>
        <v>42723.25</v>
      </c>
      <c r="O556" s="5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48"/>
        <v>2.2363492063492063</v>
      </c>
      <c r="H557" s="6">
        <f t="shared" si="49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5">
        <f t="shared" si="50"/>
        <v>41731.208333333336</v>
      </c>
      <c r="O557" s="5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48"/>
        <v>2.3975</v>
      </c>
      <c r="H558" s="6">
        <f t="shared" si="49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5">
        <f t="shared" si="50"/>
        <v>40792.208333333336</v>
      </c>
      <c r="O558" s="5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48"/>
        <v>1.9933333333333334</v>
      </c>
      <c r="H559" s="6">
        <f t="shared" si="49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5">
        <f t="shared" si="50"/>
        <v>42279.208333333328</v>
      </c>
      <c r="O559" s="5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48"/>
        <v>1.373448275862069</v>
      </c>
      <c r="H560" s="6">
        <f t="shared" si="49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5">
        <f t="shared" si="50"/>
        <v>42424.25</v>
      </c>
      <c r="O560" s="5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48"/>
        <v>1.009696106362773</v>
      </c>
      <c r="H561" s="6">
        <f t="shared" si="49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5">
        <f t="shared" si="50"/>
        <v>42584.208333333328</v>
      </c>
      <c r="O561" s="5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48"/>
        <v>7.9416000000000002</v>
      </c>
      <c r="H562" s="6">
        <f t="shared" si="49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5">
        <f t="shared" si="50"/>
        <v>40865.25</v>
      </c>
      <c r="O562" s="5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48"/>
        <v>3.6970000000000001</v>
      </c>
      <c r="H563" s="6">
        <f t="shared" si="49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5">
        <f t="shared" si="50"/>
        <v>40833.208333333336</v>
      </c>
      <c r="O563" s="5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48"/>
        <v>0.12818181818181817</v>
      </c>
      <c r="H564" s="6">
        <f t="shared" si="49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5">
        <f t="shared" si="50"/>
        <v>43536.208333333328</v>
      </c>
      <c r="O564" s="5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48"/>
        <v>1.3802702702702703</v>
      </c>
      <c r="H565" s="6">
        <f t="shared" si="49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5">
        <f t="shared" si="50"/>
        <v>43417.25</v>
      </c>
      <c r="O565" s="5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48"/>
        <v>0.83813278008298753</v>
      </c>
      <c r="H566" s="6">
        <f t="shared" si="49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5">
        <f t="shared" si="50"/>
        <v>42078.208333333328</v>
      </c>
      <c r="O566" s="5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48"/>
        <v>2.0460063224446787</v>
      </c>
      <c r="H567" s="6">
        <f t="shared" si="49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5">
        <f t="shared" si="50"/>
        <v>40862.25</v>
      </c>
      <c r="O567" s="5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48"/>
        <v>0.44344086021505374</v>
      </c>
      <c r="H568" s="6">
        <f t="shared" si="49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5">
        <f t="shared" si="50"/>
        <v>42424.25</v>
      </c>
      <c r="O568" s="5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48"/>
        <v>2.1860294117647059</v>
      </c>
      <c r="H569" s="6">
        <f t="shared" si="49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5">
        <f t="shared" si="50"/>
        <v>41830.208333333336</v>
      </c>
      <c r="O569" s="5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48"/>
        <v>1.8603314917127072</v>
      </c>
      <c r="H570" s="6">
        <f t="shared" si="49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5">
        <f t="shared" si="50"/>
        <v>40374.208333333336</v>
      </c>
      <c r="O570" s="5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48"/>
        <v>2.3733830845771142</v>
      </c>
      <c r="H571" s="6">
        <f t="shared" si="49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5">
        <f t="shared" si="50"/>
        <v>40554.25</v>
      </c>
      <c r="O571" s="5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48"/>
        <v>3.0565384615384614</v>
      </c>
      <c r="H572" s="6">
        <f t="shared" si="49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5">
        <f t="shared" si="50"/>
        <v>41993.25</v>
      </c>
      <c r="O572" s="5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48"/>
        <v>0.94142857142857139</v>
      </c>
      <c r="H573" s="6">
        <f t="shared" si="49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5">
        <f t="shared" si="50"/>
        <v>42174.208333333328</v>
      </c>
      <c r="O573" s="5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48"/>
        <v>0.54400000000000004</v>
      </c>
      <c r="H574" s="6">
        <f t="shared" si="49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5">
        <f t="shared" si="50"/>
        <v>42275.208333333328</v>
      </c>
      <c r="O574" s="5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48"/>
        <v>1.1188059701492536</v>
      </c>
      <c r="H575" s="6">
        <f t="shared" si="49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5">
        <f t="shared" si="50"/>
        <v>41761.208333333336</v>
      </c>
      <c r="O575" s="5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48"/>
        <v>3.6914814814814814</v>
      </c>
      <c r="H576" s="6">
        <f t="shared" si="49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5">
        <f t="shared" si="50"/>
        <v>43806.25</v>
      </c>
      <c r="O576" s="5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48"/>
        <v>0.62930372148859548</v>
      </c>
      <c r="H577" s="6">
        <f t="shared" si="49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5">
        <f t="shared" si="50"/>
        <v>41779.208333333336</v>
      </c>
      <c r="O577" s="5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48"/>
        <v>0.6492783505154639</v>
      </c>
      <c r="H578" s="6">
        <f t="shared" si="49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5">
        <f t="shared" si="50"/>
        <v>43040.208333333328</v>
      </c>
      <c r="O578" s="5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54">IF(E579=0,0,E579/D579)</f>
        <v>0.18853658536585366</v>
      </c>
      <c r="H579" s="6">
        <f t="shared" ref="H579:H642" si="55">IF(I579=0,0,E579/I579)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5">
        <f t="shared" ref="N579:N642" si="56">(((L579/60)/60)/24)+DATE(1970,1,1)</f>
        <v>40613.25</v>
      </c>
      <c r="O579" s="5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 FIND("/",R579)-1)</f>
        <v>music</v>
      </c>
      <c r="T579" t="str">
        <f t="shared" ref="T579:T642" si="59">RIGHT(R579,LEN(R579)-FIND("/",R579))</f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54"/>
        <v>0.1675440414507772</v>
      </c>
      <c r="H580" s="6">
        <f t="shared" si="55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5">
        <f t="shared" si="56"/>
        <v>40878.25</v>
      </c>
      <c r="O580" s="5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54"/>
        <v>1.0111290322580646</v>
      </c>
      <c r="H581" s="6">
        <f t="shared" si="55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5">
        <f t="shared" si="56"/>
        <v>40762.208333333336</v>
      </c>
      <c r="O581" s="5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54"/>
        <v>3.4150228310502282</v>
      </c>
      <c r="H582" s="6">
        <f t="shared" si="55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5">
        <f t="shared" si="56"/>
        <v>41696.25</v>
      </c>
      <c r="O582" s="5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54"/>
        <v>0.64016666666666666</v>
      </c>
      <c r="H583" s="6">
        <f t="shared" si="55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5">
        <f t="shared" si="56"/>
        <v>40662.208333333336</v>
      </c>
      <c r="O583" s="5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54"/>
        <v>0.5208045977011494</v>
      </c>
      <c r="H584" s="6">
        <f t="shared" si="55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5">
        <f t="shared" si="56"/>
        <v>42165.208333333328</v>
      </c>
      <c r="O584" s="5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54"/>
        <v>3.2240211640211642</v>
      </c>
      <c r="H585" s="6">
        <f t="shared" si="55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5">
        <f t="shared" si="56"/>
        <v>40959.25</v>
      </c>
      <c r="O585" s="5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54"/>
        <v>1.1950810185185186</v>
      </c>
      <c r="H586" s="6">
        <f t="shared" si="55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5">
        <f t="shared" si="56"/>
        <v>41024.208333333336</v>
      </c>
      <c r="O586" s="5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54"/>
        <v>1.4679775280898877</v>
      </c>
      <c r="H587" s="6">
        <f t="shared" si="55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5">
        <f t="shared" si="56"/>
        <v>40255.208333333336</v>
      </c>
      <c r="O587" s="5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54"/>
        <v>9.5057142857142853</v>
      </c>
      <c r="H588" s="6">
        <f t="shared" si="55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5">
        <f t="shared" si="56"/>
        <v>40499.25</v>
      </c>
      <c r="O588" s="5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54"/>
        <v>0.72893617021276591</v>
      </c>
      <c r="H589" s="6">
        <f t="shared" si="55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5">
        <f t="shared" si="56"/>
        <v>43484.25</v>
      </c>
      <c r="O589" s="5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54"/>
        <v>0.7900824873096447</v>
      </c>
      <c r="H590" s="6">
        <f t="shared" si="55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5">
        <f t="shared" si="56"/>
        <v>40262.208333333336</v>
      </c>
      <c r="O590" s="5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54"/>
        <v>0.64721518987341775</v>
      </c>
      <c r="H591" s="6">
        <f t="shared" si="55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5">
        <f t="shared" si="56"/>
        <v>42190.208333333328</v>
      </c>
      <c r="O591" s="5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54"/>
        <v>0.82028169014084507</v>
      </c>
      <c r="H592" s="6">
        <f t="shared" si="55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5">
        <f t="shared" si="56"/>
        <v>41994.25</v>
      </c>
      <c r="O592" s="5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54"/>
        <v>10.376666666666667</v>
      </c>
      <c r="H593" s="6">
        <f t="shared" si="55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5">
        <f t="shared" si="56"/>
        <v>40373.208333333336</v>
      </c>
      <c r="O593" s="5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54"/>
        <v>0.12910076530612244</v>
      </c>
      <c r="H594" s="6">
        <f t="shared" si="55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5">
        <f t="shared" si="56"/>
        <v>41789.208333333336</v>
      </c>
      <c r="O594" s="5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54"/>
        <v>1.5484210526315789</v>
      </c>
      <c r="H595" s="6">
        <f t="shared" si="55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5">
        <f t="shared" si="56"/>
        <v>41724.208333333336</v>
      </c>
      <c r="O595" s="5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54"/>
        <v>7.0991735537190084E-2</v>
      </c>
      <c r="H596" s="6">
        <f t="shared" si="55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5">
        <f t="shared" si="56"/>
        <v>42548.208333333328</v>
      </c>
      <c r="O596" s="5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54"/>
        <v>2.0852773826458035</v>
      </c>
      <c r="H597" s="6">
        <f t="shared" si="55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5">
        <f t="shared" si="56"/>
        <v>40253.208333333336</v>
      </c>
      <c r="O597" s="5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54"/>
        <v>0.99683544303797467</v>
      </c>
      <c r="H598" s="6">
        <f t="shared" si="55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5">
        <f t="shared" si="56"/>
        <v>42434.25</v>
      </c>
      <c r="O598" s="5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54"/>
        <v>2.0159756097560977</v>
      </c>
      <c r="H599" s="6">
        <f t="shared" si="55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5">
        <f t="shared" si="56"/>
        <v>43786.25</v>
      </c>
      <c r="O599" s="5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54"/>
        <v>1.6209032258064515</v>
      </c>
      <c r="H600" s="6">
        <f t="shared" si="55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5">
        <f t="shared" si="56"/>
        <v>40344.208333333336</v>
      </c>
      <c r="O600" s="5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54"/>
        <v>3.6436208125445471E-2</v>
      </c>
      <c r="H601" s="6">
        <f t="shared" si="55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5">
        <f t="shared" si="56"/>
        <v>42047.25</v>
      </c>
      <c r="O601" s="5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54"/>
        <v>0.05</v>
      </c>
      <c r="H602" s="6">
        <f t="shared" si="55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5">
        <f t="shared" si="56"/>
        <v>41485.208333333336</v>
      </c>
      <c r="O602" s="5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54"/>
        <v>2.0663492063492064</v>
      </c>
      <c r="H603" s="6">
        <f t="shared" si="55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5">
        <f t="shared" si="56"/>
        <v>41789.208333333336</v>
      </c>
      <c r="O603" s="5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54"/>
        <v>1.2823628691983122</v>
      </c>
      <c r="H604" s="6">
        <f t="shared" si="55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5">
        <f t="shared" si="56"/>
        <v>42160.208333333328</v>
      </c>
      <c r="O604" s="5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54"/>
        <v>1.1966037735849056</v>
      </c>
      <c r="H605" s="6">
        <f t="shared" si="55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5">
        <f t="shared" si="56"/>
        <v>43573.208333333328</v>
      </c>
      <c r="O605" s="5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54"/>
        <v>1.7073055242390078</v>
      </c>
      <c r="H606" s="6">
        <f t="shared" si="55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5">
        <f t="shared" si="56"/>
        <v>40565.25</v>
      </c>
      <c r="O606" s="5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54"/>
        <v>1.8721212121212121</v>
      </c>
      <c r="H607" s="6">
        <f t="shared" si="55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5">
        <f t="shared" si="56"/>
        <v>42280.208333333328</v>
      </c>
      <c r="O607" s="5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54"/>
        <v>1.8838235294117647</v>
      </c>
      <c r="H608" s="6">
        <f t="shared" si="55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5">
        <f t="shared" si="56"/>
        <v>42436.25</v>
      </c>
      <c r="O608" s="5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54"/>
        <v>1.3129869186046512</v>
      </c>
      <c r="H609" s="6">
        <f t="shared" si="55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5">
        <f t="shared" si="56"/>
        <v>41721.208333333336</v>
      </c>
      <c r="O609" s="5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54"/>
        <v>2.8397435897435899</v>
      </c>
      <c r="H610" s="6">
        <f t="shared" si="55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5">
        <f t="shared" si="56"/>
        <v>43530.25</v>
      </c>
      <c r="O610" s="5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54"/>
        <v>1.2041999999999999</v>
      </c>
      <c r="H611" s="6">
        <f t="shared" si="55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5">
        <f t="shared" si="56"/>
        <v>43481.25</v>
      </c>
      <c r="O611" s="5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54"/>
        <v>4.1905607476635511</v>
      </c>
      <c r="H612" s="6">
        <f t="shared" si="55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5">
        <f t="shared" si="56"/>
        <v>41259.25</v>
      </c>
      <c r="O612" s="5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54"/>
        <v>0.13853658536585367</v>
      </c>
      <c r="H613" s="6">
        <f t="shared" si="55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5">
        <f t="shared" si="56"/>
        <v>41480.208333333336</v>
      </c>
      <c r="O613" s="5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54"/>
        <v>1.3943548387096774</v>
      </c>
      <c r="H614" s="6">
        <f t="shared" si="55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5">
        <f t="shared" si="56"/>
        <v>40474.208333333336</v>
      </c>
      <c r="O614" s="5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54"/>
        <v>1.74</v>
      </c>
      <c r="H615" s="6">
        <f t="shared" si="55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5">
        <f t="shared" si="56"/>
        <v>42973.208333333328</v>
      </c>
      <c r="O615" s="5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54"/>
        <v>1.5549056603773586</v>
      </c>
      <c r="H616" s="6">
        <f t="shared" si="55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5">
        <f t="shared" si="56"/>
        <v>42746.25</v>
      </c>
      <c r="O616" s="5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54"/>
        <v>1.7044705882352942</v>
      </c>
      <c r="H617" s="6">
        <f t="shared" si="55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5">
        <f t="shared" si="56"/>
        <v>42489.208333333328</v>
      </c>
      <c r="O617" s="5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54"/>
        <v>1.8951562500000001</v>
      </c>
      <c r="H618" s="6">
        <f t="shared" si="55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5">
        <f t="shared" si="56"/>
        <v>41537.208333333336</v>
      </c>
      <c r="O618" s="5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54"/>
        <v>2.4971428571428573</v>
      </c>
      <c r="H619" s="6">
        <f t="shared" si="55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5">
        <f t="shared" si="56"/>
        <v>41794.208333333336</v>
      </c>
      <c r="O619" s="5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54"/>
        <v>0.48860523665659616</v>
      </c>
      <c r="H620" s="6">
        <f t="shared" si="55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5">
        <f t="shared" si="56"/>
        <v>41396.208333333336</v>
      </c>
      <c r="O620" s="5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54"/>
        <v>0.28461970393057684</v>
      </c>
      <c r="H621" s="6">
        <f t="shared" si="55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5">
        <f t="shared" si="56"/>
        <v>40669.208333333336</v>
      </c>
      <c r="O621" s="5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54"/>
        <v>2.6802325581395348</v>
      </c>
      <c r="H622" s="6">
        <f t="shared" si="55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5">
        <f t="shared" si="56"/>
        <v>42559.208333333328</v>
      </c>
      <c r="O622" s="5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54"/>
        <v>6.1980078125000002</v>
      </c>
      <c r="H623" s="6">
        <f t="shared" si="55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5">
        <f t="shared" si="56"/>
        <v>42626.208333333328</v>
      </c>
      <c r="O623" s="5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54"/>
        <v>3.1301587301587303E-2</v>
      </c>
      <c r="H624" s="6">
        <f t="shared" si="55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5">
        <f t="shared" si="56"/>
        <v>43205.208333333328</v>
      </c>
      <c r="O624" s="5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54"/>
        <v>1.5992152704135738</v>
      </c>
      <c r="H625" s="6">
        <f t="shared" si="55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5">
        <f t="shared" si="56"/>
        <v>42201.208333333328</v>
      </c>
      <c r="O625" s="5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54"/>
        <v>2.793921568627451</v>
      </c>
      <c r="H626" s="6">
        <f t="shared" si="55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5">
        <f t="shared" si="56"/>
        <v>42029.25</v>
      </c>
      <c r="O626" s="5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54"/>
        <v>0.77373333333333338</v>
      </c>
      <c r="H627" s="6">
        <f t="shared" si="55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5">
        <f t="shared" si="56"/>
        <v>43857.25</v>
      </c>
      <c r="O627" s="5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54"/>
        <v>2.0632812500000002</v>
      </c>
      <c r="H628" s="6">
        <f t="shared" si="55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5">
        <f t="shared" si="56"/>
        <v>40449.208333333336</v>
      </c>
      <c r="O628" s="5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54"/>
        <v>6.9424999999999999</v>
      </c>
      <c r="H629" s="6">
        <f t="shared" si="55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5">
        <f t="shared" si="56"/>
        <v>40345.208333333336</v>
      </c>
      <c r="O629" s="5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54"/>
        <v>1.5178947368421052</v>
      </c>
      <c r="H630" s="6">
        <f t="shared" si="55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5">
        <f t="shared" si="56"/>
        <v>40455.208333333336</v>
      </c>
      <c r="O630" s="5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54"/>
        <v>0.64582072176949945</v>
      </c>
      <c r="H631" s="6">
        <f t="shared" si="55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5">
        <f t="shared" si="56"/>
        <v>42557.208333333328</v>
      </c>
      <c r="O631" s="5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54"/>
        <v>0.62873684210526315</v>
      </c>
      <c r="H632" s="6">
        <f t="shared" si="55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5">
        <f t="shared" si="56"/>
        <v>43586.208333333328</v>
      </c>
      <c r="O632" s="5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54"/>
        <v>3.1039864864864866</v>
      </c>
      <c r="H633" s="6">
        <f t="shared" si="55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5">
        <f t="shared" si="56"/>
        <v>43550.208333333328</v>
      </c>
      <c r="O633" s="5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54"/>
        <v>0.42859916782246882</v>
      </c>
      <c r="H634" s="6">
        <f t="shared" si="55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5">
        <f t="shared" si="56"/>
        <v>41945.208333333336</v>
      </c>
      <c r="O634" s="5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54"/>
        <v>0.83119402985074631</v>
      </c>
      <c r="H635" s="6">
        <f t="shared" si="55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5">
        <f t="shared" si="56"/>
        <v>42315.25</v>
      </c>
      <c r="O635" s="5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54"/>
        <v>0.78531302876480547</v>
      </c>
      <c r="H636" s="6">
        <f t="shared" si="55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5">
        <f t="shared" si="56"/>
        <v>42819.208333333328</v>
      </c>
      <c r="O636" s="5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54"/>
        <v>1.1409352517985611</v>
      </c>
      <c r="H637" s="6">
        <f t="shared" si="55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5">
        <f t="shared" si="56"/>
        <v>41314.25</v>
      </c>
      <c r="O637" s="5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54"/>
        <v>0.64537683358624176</v>
      </c>
      <c r="H638" s="6">
        <f t="shared" si="55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5">
        <f t="shared" si="56"/>
        <v>40926.25</v>
      </c>
      <c r="O638" s="5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54"/>
        <v>0.79411764705882348</v>
      </c>
      <c r="H639" s="6">
        <f t="shared" si="55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5">
        <f t="shared" si="56"/>
        <v>42688.25</v>
      </c>
      <c r="O639" s="5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54"/>
        <v>0.11419117647058824</v>
      </c>
      <c r="H640" s="6">
        <f t="shared" si="55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5">
        <f t="shared" si="56"/>
        <v>40386.208333333336</v>
      </c>
      <c r="O640" s="5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54"/>
        <v>0.56186046511627907</v>
      </c>
      <c r="H641" s="6">
        <f t="shared" si="55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5">
        <f t="shared" si="56"/>
        <v>43309.208333333328</v>
      </c>
      <c r="O641" s="5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54"/>
        <v>0.16501669449081802</v>
      </c>
      <c r="H642" s="6">
        <f t="shared" si="55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5">
        <f t="shared" si="56"/>
        <v>42387.25</v>
      </c>
      <c r="O642" s="5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60">IF(E643=0,0,E643/D643)</f>
        <v>1.1996808510638297</v>
      </c>
      <c r="H643" s="6">
        <f t="shared" ref="H643:H706" si="61">IF(I643=0,0,E643/I643)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5">
        <f t="shared" ref="N643:N706" si="62">(((L643/60)/60)/24)+DATE(1970,1,1)</f>
        <v>42786.25</v>
      </c>
      <c r="O643" s="5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 FIND("/",R643)-1)</f>
        <v>theater</v>
      </c>
      <c r="T643" t="str">
        <f t="shared" ref="T643:T706" si="65">RIGHT(R643,LEN(R643)-FIND("/",R643))</f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60"/>
        <v>1.4545652173913044</v>
      </c>
      <c r="H644" s="6">
        <f t="shared" si="6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5">
        <f t="shared" si="62"/>
        <v>43451.25</v>
      </c>
      <c r="O644" s="5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60"/>
        <v>2.2138255033557046</v>
      </c>
      <c r="H645" s="6">
        <f t="shared" si="6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5">
        <f t="shared" si="62"/>
        <v>42795.25</v>
      </c>
      <c r="O645" s="5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60"/>
        <v>0.48396694214876035</v>
      </c>
      <c r="H646" s="6">
        <f t="shared" si="6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5">
        <f t="shared" si="62"/>
        <v>43452.25</v>
      </c>
      <c r="O646" s="5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60"/>
        <v>0.92911504424778757</v>
      </c>
      <c r="H647" s="6">
        <f t="shared" si="6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5">
        <f t="shared" si="62"/>
        <v>43369.208333333328</v>
      </c>
      <c r="O647" s="5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60"/>
        <v>0.88599797365754818</v>
      </c>
      <c r="H648" s="6">
        <f t="shared" si="6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5">
        <f t="shared" si="62"/>
        <v>41346.208333333336</v>
      </c>
      <c r="O648" s="5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60"/>
        <v>0.41399999999999998</v>
      </c>
      <c r="H649" s="6">
        <f t="shared" si="6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5">
        <f t="shared" si="62"/>
        <v>43199.208333333328</v>
      </c>
      <c r="O649" s="5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60"/>
        <v>0.63056795131845844</v>
      </c>
      <c r="H650" s="6">
        <f t="shared" si="6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5">
        <f t="shared" si="62"/>
        <v>42922.208333333328</v>
      </c>
      <c r="O650" s="5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60"/>
        <v>0.48482333607230893</v>
      </c>
      <c r="H651" s="6">
        <f t="shared" si="6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5">
        <f t="shared" si="62"/>
        <v>40471.208333333336</v>
      </c>
      <c r="O651" s="5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60"/>
        <v>0.02</v>
      </c>
      <c r="H652" s="6">
        <f t="shared" si="6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5">
        <f t="shared" si="62"/>
        <v>41828.208333333336</v>
      </c>
      <c r="O652" s="5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60"/>
        <v>0.88479410269445857</v>
      </c>
      <c r="H653" s="6">
        <f t="shared" si="6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5">
        <f t="shared" si="62"/>
        <v>41692.25</v>
      </c>
      <c r="O653" s="5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60"/>
        <v>1.2684</v>
      </c>
      <c r="H654" s="6">
        <f t="shared" si="6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5">
        <f t="shared" si="62"/>
        <v>42587.208333333328</v>
      </c>
      <c r="O654" s="5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60"/>
        <v>23.388333333333332</v>
      </c>
      <c r="H655" s="6">
        <f t="shared" si="6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5">
        <f t="shared" si="62"/>
        <v>42468.208333333328</v>
      </c>
      <c r="O655" s="5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60"/>
        <v>5.0838857142857146</v>
      </c>
      <c r="H656" s="6">
        <f t="shared" si="6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5">
        <f t="shared" si="62"/>
        <v>42240.208333333328</v>
      </c>
      <c r="O656" s="5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60"/>
        <v>1.9147826086956521</v>
      </c>
      <c r="H657" s="6">
        <f t="shared" si="6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5">
        <f t="shared" si="62"/>
        <v>42796.25</v>
      </c>
      <c r="O657" s="5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60"/>
        <v>0.42127533783783783</v>
      </c>
      <c r="H658" s="6">
        <f t="shared" si="6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5">
        <f t="shared" si="62"/>
        <v>43097.25</v>
      </c>
      <c r="O658" s="5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60"/>
        <v>8.2400000000000001E-2</v>
      </c>
      <c r="H659" s="6">
        <f t="shared" si="6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5">
        <f t="shared" si="62"/>
        <v>43096.25</v>
      </c>
      <c r="O659" s="5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60"/>
        <v>0.60064638783269964</v>
      </c>
      <c r="H660" s="6">
        <f t="shared" si="6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5">
        <f t="shared" si="62"/>
        <v>42246.208333333328</v>
      </c>
      <c r="O660" s="5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60"/>
        <v>0.47232808616404309</v>
      </c>
      <c r="H661" s="6">
        <f t="shared" si="6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5">
        <f t="shared" si="62"/>
        <v>40570.25</v>
      </c>
      <c r="O661" s="5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60"/>
        <v>0.81736263736263737</v>
      </c>
      <c r="H662" s="6">
        <f t="shared" si="6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5">
        <f t="shared" si="62"/>
        <v>42237.208333333328</v>
      </c>
      <c r="O662" s="5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60"/>
        <v>0.54187265917603</v>
      </c>
      <c r="H663" s="6">
        <f t="shared" si="6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5">
        <f t="shared" si="62"/>
        <v>40996.208333333336</v>
      </c>
      <c r="O663" s="5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60"/>
        <v>0.97868131868131869</v>
      </c>
      <c r="H664" s="6">
        <f t="shared" si="6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5">
        <f t="shared" si="62"/>
        <v>43443.25</v>
      </c>
      <c r="O664" s="5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60"/>
        <v>0.77239999999999998</v>
      </c>
      <c r="H665" s="6">
        <f t="shared" si="6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5">
        <f t="shared" si="62"/>
        <v>40458.208333333336</v>
      </c>
      <c r="O665" s="5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60"/>
        <v>0.33464735516372796</v>
      </c>
      <c r="H666" s="6">
        <f t="shared" si="6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5">
        <f t="shared" si="62"/>
        <v>40959.25</v>
      </c>
      <c r="O666" s="5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60"/>
        <v>2.3958823529411766</v>
      </c>
      <c r="H667" s="6">
        <f t="shared" si="6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5">
        <f t="shared" si="62"/>
        <v>40733.208333333336</v>
      </c>
      <c r="O667" s="5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60"/>
        <v>0.64032258064516134</v>
      </c>
      <c r="H668" s="6">
        <f t="shared" si="6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5">
        <f t="shared" si="62"/>
        <v>41516.208333333336</v>
      </c>
      <c r="O668" s="5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60"/>
        <v>1.7615942028985507</v>
      </c>
      <c r="H669" s="6">
        <f t="shared" si="6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5">
        <f t="shared" si="62"/>
        <v>41892.208333333336</v>
      </c>
      <c r="O669" s="5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60"/>
        <v>0.20338181818181819</v>
      </c>
      <c r="H670" s="6">
        <f t="shared" si="6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5">
        <f t="shared" si="62"/>
        <v>41122.208333333336</v>
      </c>
      <c r="O670" s="5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60"/>
        <v>3.5864754098360656</v>
      </c>
      <c r="H671" s="6">
        <f t="shared" si="6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5">
        <f t="shared" si="62"/>
        <v>42912.208333333328</v>
      </c>
      <c r="O671" s="5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60"/>
        <v>4.6885802469135802</v>
      </c>
      <c r="H672" s="6">
        <f t="shared" si="6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5">
        <f t="shared" si="62"/>
        <v>42425.25</v>
      </c>
      <c r="O672" s="5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60"/>
        <v>1.220563524590164</v>
      </c>
      <c r="H673" s="6">
        <f t="shared" si="6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5">
        <f t="shared" si="62"/>
        <v>40390.208333333336</v>
      </c>
      <c r="O673" s="5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60"/>
        <v>0.55931783729156137</v>
      </c>
      <c r="H674" s="6">
        <f t="shared" si="6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5">
        <f t="shared" si="62"/>
        <v>43180.208333333328</v>
      </c>
      <c r="O674" s="5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60"/>
        <v>0.43660714285714286</v>
      </c>
      <c r="H675" s="6">
        <f t="shared" si="6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5">
        <f t="shared" si="62"/>
        <v>42475.208333333328</v>
      </c>
      <c r="O675" s="5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60"/>
        <v>0.33538371411833628</v>
      </c>
      <c r="H676" s="6">
        <f t="shared" si="6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5">
        <f t="shared" si="62"/>
        <v>40774.208333333336</v>
      </c>
      <c r="O676" s="5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60"/>
        <v>1.2297938144329896</v>
      </c>
      <c r="H677" s="6">
        <f t="shared" si="6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5">
        <f t="shared" si="62"/>
        <v>43719.208333333328</v>
      </c>
      <c r="O677" s="5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60"/>
        <v>1.8974959871589085</v>
      </c>
      <c r="H678" s="6">
        <f t="shared" si="6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5">
        <f t="shared" si="62"/>
        <v>41178.208333333336</v>
      </c>
      <c r="O678" s="5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60"/>
        <v>0.83622641509433959</v>
      </c>
      <c r="H679" s="6">
        <f t="shared" si="6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5">
        <f t="shared" si="62"/>
        <v>42561.208333333328</v>
      </c>
      <c r="O679" s="5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60"/>
        <v>0.17968844221105529</v>
      </c>
      <c r="H680" s="6">
        <f t="shared" si="6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5">
        <f t="shared" si="62"/>
        <v>43484.25</v>
      </c>
      <c r="O680" s="5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60"/>
        <v>10.365</v>
      </c>
      <c r="H681" s="6">
        <f t="shared" si="6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5">
        <f t="shared" si="62"/>
        <v>43756.208333333328</v>
      </c>
      <c r="O681" s="5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60"/>
        <v>0.97405219780219776</v>
      </c>
      <c r="H682" s="6">
        <f t="shared" si="6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5">
        <f t="shared" si="62"/>
        <v>43813.25</v>
      </c>
      <c r="O682" s="5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60"/>
        <v>0.86386203150461705</v>
      </c>
      <c r="H683" s="6">
        <f t="shared" si="6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5">
        <f t="shared" si="62"/>
        <v>40898.25</v>
      </c>
      <c r="O683" s="5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60"/>
        <v>1.5016666666666667</v>
      </c>
      <c r="H684" s="6">
        <f t="shared" si="6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5">
        <f t="shared" si="62"/>
        <v>41619.25</v>
      </c>
      <c r="O684" s="5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60"/>
        <v>3.5843478260869563</v>
      </c>
      <c r="H685" s="6">
        <f t="shared" si="6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5">
        <f t="shared" si="62"/>
        <v>43359.208333333328</v>
      </c>
      <c r="O685" s="5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60"/>
        <v>5.4285714285714288</v>
      </c>
      <c r="H686" s="6">
        <f t="shared" si="6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5">
        <f t="shared" si="62"/>
        <v>40358.208333333336</v>
      </c>
      <c r="O686" s="5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60"/>
        <v>0.67500714285714281</v>
      </c>
      <c r="H687" s="6">
        <f t="shared" si="6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5">
        <f t="shared" si="62"/>
        <v>42239.208333333328</v>
      </c>
      <c r="O687" s="5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60"/>
        <v>1.9174666666666667</v>
      </c>
      <c r="H688" s="6">
        <f t="shared" si="6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5">
        <f t="shared" si="62"/>
        <v>43186.208333333328</v>
      </c>
      <c r="O688" s="5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60"/>
        <v>9.32</v>
      </c>
      <c r="H689" s="6">
        <f t="shared" si="6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5">
        <f t="shared" si="62"/>
        <v>42806.25</v>
      </c>
      <c r="O689" s="5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60"/>
        <v>4.2927586206896553</v>
      </c>
      <c r="H690" s="6">
        <f t="shared" si="6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5">
        <f t="shared" si="62"/>
        <v>43475.25</v>
      </c>
      <c r="O690" s="5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60"/>
        <v>1.0065753424657535</v>
      </c>
      <c r="H691" s="6">
        <f t="shared" si="6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5">
        <f t="shared" si="62"/>
        <v>41576.208333333336</v>
      </c>
      <c r="O691" s="5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60"/>
        <v>2.266111111111111</v>
      </c>
      <c r="H692" s="6">
        <f t="shared" si="6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5">
        <f t="shared" si="62"/>
        <v>40874.25</v>
      </c>
      <c r="O692" s="5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60"/>
        <v>1.4238</v>
      </c>
      <c r="H693" s="6">
        <f t="shared" si="6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5">
        <f t="shared" si="62"/>
        <v>41185.208333333336</v>
      </c>
      <c r="O693" s="5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60"/>
        <v>0.90633333333333332</v>
      </c>
      <c r="H694" s="6">
        <f t="shared" si="6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5">
        <f t="shared" si="62"/>
        <v>43655.208333333328</v>
      </c>
      <c r="O694" s="5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60"/>
        <v>0.63966740576496672</v>
      </c>
      <c r="H695" s="6">
        <f t="shared" si="6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5">
        <f t="shared" si="62"/>
        <v>43025.208333333328</v>
      </c>
      <c r="O695" s="5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60"/>
        <v>0.84131868131868137</v>
      </c>
      <c r="H696" s="6">
        <f t="shared" si="6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5">
        <f t="shared" si="62"/>
        <v>43066.25</v>
      </c>
      <c r="O696" s="5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60"/>
        <v>1.3393478260869565</v>
      </c>
      <c r="H697" s="6">
        <f t="shared" si="6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5">
        <f t="shared" si="62"/>
        <v>42322.25</v>
      </c>
      <c r="O697" s="5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60"/>
        <v>0.59042047531992692</v>
      </c>
      <c r="H698" s="6">
        <f t="shared" si="6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5">
        <f t="shared" si="62"/>
        <v>42114.208333333328</v>
      </c>
      <c r="O698" s="5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60"/>
        <v>1.5280062063615205</v>
      </c>
      <c r="H699" s="6">
        <f t="shared" si="6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5">
        <f t="shared" si="62"/>
        <v>43190.208333333328</v>
      </c>
      <c r="O699" s="5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60"/>
        <v>4.466912114014252</v>
      </c>
      <c r="H700" s="6">
        <f t="shared" si="6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5">
        <f t="shared" si="62"/>
        <v>40871.25</v>
      </c>
      <c r="O700" s="5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60"/>
        <v>0.8439189189189189</v>
      </c>
      <c r="H701" s="6">
        <f t="shared" si="6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5">
        <f t="shared" si="62"/>
        <v>43641.208333333328</v>
      </c>
      <c r="O701" s="5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60"/>
        <v>0.03</v>
      </c>
      <c r="H702" s="6">
        <f t="shared" si="6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5">
        <f t="shared" si="62"/>
        <v>40203.25</v>
      </c>
      <c r="O702" s="5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60"/>
        <v>1.7502692307692307</v>
      </c>
      <c r="H703" s="6">
        <f t="shared" si="6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5">
        <f t="shared" si="62"/>
        <v>40629.208333333336</v>
      </c>
      <c r="O703" s="5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60"/>
        <v>0.54137931034482756</v>
      </c>
      <c r="H704" s="6">
        <f t="shared" si="6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5">
        <f t="shared" si="62"/>
        <v>41477.208333333336</v>
      </c>
      <c r="O704" s="5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60"/>
        <v>3.1187381703470032</v>
      </c>
      <c r="H705" s="6">
        <f t="shared" si="6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5">
        <f t="shared" si="62"/>
        <v>41020.208333333336</v>
      </c>
      <c r="O705" s="5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60"/>
        <v>1.2278160919540231</v>
      </c>
      <c r="H706" s="6">
        <f t="shared" si="6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5">
        <f t="shared" si="62"/>
        <v>42555.208333333328</v>
      </c>
      <c r="O706" s="5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66">IF(E707=0,0,E707/D707)</f>
        <v>0.99026517383618151</v>
      </c>
      <c r="H707" s="6">
        <f t="shared" ref="H707:H770" si="67">IF(I707=0,0,E707/I707)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5">
        <f t="shared" ref="N707:N770" si="68">(((L707/60)/60)/24)+DATE(1970,1,1)</f>
        <v>41619.25</v>
      </c>
      <c r="O707" s="5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 FIND("/",R707)-1)</f>
        <v>publishing</v>
      </c>
      <c r="T707" t="str">
        <f t="shared" ref="T707:T770" si="71">RIGHT(R707,LEN(R707)-FIND("/",R707))</f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66"/>
        <v>1.278468634686347</v>
      </c>
      <c r="H708" s="6">
        <f t="shared" si="67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5">
        <f t="shared" si="68"/>
        <v>43471.25</v>
      </c>
      <c r="O708" s="5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66"/>
        <v>1.5861643835616439</v>
      </c>
      <c r="H709" s="6">
        <f t="shared" si="67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5">
        <f t="shared" si="68"/>
        <v>43442.25</v>
      </c>
      <c r="O709" s="5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66"/>
        <v>7.0705882352941174</v>
      </c>
      <c r="H710" s="6">
        <f t="shared" si="67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5">
        <f t="shared" si="68"/>
        <v>42877.208333333328</v>
      </c>
      <c r="O710" s="5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66"/>
        <v>1.4238775510204082</v>
      </c>
      <c r="H711" s="6">
        <f t="shared" si="67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5">
        <f t="shared" si="68"/>
        <v>41018.208333333336</v>
      </c>
      <c r="O711" s="5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66"/>
        <v>1.4786046511627906</v>
      </c>
      <c r="H712" s="6">
        <f t="shared" si="67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5">
        <f t="shared" si="68"/>
        <v>43295.208333333328</v>
      </c>
      <c r="O712" s="5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66"/>
        <v>0.20322580645161289</v>
      </c>
      <c r="H713" s="6">
        <f t="shared" si="67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5">
        <f t="shared" si="68"/>
        <v>42393.25</v>
      </c>
      <c r="O713" s="5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66"/>
        <v>18.40625</v>
      </c>
      <c r="H714" s="6">
        <f t="shared" si="67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5">
        <f t="shared" si="68"/>
        <v>42559.208333333328</v>
      </c>
      <c r="O714" s="5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66"/>
        <v>1.6194202898550725</v>
      </c>
      <c r="H715" s="6">
        <f t="shared" si="67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5">
        <f t="shared" si="68"/>
        <v>42604.208333333328</v>
      </c>
      <c r="O715" s="5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66"/>
        <v>4.7282077922077921</v>
      </c>
      <c r="H716" s="6">
        <f t="shared" si="67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5">
        <f t="shared" si="68"/>
        <v>41870.208333333336</v>
      </c>
      <c r="O716" s="5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66"/>
        <v>0.24466101694915254</v>
      </c>
      <c r="H717" s="6">
        <f t="shared" si="67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5">
        <f t="shared" si="68"/>
        <v>40397.208333333336</v>
      </c>
      <c r="O717" s="5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66"/>
        <v>5.1764999999999999</v>
      </c>
      <c r="H718" s="6">
        <f t="shared" si="67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5">
        <f t="shared" si="68"/>
        <v>41465.208333333336</v>
      </c>
      <c r="O718" s="5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66"/>
        <v>2.4764285714285714</v>
      </c>
      <c r="H719" s="6">
        <f t="shared" si="67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5">
        <f t="shared" si="68"/>
        <v>40777.208333333336</v>
      </c>
      <c r="O719" s="5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66"/>
        <v>1.0020481927710843</v>
      </c>
      <c r="H720" s="6">
        <f t="shared" si="67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5">
        <f t="shared" si="68"/>
        <v>41442.208333333336</v>
      </c>
      <c r="O720" s="5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66"/>
        <v>1.53</v>
      </c>
      <c r="H721" s="6">
        <f t="shared" si="67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5">
        <f t="shared" si="68"/>
        <v>41058.208333333336</v>
      </c>
      <c r="O721" s="5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66"/>
        <v>0.37091954022988505</v>
      </c>
      <c r="H722" s="6">
        <f t="shared" si="67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5">
        <f t="shared" si="68"/>
        <v>43152.25</v>
      </c>
      <c r="O722" s="5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66"/>
        <v>4.3923948220064728E-2</v>
      </c>
      <c r="H723" s="6">
        <f t="shared" si="67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5">
        <f t="shared" si="68"/>
        <v>43194.208333333328</v>
      </c>
      <c r="O723" s="5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66"/>
        <v>1.5650721649484536</v>
      </c>
      <c r="H724" s="6">
        <f t="shared" si="67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5">
        <f t="shared" si="68"/>
        <v>43045.25</v>
      </c>
      <c r="O724" s="5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66"/>
        <v>2.704081632653061</v>
      </c>
      <c r="H725" s="6">
        <f t="shared" si="67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5">
        <f t="shared" si="68"/>
        <v>42431.25</v>
      </c>
      <c r="O725" s="5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66"/>
        <v>1.3405952380952382</v>
      </c>
      <c r="H726" s="6">
        <f t="shared" si="67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5">
        <f t="shared" si="68"/>
        <v>41934.208333333336</v>
      </c>
      <c r="O726" s="5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66"/>
        <v>0.50398033126293995</v>
      </c>
      <c r="H727" s="6">
        <f t="shared" si="67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5">
        <f t="shared" si="68"/>
        <v>41958.25</v>
      </c>
      <c r="O727" s="5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66"/>
        <v>0.88815837937384901</v>
      </c>
      <c r="H728" s="6">
        <f t="shared" si="67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5">
        <f t="shared" si="68"/>
        <v>40476.208333333336</v>
      </c>
      <c r="O728" s="5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66"/>
        <v>1.65</v>
      </c>
      <c r="H729" s="6">
        <f t="shared" si="67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5">
        <f t="shared" si="68"/>
        <v>43485.25</v>
      </c>
      <c r="O729" s="5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66"/>
        <v>0.17499999999999999</v>
      </c>
      <c r="H730" s="6">
        <f t="shared" si="67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5">
        <f t="shared" si="68"/>
        <v>42515.208333333328</v>
      </c>
      <c r="O730" s="5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66"/>
        <v>1.8566071428571429</v>
      </c>
      <c r="H731" s="6">
        <f t="shared" si="67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5">
        <f t="shared" si="68"/>
        <v>41309.25</v>
      </c>
      <c r="O731" s="5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66"/>
        <v>4.1266319444444441</v>
      </c>
      <c r="H732" s="6">
        <f t="shared" si="6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5">
        <f t="shared" si="68"/>
        <v>42147.208333333328</v>
      </c>
      <c r="O732" s="5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66"/>
        <v>0.90249999999999997</v>
      </c>
      <c r="H733" s="6">
        <f t="shared" si="67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5">
        <f t="shared" si="68"/>
        <v>42939.208333333328</v>
      </c>
      <c r="O733" s="5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66"/>
        <v>0.91984615384615387</v>
      </c>
      <c r="H734" s="6">
        <f t="shared" si="67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5">
        <f t="shared" si="68"/>
        <v>42816.208333333328</v>
      </c>
      <c r="O734" s="5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66"/>
        <v>5.2700632911392402</v>
      </c>
      <c r="H735" s="6">
        <f t="shared" si="67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5">
        <f t="shared" si="68"/>
        <v>41844.208333333336</v>
      </c>
      <c r="O735" s="5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66"/>
        <v>3.1914285714285713</v>
      </c>
      <c r="H736" s="6">
        <f t="shared" si="67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5">
        <f t="shared" si="68"/>
        <v>42763.25</v>
      </c>
      <c r="O736" s="5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66"/>
        <v>3.5418867924528303</v>
      </c>
      <c r="H737" s="6">
        <f t="shared" si="67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5">
        <f t="shared" si="68"/>
        <v>42459.208333333328</v>
      </c>
      <c r="O737" s="5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66"/>
        <v>0.32896103896103895</v>
      </c>
      <c r="H738" s="6">
        <f t="shared" si="67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5">
        <f t="shared" si="68"/>
        <v>42055.25</v>
      </c>
      <c r="O738" s="5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66"/>
        <v>1.358918918918919</v>
      </c>
      <c r="H739" s="6">
        <f t="shared" si="67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5">
        <f t="shared" si="68"/>
        <v>42685.25</v>
      </c>
      <c r="O739" s="5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66"/>
        <v>2.0843373493975904E-2</v>
      </c>
      <c r="H740" s="6">
        <f t="shared" si="67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5">
        <f t="shared" si="68"/>
        <v>41959.25</v>
      </c>
      <c r="O740" s="5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66"/>
        <v>0.61</v>
      </c>
      <c r="H741" s="6">
        <f t="shared" si="67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5">
        <f t="shared" si="68"/>
        <v>41089.208333333336</v>
      </c>
      <c r="O741" s="5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66"/>
        <v>0.30037735849056602</v>
      </c>
      <c r="H742" s="6">
        <f t="shared" si="67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5">
        <f t="shared" si="68"/>
        <v>42769.25</v>
      </c>
      <c r="O742" s="5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66"/>
        <v>11.791666666666666</v>
      </c>
      <c r="H743" s="6">
        <f t="shared" si="67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5">
        <f t="shared" si="68"/>
        <v>40321.208333333336</v>
      </c>
      <c r="O743" s="5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66"/>
        <v>11.260833333333334</v>
      </c>
      <c r="H744" s="6">
        <f t="shared" si="67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5">
        <f t="shared" si="68"/>
        <v>40197.25</v>
      </c>
      <c r="O744" s="5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66"/>
        <v>0.12923076923076923</v>
      </c>
      <c r="H745" s="6">
        <f t="shared" si="67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5">
        <f t="shared" si="68"/>
        <v>42298.208333333328</v>
      </c>
      <c r="O745" s="5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66"/>
        <v>7.12</v>
      </c>
      <c r="H746" s="6">
        <f t="shared" si="67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5">
        <f t="shared" si="68"/>
        <v>43322.208333333328</v>
      </c>
      <c r="O746" s="5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66"/>
        <v>0.30304347826086958</v>
      </c>
      <c r="H747" s="6">
        <f t="shared" si="67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5">
        <f t="shared" si="68"/>
        <v>40328.208333333336</v>
      </c>
      <c r="O747" s="5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66"/>
        <v>2.1250896057347672</v>
      </c>
      <c r="H748" s="6">
        <f t="shared" si="67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5">
        <f t="shared" si="68"/>
        <v>40825.208333333336</v>
      </c>
      <c r="O748" s="5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66"/>
        <v>2.2885714285714287</v>
      </c>
      <c r="H749" s="6">
        <f t="shared" si="6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5">
        <f t="shared" si="68"/>
        <v>40423.208333333336</v>
      </c>
      <c r="O749" s="5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66"/>
        <v>0.34959979476654696</v>
      </c>
      <c r="H750" s="6">
        <f t="shared" si="67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5">
        <f t="shared" si="68"/>
        <v>40238.25</v>
      </c>
      <c r="O750" s="5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66"/>
        <v>1.5729069767441861</v>
      </c>
      <c r="H751" s="6">
        <f t="shared" si="67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5">
        <f t="shared" si="68"/>
        <v>41920.208333333336</v>
      </c>
      <c r="O751" s="5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66"/>
        <v>0.01</v>
      </c>
      <c r="H752" s="6">
        <f t="shared" si="67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5">
        <f t="shared" si="68"/>
        <v>40360.208333333336</v>
      </c>
      <c r="O752" s="5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66"/>
        <v>2.3230555555555554</v>
      </c>
      <c r="H753" s="6">
        <f t="shared" si="67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5">
        <f t="shared" si="68"/>
        <v>42446.208333333328</v>
      </c>
      <c r="O753" s="5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66"/>
        <v>0.92448275862068963</v>
      </c>
      <c r="H754" s="6">
        <f t="shared" si="67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5">
        <f t="shared" si="68"/>
        <v>40395.208333333336</v>
      </c>
      <c r="O754" s="5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66"/>
        <v>2.5670212765957445</v>
      </c>
      <c r="H755" s="6">
        <f t="shared" si="67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5">
        <f t="shared" si="68"/>
        <v>40321.208333333336</v>
      </c>
      <c r="O755" s="5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66"/>
        <v>1.6847017045454546</v>
      </c>
      <c r="H756" s="6">
        <f t="shared" si="67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5">
        <f t="shared" si="68"/>
        <v>41210.208333333336</v>
      </c>
      <c r="O756" s="5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66"/>
        <v>1.6657777777777778</v>
      </c>
      <c r="H757" s="6">
        <f t="shared" si="67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5">
        <f t="shared" si="68"/>
        <v>43096.25</v>
      </c>
      <c r="O757" s="5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66"/>
        <v>7.7207692307692311</v>
      </c>
      <c r="H758" s="6">
        <f t="shared" si="67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5">
        <f t="shared" si="68"/>
        <v>42024.25</v>
      </c>
      <c r="O758" s="5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66"/>
        <v>4.0685714285714285</v>
      </c>
      <c r="H759" s="6">
        <f t="shared" si="67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5">
        <f t="shared" si="68"/>
        <v>40675.208333333336</v>
      </c>
      <c r="O759" s="5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66"/>
        <v>5.6420608108108112</v>
      </c>
      <c r="H760" s="6">
        <f t="shared" si="6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5">
        <f t="shared" si="68"/>
        <v>41936.208333333336</v>
      </c>
      <c r="O760" s="5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66"/>
        <v>0.6842686567164179</v>
      </c>
      <c r="H761" s="6">
        <f t="shared" si="67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5">
        <f t="shared" si="68"/>
        <v>43136.25</v>
      </c>
      <c r="O761" s="5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66"/>
        <v>0.34351966873706002</v>
      </c>
      <c r="H762" s="6">
        <f t="shared" si="67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5">
        <f t="shared" si="68"/>
        <v>43678.208333333328</v>
      </c>
      <c r="O762" s="5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66"/>
        <v>6.5545454545454547</v>
      </c>
      <c r="H763" s="6">
        <f t="shared" si="67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5">
        <f t="shared" si="68"/>
        <v>42938.208333333328</v>
      </c>
      <c r="O763" s="5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66"/>
        <v>1.7725714285714285</v>
      </c>
      <c r="H764" s="6">
        <f t="shared" si="67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5">
        <f t="shared" si="68"/>
        <v>41241.25</v>
      </c>
      <c r="O764" s="5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66"/>
        <v>1.1317857142857144</v>
      </c>
      <c r="H765" s="6">
        <f t="shared" si="67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5">
        <f t="shared" si="68"/>
        <v>41037.208333333336</v>
      </c>
      <c r="O765" s="5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66"/>
        <v>7.2818181818181822</v>
      </c>
      <c r="H766" s="6">
        <f t="shared" si="67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5">
        <f t="shared" si="68"/>
        <v>40676.208333333336</v>
      </c>
      <c r="O766" s="5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66"/>
        <v>2.0833333333333335</v>
      </c>
      <c r="H767" s="6">
        <f t="shared" si="67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5">
        <f t="shared" si="68"/>
        <v>42840.208333333328</v>
      </c>
      <c r="O767" s="5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66"/>
        <v>0.31171232876712329</v>
      </c>
      <c r="H768" s="6">
        <f t="shared" si="67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5">
        <f t="shared" si="68"/>
        <v>43362.208333333328</v>
      </c>
      <c r="O768" s="5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66"/>
        <v>0.56967078189300413</v>
      </c>
      <c r="H769" s="6">
        <f t="shared" si="67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5">
        <f t="shared" si="68"/>
        <v>42283.208333333328</v>
      </c>
      <c r="O769" s="5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66"/>
        <v>2.31</v>
      </c>
      <c r="H770" s="6">
        <f t="shared" si="67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5">
        <f t="shared" si="68"/>
        <v>41619.25</v>
      </c>
      <c r="O770" s="5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72">IF(E771=0,0,E771/D771)</f>
        <v>0.86867834394904464</v>
      </c>
      <c r="H771" s="6">
        <f t="shared" ref="H771:H834" si="73">IF(I771=0,0,E771/I771)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5">
        <f t="shared" ref="N771:N834" si="74">(((L771/60)/60)/24)+DATE(1970,1,1)</f>
        <v>41501.208333333336</v>
      </c>
      <c r="O771" s="5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 FIND("/",R771)-1)</f>
        <v>games</v>
      </c>
      <c r="T771" t="str">
        <f t="shared" ref="T771:T834" si="77">RIGHT(R771,LEN(R771)-FIND("/",R771))</f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72"/>
        <v>2.7074418604651163</v>
      </c>
      <c r="H772" s="6">
        <f t="shared" si="73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5">
        <f t="shared" si="74"/>
        <v>41743.208333333336</v>
      </c>
      <c r="O772" s="5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72"/>
        <v>0.49446428571428569</v>
      </c>
      <c r="H773" s="6">
        <f t="shared" si="73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5">
        <f t="shared" si="74"/>
        <v>43491.25</v>
      </c>
      <c r="O773" s="5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72"/>
        <v>1.1335962566844919</v>
      </c>
      <c r="H774" s="6">
        <f t="shared" si="73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5">
        <f t="shared" si="74"/>
        <v>43505.25</v>
      </c>
      <c r="O774" s="5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72"/>
        <v>1.9055555555555554</v>
      </c>
      <c r="H775" s="6">
        <f t="shared" si="73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5">
        <f t="shared" si="74"/>
        <v>42838.208333333328</v>
      </c>
      <c r="O775" s="5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72"/>
        <v>1.355</v>
      </c>
      <c r="H776" s="6">
        <f t="shared" si="73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5">
        <f t="shared" si="74"/>
        <v>42513.208333333328</v>
      </c>
      <c r="O776" s="5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72"/>
        <v>0.10297872340425532</v>
      </c>
      <c r="H777" s="6">
        <f t="shared" si="73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5">
        <f t="shared" si="74"/>
        <v>41949.25</v>
      </c>
      <c r="O777" s="5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72"/>
        <v>0.65544223826714798</v>
      </c>
      <c r="H778" s="6">
        <f t="shared" si="73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5">
        <f t="shared" si="74"/>
        <v>43650.208333333328</v>
      </c>
      <c r="O778" s="5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72"/>
        <v>0.49026652452025588</v>
      </c>
      <c r="H779" s="6">
        <f t="shared" si="73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5">
        <f t="shared" si="74"/>
        <v>40809.208333333336</v>
      </c>
      <c r="O779" s="5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72"/>
        <v>7.8792307692307695</v>
      </c>
      <c r="H780" s="6">
        <f t="shared" si="73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5">
        <f t="shared" si="74"/>
        <v>40768.208333333336</v>
      </c>
      <c r="O780" s="5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72"/>
        <v>0.80306347746090156</v>
      </c>
      <c r="H781" s="6">
        <f t="shared" si="73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5">
        <f t="shared" si="74"/>
        <v>42230.208333333328</v>
      </c>
      <c r="O781" s="5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72"/>
        <v>1.0629411764705883</v>
      </c>
      <c r="H782" s="6">
        <f t="shared" si="73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5">
        <f t="shared" si="74"/>
        <v>42573.208333333328</v>
      </c>
      <c r="O782" s="5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72"/>
        <v>0.50735632183908042</v>
      </c>
      <c r="H783" s="6">
        <f t="shared" si="73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5">
        <f t="shared" si="74"/>
        <v>40482.208333333336</v>
      </c>
      <c r="O783" s="5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72"/>
        <v>2.153137254901961</v>
      </c>
      <c r="H784" s="6">
        <f t="shared" si="73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5">
        <f t="shared" si="74"/>
        <v>40603.25</v>
      </c>
      <c r="O784" s="5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72"/>
        <v>1.4122972972972974</v>
      </c>
      <c r="H785" s="6">
        <f t="shared" si="73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5">
        <f t="shared" si="74"/>
        <v>41625.25</v>
      </c>
      <c r="O785" s="5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72"/>
        <v>1.1533745781777278</v>
      </c>
      <c r="H786" s="6">
        <f t="shared" si="73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5">
        <f t="shared" si="74"/>
        <v>42435.25</v>
      </c>
      <c r="O786" s="5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72"/>
        <v>1.9311940298507462</v>
      </c>
      <c r="H787" s="6">
        <f t="shared" si="73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5">
        <f t="shared" si="74"/>
        <v>43582.208333333328</v>
      </c>
      <c r="O787" s="5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72"/>
        <v>7.2973333333333334</v>
      </c>
      <c r="H788" s="6">
        <f t="shared" si="73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5">
        <f t="shared" si="74"/>
        <v>43186.208333333328</v>
      </c>
      <c r="O788" s="5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72"/>
        <v>0.99663398692810456</v>
      </c>
      <c r="H789" s="6">
        <f t="shared" si="73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5">
        <f t="shared" si="74"/>
        <v>40684.208333333336</v>
      </c>
      <c r="O789" s="5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72"/>
        <v>0.88166666666666671</v>
      </c>
      <c r="H790" s="6">
        <f t="shared" si="73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5">
        <f t="shared" si="74"/>
        <v>41202.208333333336</v>
      </c>
      <c r="O790" s="5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72"/>
        <v>0.37233333333333335</v>
      </c>
      <c r="H791" s="6">
        <f t="shared" si="73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5">
        <f t="shared" si="74"/>
        <v>41786.208333333336</v>
      </c>
      <c r="O791" s="5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72"/>
        <v>0.30540075309306081</v>
      </c>
      <c r="H792" s="6">
        <f t="shared" si="73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5">
        <f t="shared" si="74"/>
        <v>40223.25</v>
      </c>
      <c r="O792" s="5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72"/>
        <v>0.25714285714285712</v>
      </c>
      <c r="H793" s="6">
        <f t="shared" si="73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5">
        <f t="shared" si="74"/>
        <v>42715.25</v>
      </c>
      <c r="O793" s="5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72"/>
        <v>0.34</v>
      </c>
      <c r="H794" s="6">
        <f t="shared" si="73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5">
        <f t="shared" si="74"/>
        <v>41451.208333333336</v>
      </c>
      <c r="O794" s="5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72"/>
        <v>11.859090909090909</v>
      </c>
      <c r="H795" s="6">
        <f t="shared" si="73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5">
        <f t="shared" si="74"/>
        <v>41450.208333333336</v>
      </c>
      <c r="O795" s="5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72"/>
        <v>1.2539393939393939</v>
      </c>
      <c r="H796" s="6">
        <f t="shared" si="73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5">
        <f t="shared" si="74"/>
        <v>43091.25</v>
      </c>
      <c r="O796" s="5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72"/>
        <v>0.14394366197183098</v>
      </c>
      <c r="H797" s="6">
        <f t="shared" si="73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5">
        <f t="shared" si="74"/>
        <v>42675.208333333328</v>
      </c>
      <c r="O797" s="5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72"/>
        <v>0.54807692307692313</v>
      </c>
      <c r="H798" s="6">
        <f t="shared" si="73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5">
        <f t="shared" si="74"/>
        <v>41859.208333333336</v>
      </c>
      <c r="O798" s="5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72"/>
        <v>1.0963157894736841</v>
      </c>
      <c r="H799" s="6">
        <f t="shared" si="73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5">
        <f t="shared" si="74"/>
        <v>43464.25</v>
      </c>
      <c r="O799" s="5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72"/>
        <v>1.8847058823529412</v>
      </c>
      <c r="H800" s="6">
        <f t="shared" si="73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5">
        <f t="shared" si="74"/>
        <v>41060.208333333336</v>
      </c>
      <c r="O800" s="5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72"/>
        <v>0.87008284023668636</v>
      </c>
      <c r="H801" s="6">
        <f t="shared" si="73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5">
        <f t="shared" si="74"/>
        <v>42399.25</v>
      </c>
      <c r="O801" s="5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72"/>
        <v>0.01</v>
      </c>
      <c r="H802" s="6">
        <f t="shared" si="73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5">
        <f t="shared" si="74"/>
        <v>42167.208333333328</v>
      </c>
      <c r="O802" s="5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72"/>
        <v>2.0291304347826089</v>
      </c>
      <c r="H803" s="6">
        <f t="shared" si="73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5">
        <f t="shared" si="74"/>
        <v>43830.25</v>
      </c>
      <c r="O803" s="5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72"/>
        <v>1.9703225806451612</v>
      </c>
      <c r="H804" s="6">
        <f t="shared" si="73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5">
        <f t="shared" si="74"/>
        <v>43650.208333333328</v>
      </c>
      <c r="O804" s="5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72"/>
        <v>1.07</v>
      </c>
      <c r="H805" s="6">
        <f t="shared" si="73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5">
        <f t="shared" si="74"/>
        <v>43492.25</v>
      </c>
      <c r="O805" s="5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72"/>
        <v>2.6873076923076922</v>
      </c>
      <c r="H806" s="6">
        <f t="shared" si="73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5">
        <f t="shared" si="74"/>
        <v>43102.25</v>
      </c>
      <c r="O806" s="5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72"/>
        <v>0.50845360824742269</v>
      </c>
      <c r="H807" s="6">
        <f t="shared" si="73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5">
        <f t="shared" si="74"/>
        <v>41958.25</v>
      </c>
      <c r="O807" s="5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72"/>
        <v>11.802857142857142</v>
      </c>
      <c r="H808" s="6">
        <f t="shared" si="73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5">
        <f t="shared" si="74"/>
        <v>40973.25</v>
      </c>
      <c r="O808" s="5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72"/>
        <v>2.64</v>
      </c>
      <c r="H809" s="6">
        <f t="shared" si="73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5">
        <f t="shared" si="74"/>
        <v>43753.208333333328</v>
      </c>
      <c r="O809" s="5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72"/>
        <v>0.30442307692307691</v>
      </c>
      <c r="H810" s="6">
        <f t="shared" si="73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5">
        <f t="shared" si="74"/>
        <v>42507.208333333328</v>
      </c>
      <c r="O810" s="5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72"/>
        <v>0.62880681818181816</v>
      </c>
      <c r="H811" s="6">
        <f t="shared" si="73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5">
        <f t="shared" si="74"/>
        <v>41135.208333333336</v>
      </c>
      <c r="O811" s="5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72"/>
        <v>1.9312499999999999</v>
      </c>
      <c r="H812" s="6">
        <f t="shared" si="73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5">
        <f t="shared" si="74"/>
        <v>43067.25</v>
      </c>
      <c r="O812" s="5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72"/>
        <v>0.77102702702702708</v>
      </c>
      <c r="H813" s="6">
        <f t="shared" si="73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5">
        <f t="shared" si="74"/>
        <v>42378.25</v>
      </c>
      <c r="O813" s="5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72"/>
        <v>2.2552763819095478</v>
      </c>
      <c r="H814" s="6">
        <f t="shared" si="73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5">
        <f t="shared" si="74"/>
        <v>43206.208333333328</v>
      </c>
      <c r="O814" s="5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72"/>
        <v>2.3940625</v>
      </c>
      <c r="H815" s="6">
        <f t="shared" si="73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5">
        <f t="shared" si="74"/>
        <v>41148.208333333336</v>
      </c>
      <c r="O815" s="5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72"/>
        <v>0.921875</v>
      </c>
      <c r="H816" s="6">
        <f t="shared" si="73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5">
        <f t="shared" si="74"/>
        <v>42517.208333333328</v>
      </c>
      <c r="O816" s="5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72"/>
        <v>1.3023333333333333</v>
      </c>
      <c r="H817" s="6">
        <f t="shared" si="73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5">
        <f t="shared" si="74"/>
        <v>43068.25</v>
      </c>
      <c r="O817" s="5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72"/>
        <v>6.1521739130434785</v>
      </c>
      <c r="H818" s="6">
        <f t="shared" si="73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5">
        <f t="shared" si="74"/>
        <v>41680.25</v>
      </c>
      <c r="O818" s="5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72"/>
        <v>3.687953216374269</v>
      </c>
      <c r="H819" s="6">
        <f t="shared" si="73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5">
        <f t="shared" si="74"/>
        <v>43589.208333333328</v>
      </c>
      <c r="O819" s="5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72"/>
        <v>10.948571428571428</v>
      </c>
      <c r="H820" s="6">
        <f t="shared" si="73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5">
        <f t="shared" si="74"/>
        <v>43486.25</v>
      </c>
      <c r="O820" s="5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72"/>
        <v>0.50662921348314605</v>
      </c>
      <c r="H821" s="6">
        <f t="shared" si="73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5">
        <f t="shared" si="74"/>
        <v>41237.25</v>
      </c>
      <c r="O821" s="5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72"/>
        <v>8.0060000000000002</v>
      </c>
      <c r="H822" s="6">
        <f t="shared" si="73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5">
        <f t="shared" si="74"/>
        <v>43310.208333333328</v>
      </c>
      <c r="O822" s="5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72"/>
        <v>2.9128571428571428</v>
      </c>
      <c r="H823" s="6">
        <f t="shared" si="73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5">
        <f t="shared" si="74"/>
        <v>42794.25</v>
      </c>
      <c r="O823" s="5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72"/>
        <v>3.4996666666666667</v>
      </c>
      <c r="H824" s="6">
        <f t="shared" si="73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5">
        <f t="shared" si="74"/>
        <v>41698.25</v>
      </c>
      <c r="O824" s="5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72"/>
        <v>3.5707317073170732</v>
      </c>
      <c r="H825" s="6">
        <f t="shared" si="73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5">
        <f t="shared" si="74"/>
        <v>41892.208333333336</v>
      </c>
      <c r="O825" s="5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72"/>
        <v>1.2648941176470587</v>
      </c>
      <c r="H826" s="6">
        <f t="shared" si="73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5">
        <f t="shared" si="74"/>
        <v>40348.208333333336</v>
      </c>
      <c r="O826" s="5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72"/>
        <v>3.875</v>
      </c>
      <c r="H827" s="6">
        <f t="shared" si="73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5">
        <f t="shared" si="74"/>
        <v>42941.208333333328</v>
      </c>
      <c r="O827" s="5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72"/>
        <v>4.5703571428571426</v>
      </c>
      <c r="H828" s="6">
        <f t="shared" si="73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5">
        <f t="shared" si="74"/>
        <v>40525.25</v>
      </c>
      <c r="O828" s="5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72"/>
        <v>2.6669565217391304</v>
      </c>
      <c r="H829" s="6">
        <f t="shared" si="73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5">
        <f t="shared" si="74"/>
        <v>40666.208333333336</v>
      </c>
      <c r="O829" s="5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72"/>
        <v>0.69</v>
      </c>
      <c r="H830" s="6">
        <f t="shared" si="73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5">
        <f t="shared" si="74"/>
        <v>43340.208333333328</v>
      </c>
      <c r="O830" s="5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72"/>
        <v>0.51343749999999999</v>
      </c>
      <c r="H831" s="6">
        <f t="shared" si="73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5">
        <f t="shared" si="74"/>
        <v>42164.208333333328</v>
      </c>
      <c r="O831" s="5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72"/>
        <v>1.1710526315789473E-2</v>
      </c>
      <c r="H832" s="6">
        <f t="shared" si="73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5">
        <f t="shared" si="74"/>
        <v>43103.25</v>
      </c>
      <c r="O832" s="5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72"/>
        <v>1.089773429454171</v>
      </c>
      <c r="H833" s="6">
        <f t="shared" si="73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5">
        <f t="shared" si="74"/>
        <v>40994.208333333336</v>
      </c>
      <c r="O833" s="5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72"/>
        <v>3.1517592592592591</v>
      </c>
      <c r="H834" s="6">
        <f t="shared" si="73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5">
        <f t="shared" si="74"/>
        <v>42299.208333333328</v>
      </c>
      <c r="O834" s="5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78">IF(E835=0,0,E835/D835)</f>
        <v>1.5769117647058823</v>
      </c>
      <c r="H835" s="6">
        <f t="shared" ref="H835:H898" si="79">IF(I835=0,0,E835/I835)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5">
        <f t="shared" ref="N835:N898" si="80">(((L835/60)/60)/24)+DATE(1970,1,1)</f>
        <v>40588.25</v>
      </c>
      <c r="O835" s="5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 FIND("/",R835)-1)</f>
        <v>publishing</v>
      </c>
      <c r="T835" t="str">
        <f t="shared" ref="T835:T898" si="83">RIGHT(R835,LEN(R835)-FIND("/",R835))</f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78"/>
        <v>1.5380821917808218</v>
      </c>
      <c r="H836" s="6">
        <f t="shared" si="79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5">
        <f t="shared" si="80"/>
        <v>41448.208333333336</v>
      </c>
      <c r="O836" s="5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78"/>
        <v>0.89738979118329465</v>
      </c>
      <c r="H837" s="6">
        <f t="shared" si="79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5">
        <f t="shared" si="80"/>
        <v>42063.25</v>
      </c>
      <c r="O837" s="5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78"/>
        <v>0.75135802469135804</v>
      </c>
      <c r="H838" s="6">
        <f t="shared" si="79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5">
        <f t="shared" si="80"/>
        <v>40214.25</v>
      </c>
      <c r="O838" s="5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78"/>
        <v>8.5288135593220336</v>
      </c>
      <c r="H839" s="6">
        <f t="shared" si="79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5">
        <f t="shared" si="80"/>
        <v>40629.208333333336</v>
      </c>
      <c r="O839" s="5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78"/>
        <v>1.3890625000000001</v>
      </c>
      <c r="H840" s="6">
        <f t="shared" si="79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5">
        <f t="shared" si="80"/>
        <v>43370.208333333328</v>
      </c>
      <c r="O840" s="5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78"/>
        <v>1.9018181818181819</v>
      </c>
      <c r="H841" s="6">
        <f t="shared" si="79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5">
        <f t="shared" si="80"/>
        <v>41715.208333333336</v>
      </c>
      <c r="O841" s="5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78"/>
        <v>1.0024333619948409</v>
      </c>
      <c r="H842" s="6">
        <f t="shared" si="79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5">
        <f t="shared" si="80"/>
        <v>41836.208333333336</v>
      </c>
      <c r="O842" s="5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78"/>
        <v>1.4275824175824177</v>
      </c>
      <c r="H843" s="6">
        <f t="shared" si="79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5">
        <f t="shared" si="80"/>
        <v>42419.25</v>
      </c>
      <c r="O843" s="5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78"/>
        <v>5.6313333333333331</v>
      </c>
      <c r="H844" s="6">
        <f t="shared" si="79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5">
        <f t="shared" si="80"/>
        <v>43266.208333333328</v>
      </c>
      <c r="O844" s="5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78"/>
        <v>0.30715909090909088</v>
      </c>
      <c r="H845" s="6">
        <f t="shared" si="79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5">
        <f t="shared" si="80"/>
        <v>43338.208333333328</v>
      </c>
      <c r="O845" s="5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78"/>
        <v>0.99397727272727276</v>
      </c>
      <c r="H846" s="6">
        <f t="shared" si="79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5">
        <f t="shared" si="80"/>
        <v>40930.25</v>
      </c>
      <c r="O846" s="5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78"/>
        <v>1.9754935622317598</v>
      </c>
      <c r="H847" s="6">
        <f t="shared" si="79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5">
        <f t="shared" si="80"/>
        <v>43235.208333333328</v>
      </c>
      <c r="O847" s="5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78"/>
        <v>5.085</v>
      </c>
      <c r="H848" s="6">
        <f t="shared" si="79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5">
        <f t="shared" si="80"/>
        <v>43302.208333333328</v>
      </c>
      <c r="O848" s="5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78"/>
        <v>2.3774468085106384</v>
      </c>
      <c r="H849" s="6">
        <f t="shared" si="79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5">
        <f t="shared" si="80"/>
        <v>43107.25</v>
      </c>
      <c r="O849" s="5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78"/>
        <v>3.3846875000000001</v>
      </c>
      <c r="H850" s="6">
        <f t="shared" si="79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5">
        <f t="shared" si="80"/>
        <v>40341.208333333336</v>
      </c>
      <c r="O850" s="5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78"/>
        <v>1.3308955223880596</v>
      </c>
      <c r="H851" s="6">
        <f t="shared" si="79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5">
        <f t="shared" si="80"/>
        <v>40948.25</v>
      </c>
      <c r="O851" s="5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78"/>
        <v>0.01</v>
      </c>
      <c r="H852" s="6">
        <f t="shared" si="79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5">
        <f t="shared" si="80"/>
        <v>40866.25</v>
      </c>
      <c r="O852" s="5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78"/>
        <v>2.0779999999999998</v>
      </c>
      <c r="H853" s="6">
        <f t="shared" si="79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5">
        <f t="shared" si="80"/>
        <v>41031.208333333336</v>
      </c>
      <c r="O853" s="5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78"/>
        <v>0.51122448979591839</v>
      </c>
      <c r="H854" s="6">
        <f t="shared" si="79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5">
        <f t="shared" si="80"/>
        <v>40740.208333333336</v>
      </c>
      <c r="O854" s="5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78"/>
        <v>6.5205847953216374</v>
      </c>
      <c r="H855" s="6">
        <f t="shared" si="79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5">
        <f t="shared" si="80"/>
        <v>40714.208333333336</v>
      </c>
      <c r="O855" s="5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78"/>
        <v>1.1363099415204678</v>
      </c>
      <c r="H856" s="6">
        <f t="shared" si="79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5">
        <f t="shared" si="80"/>
        <v>43787.25</v>
      </c>
      <c r="O856" s="5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78"/>
        <v>1.0237606837606839</v>
      </c>
      <c r="H857" s="6">
        <f t="shared" si="79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5">
        <f t="shared" si="80"/>
        <v>40712.208333333336</v>
      </c>
      <c r="O857" s="5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78"/>
        <v>3.5658333333333334</v>
      </c>
      <c r="H858" s="6">
        <f t="shared" si="79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5">
        <f t="shared" si="80"/>
        <v>41023.208333333336</v>
      </c>
      <c r="O858" s="5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78"/>
        <v>1.3986792452830188</v>
      </c>
      <c r="H859" s="6">
        <f t="shared" si="79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5">
        <f t="shared" si="80"/>
        <v>40944.25</v>
      </c>
      <c r="O859" s="5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78"/>
        <v>0.69450000000000001</v>
      </c>
      <c r="H860" s="6">
        <f t="shared" si="79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5">
        <f t="shared" si="80"/>
        <v>43211.208333333328</v>
      </c>
      <c r="O860" s="5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78"/>
        <v>0.35534246575342465</v>
      </c>
      <c r="H861" s="6">
        <f t="shared" si="79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5">
        <f t="shared" si="80"/>
        <v>41334.25</v>
      </c>
      <c r="O861" s="5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78"/>
        <v>2.5165000000000002</v>
      </c>
      <c r="H862" s="6">
        <f t="shared" si="79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5">
        <f t="shared" si="80"/>
        <v>43515.25</v>
      </c>
      <c r="O862" s="5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78"/>
        <v>1.0587500000000001</v>
      </c>
      <c r="H863" s="6">
        <f t="shared" si="79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5">
        <f t="shared" si="80"/>
        <v>40258.208333333336</v>
      </c>
      <c r="O863" s="5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78"/>
        <v>1.8742857142857143</v>
      </c>
      <c r="H864" s="6">
        <f t="shared" si="79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5">
        <f t="shared" si="80"/>
        <v>40756.208333333336</v>
      </c>
      <c r="O864" s="5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78"/>
        <v>3.8678571428571429</v>
      </c>
      <c r="H865" s="6">
        <f t="shared" si="79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5">
        <f t="shared" si="80"/>
        <v>42172.208333333328</v>
      </c>
      <c r="O865" s="5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78"/>
        <v>3.4707142857142856</v>
      </c>
      <c r="H866" s="6">
        <f t="shared" si="79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5">
        <f t="shared" si="80"/>
        <v>42601.208333333328</v>
      </c>
      <c r="O866" s="5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78"/>
        <v>1.8582098765432098</v>
      </c>
      <c r="H867" s="6">
        <f t="shared" si="79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5">
        <f t="shared" si="80"/>
        <v>41897.208333333336</v>
      </c>
      <c r="O867" s="5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78"/>
        <v>0.43241247264770238</v>
      </c>
      <c r="H868" s="6">
        <f t="shared" si="79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5">
        <f t="shared" si="80"/>
        <v>40671.208333333336</v>
      </c>
      <c r="O868" s="5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78"/>
        <v>1.6243749999999999</v>
      </c>
      <c r="H869" s="6">
        <f t="shared" si="79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5">
        <f t="shared" si="80"/>
        <v>43382.208333333328</v>
      </c>
      <c r="O869" s="5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78"/>
        <v>1.8484285714285715</v>
      </c>
      <c r="H870" s="6">
        <f t="shared" si="79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5">
        <f t="shared" si="80"/>
        <v>41559.208333333336</v>
      </c>
      <c r="O870" s="5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78"/>
        <v>0.23703520691785052</v>
      </c>
      <c r="H871" s="6">
        <f t="shared" si="79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5">
        <f t="shared" si="80"/>
        <v>40350.208333333336</v>
      </c>
      <c r="O871" s="5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78"/>
        <v>0.89870129870129867</v>
      </c>
      <c r="H872" s="6">
        <f t="shared" si="79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5">
        <f t="shared" si="80"/>
        <v>42240.208333333328</v>
      </c>
      <c r="O872" s="5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78"/>
        <v>2.7260419580419581</v>
      </c>
      <c r="H873" s="6">
        <f t="shared" si="79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5">
        <f t="shared" si="80"/>
        <v>43040.208333333328</v>
      </c>
      <c r="O873" s="5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78"/>
        <v>1.7004255319148935</v>
      </c>
      <c r="H874" s="6">
        <f t="shared" si="79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5">
        <f t="shared" si="80"/>
        <v>43346.208333333328</v>
      </c>
      <c r="O874" s="5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78"/>
        <v>1.8828503562945369</v>
      </c>
      <c r="H875" s="6">
        <f t="shared" si="79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5">
        <f t="shared" si="80"/>
        <v>41647.25</v>
      </c>
      <c r="O875" s="5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78"/>
        <v>3.4693532338308457</v>
      </c>
      <c r="H876" s="6">
        <f t="shared" si="79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5">
        <f t="shared" si="80"/>
        <v>40291.208333333336</v>
      </c>
      <c r="O876" s="5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78"/>
        <v>0.6917721518987342</v>
      </c>
      <c r="H877" s="6">
        <f t="shared" si="79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5">
        <f t="shared" si="80"/>
        <v>40556.25</v>
      </c>
      <c r="O877" s="5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78"/>
        <v>0.25433734939759034</v>
      </c>
      <c r="H878" s="6">
        <f t="shared" si="79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5">
        <f t="shared" si="80"/>
        <v>43624.208333333328</v>
      </c>
      <c r="O878" s="5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78"/>
        <v>0.77400977995110021</v>
      </c>
      <c r="H879" s="6">
        <f t="shared" si="79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5">
        <f t="shared" si="80"/>
        <v>42577.208333333328</v>
      </c>
      <c r="O879" s="5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78"/>
        <v>0.37481481481481482</v>
      </c>
      <c r="H880" s="6">
        <f t="shared" si="79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5">
        <f t="shared" si="80"/>
        <v>43845.25</v>
      </c>
      <c r="O880" s="5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78"/>
        <v>5.4379999999999997</v>
      </c>
      <c r="H881" s="6">
        <f t="shared" si="79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5">
        <f t="shared" si="80"/>
        <v>42788.25</v>
      </c>
      <c r="O881" s="5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78"/>
        <v>2.2852189349112426</v>
      </c>
      <c r="H882" s="6">
        <f t="shared" si="79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5">
        <f t="shared" si="80"/>
        <v>43667.208333333328</v>
      </c>
      <c r="O882" s="5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78"/>
        <v>0.38948339483394834</v>
      </c>
      <c r="H883" s="6">
        <f t="shared" si="79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5">
        <f t="shared" si="80"/>
        <v>42194.208333333328</v>
      </c>
      <c r="O883" s="5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78"/>
        <v>3.7</v>
      </c>
      <c r="H884" s="6">
        <f t="shared" si="79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5">
        <f t="shared" si="80"/>
        <v>42025.25</v>
      </c>
      <c r="O884" s="5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78"/>
        <v>2.3791176470588233</v>
      </c>
      <c r="H885" s="6">
        <f t="shared" si="79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5">
        <f t="shared" si="80"/>
        <v>40323.208333333336</v>
      </c>
      <c r="O885" s="5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78"/>
        <v>0.64036299765807958</v>
      </c>
      <c r="H886" s="6">
        <f t="shared" si="79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5">
        <f t="shared" si="80"/>
        <v>41763.208333333336</v>
      </c>
      <c r="O886" s="5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78"/>
        <v>1.1827777777777777</v>
      </c>
      <c r="H887" s="6">
        <f t="shared" si="79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5">
        <f t="shared" si="80"/>
        <v>40335.208333333336</v>
      </c>
      <c r="O887" s="5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78"/>
        <v>0.84824037184594958</v>
      </c>
      <c r="H888" s="6">
        <f t="shared" si="79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5">
        <f t="shared" si="80"/>
        <v>40416.208333333336</v>
      </c>
      <c r="O888" s="5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78"/>
        <v>0.29346153846153844</v>
      </c>
      <c r="H889" s="6">
        <f t="shared" si="79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5">
        <f t="shared" si="80"/>
        <v>42202.208333333328</v>
      </c>
      <c r="O889" s="5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78"/>
        <v>2.0989655172413793</v>
      </c>
      <c r="H890" s="6">
        <f t="shared" si="79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5">
        <f t="shared" si="80"/>
        <v>42836.208333333328</v>
      </c>
      <c r="O890" s="5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78"/>
        <v>1.697857142857143</v>
      </c>
      <c r="H891" s="6">
        <f t="shared" si="79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5">
        <f t="shared" si="80"/>
        <v>41710.208333333336</v>
      </c>
      <c r="O891" s="5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78"/>
        <v>1.1595907738095239</v>
      </c>
      <c r="H892" s="6">
        <f t="shared" si="79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5">
        <f t="shared" si="80"/>
        <v>43640.208333333328</v>
      </c>
      <c r="O892" s="5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78"/>
        <v>2.5859999999999999</v>
      </c>
      <c r="H893" s="6">
        <f t="shared" si="79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5">
        <f t="shared" si="80"/>
        <v>40880.25</v>
      </c>
      <c r="O893" s="5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78"/>
        <v>2.3058333333333332</v>
      </c>
      <c r="H894" s="6">
        <f t="shared" si="79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5">
        <f t="shared" si="80"/>
        <v>40319.208333333336</v>
      </c>
      <c r="O894" s="5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78"/>
        <v>1.2821428571428573</v>
      </c>
      <c r="H895" s="6">
        <f t="shared" si="79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5">
        <f t="shared" si="80"/>
        <v>42170.208333333328</v>
      </c>
      <c r="O895" s="5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78"/>
        <v>1.8870588235294117</v>
      </c>
      <c r="H896" s="6">
        <f t="shared" si="79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5">
        <f t="shared" si="80"/>
        <v>41466.208333333336</v>
      </c>
      <c r="O896" s="5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78"/>
        <v>6.9511889862327911E-2</v>
      </c>
      <c r="H897" s="6">
        <f t="shared" si="79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5">
        <f t="shared" si="80"/>
        <v>43134.25</v>
      </c>
      <c r="O897" s="5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78"/>
        <v>7.7443434343434348</v>
      </c>
      <c r="H898" s="6">
        <f t="shared" si="79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5">
        <f t="shared" si="80"/>
        <v>40738.208333333336</v>
      </c>
      <c r="O898" s="5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84">IF(E899=0,0,E899/D899)</f>
        <v>0.27693181818181817</v>
      </c>
      <c r="H899" s="6">
        <f t="shared" ref="H899:H962" si="85">IF(I899=0,0,E899/I899)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5">
        <f t="shared" ref="N899:N962" si="86">(((L899/60)/60)/24)+DATE(1970,1,1)</f>
        <v>43583.208333333328</v>
      </c>
      <c r="O899" s="5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 FIND("/",R899)-1)</f>
        <v>theater</v>
      </c>
      <c r="T899" t="str">
        <f t="shared" ref="T899:T962" si="89">RIGHT(R899,LEN(R899)-FIND("/",R899))</f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84"/>
        <v>0.52479620323841425</v>
      </c>
      <c r="H900" s="6">
        <f t="shared" si="85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5">
        <f t="shared" si="86"/>
        <v>43815.25</v>
      </c>
      <c r="O900" s="5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84"/>
        <v>4.0709677419354842</v>
      </c>
      <c r="H901" s="6">
        <f t="shared" si="85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5">
        <f t="shared" si="86"/>
        <v>41554.208333333336</v>
      </c>
      <c r="O901" s="5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84"/>
        <v>0.02</v>
      </c>
      <c r="H902" s="6">
        <f t="shared" si="85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5">
        <f t="shared" si="86"/>
        <v>41901.208333333336</v>
      </c>
      <c r="O902" s="5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84"/>
        <v>1.5617857142857143</v>
      </c>
      <c r="H903" s="6">
        <f t="shared" si="85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5">
        <f t="shared" si="86"/>
        <v>43298.208333333328</v>
      </c>
      <c r="O903" s="5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84"/>
        <v>2.5242857142857145</v>
      </c>
      <c r="H904" s="6">
        <f t="shared" si="85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5">
        <f t="shared" si="86"/>
        <v>42399.25</v>
      </c>
      <c r="O904" s="5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84"/>
        <v>1.729268292682927E-2</v>
      </c>
      <c r="H905" s="6">
        <f t="shared" si="85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5">
        <f t="shared" si="86"/>
        <v>41034.208333333336</v>
      </c>
      <c r="O905" s="5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84"/>
        <v>0.12230769230769231</v>
      </c>
      <c r="H906" s="6">
        <f t="shared" si="85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5">
        <f t="shared" si="86"/>
        <v>41186.208333333336</v>
      </c>
      <c r="O906" s="5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84"/>
        <v>1.6398734177215191</v>
      </c>
      <c r="H907" s="6">
        <f t="shared" si="85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5">
        <f t="shared" si="86"/>
        <v>41536.208333333336</v>
      </c>
      <c r="O907" s="5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84"/>
        <v>1.6298181818181818</v>
      </c>
      <c r="H908" s="6">
        <f t="shared" si="85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5">
        <f t="shared" si="86"/>
        <v>42868.208333333328</v>
      </c>
      <c r="O908" s="5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84"/>
        <v>0.20252747252747252</v>
      </c>
      <c r="H909" s="6">
        <f t="shared" si="85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5">
        <f t="shared" si="86"/>
        <v>40660.208333333336</v>
      </c>
      <c r="O909" s="5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84"/>
        <v>3.1924083769633507</v>
      </c>
      <c r="H910" s="6">
        <f t="shared" si="85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5">
        <f t="shared" si="86"/>
        <v>41031.208333333336</v>
      </c>
      <c r="O910" s="5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84"/>
        <v>4.7894444444444444</v>
      </c>
      <c r="H911" s="6">
        <f t="shared" si="85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5">
        <f t="shared" si="86"/>
        <v>43255.208333333328</v>
      </c>
      <c r="O911" s="5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84"/>
        <v>0.19556634304207121</v>
      </c>
      <c r="H912" s="6">
        <f t="shared" si="85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5">
        <f t="shared" si="86"/>
        <v>42026.25</v>
      </c>
      <c r="O912" s="5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84"/>
        <v>1.9894827586206896</v>
      </c>
      <c r="H913" s="6">
        <f t="shared" si="85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5">
        <f t="shared" si="86"/>
        <v>43717.208333333328</v>
      </c>
      <c r="O913" s="5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84"/>
        <v>7.95</v>
      </c>
      <c r="H914" s="6">
        <f t="shared" si="85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5">
        <f t="shared" si="86"/>
        <v>41157.208333333336</v>
      </c>
      <c r="O914" s="5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84"/>
        <v>0.50621082621082625</v>
      </c>
      <c r="H915" s="6">
        <f t="shared" si="85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5">
        <f t="shared" si="86"/>
        <v>43597.208333333328</v>
      </c>
      <c r="O915" s="5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84"/>
        <v>0.57437499999999997</v>
      </c>
      <c r="H916" s="6">
        <f t="shared" si="85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5">
        <f t="shared" si="86"/>
        <v>41490.208333333336</v>
      </c>
      <c r="O916" s="5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84"/>
        <v>1.5562827640984909</v>
      </c>
      <c r="H917" s="6">
        <f t="shared" si="85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5">
        <f t="shared" si="86"/>
        <v>42976.208333333328</v>
      </c>
      <c r="O917" s="5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84"/>
        <v>0.36297297297297298</v>
      </c>
      <c r="H918" s="6">
        <f t="shared" si="85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5">
        <f t="shared" si="86"/>
        <v>41991.25</v>
      </c>
      <c r="O918" s="5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84"/>
        <v>0.58250000000000002</v>
      </c>
      <c r="H919" s="6">
        <f t="shared" si="85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5">
        <f t="shared" si="86"/>
        <v>40722.208333333336</v>
      </c>
      <c r="O919" s="5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84"/>
        <v>2.3739473684210526</v>
      </c>
      <c r="H920" s="6">
        <f t="shared" si="85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5">
        <f t="shared" si="86"/>
        <v>41117.208333333336</v>
      </c>
      <c r="O920" s="5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84"/>
        <v>0.58750000000000002</v>
      </c>
      <c r="H921" s="6">
        <f t="shared" si="85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5">
        <f t="shared" si="86"/>
        <v>43022.208333333328</v>
      </c>
      <c r="O921" s="5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84"/>
        <v>1.8256603773584905</v>
      </c>
      <c r="H922" s="6">
        <f t="shared" si="85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5">
        <f t="shared" si="86"/>
        <v>43503.25</v>
      </c>
      <c r="O922" s="5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84"/>
        <v>7.5436408977556111E-3</v>
      </c>
      <c r="H923" s="6">
        <f t="shared" si="85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5">
        <f t="shared" si="86"/>
        <v>40951.25</v>
      </c>
      <c r="O923" s="5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84"/>
        <v>1.7595330739299611</v>
      </c>
      <c r="H924" s="6">
        <f t="shared" si="85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5">
        <f t="shared" si="86"/>
        <v>43443.25</v>
      </c>
      <c r="O924" s="5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84"/>
        <v>2.3788235294117648</v>
      </c>
      <c r="H925" s="6">
        <f t="shared" si="85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5">
        <f t="shared" si="86"/>
        <v>40373.208333333336</v>
      </c>
      <c r="O925" s="5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84"/>
        <v>4.8805076142131982</v>
      </c>
      <c r="H926" s="6">
        <f t="shared" si="85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5">
        <f t="shared" si="86"/>
        <v>43769.208333333328</v>
      </c>
      <c r="O926" s="5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84"/>
        <v>2.2406666666666668</v>
      </c>
      <c r="H927" s="6">
        <f t="shared" si="85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5">
        <f t="shared" si="86"/>
        <v>43000.208333333328</v>
      </c>
      <c r="O927" s="5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84"/>
        <v>0.18126436781609195</v>
      </c>
      <c r="H928" s="6">
        <f t="shared" si="85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5">
        <f t="shared" si="86"/>
        <v>42502.208333333328</v>
      </c>
      <c r="O928" s="5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84"/>
        <v>0.45847222222222223</v>
      </c>
      <c r="H929" s="6">
        <f t="shared" si="85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5">
        <f t="shared" si="86"/>
        <v>41102.208333333336</v>
      </c>
      <c r="O929" s="5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84"/>
        <v>1.1731541218637993</v>
      </c>
      <c r="H930" s="6">
        <f t="shared" si="85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5">
        <f t="shared" si="86"/>
        <v>41637.25</v>
      </c>
      <c r="O930" s="5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84"/>
        <v>2.173090909090909</v>
      </c>
      <c r="H931" s="6">
        <f t="shared" si="85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5">
        <f t="shared" si="86"/>
        <v>42858.208333333328</v>
      </c>
      <c r="O931" s="5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84"/>
        <v>1.1228571428571428</v>
      </c>
      <c r="H932" s="6">
        <f t="shared" si="85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5">
        <f t="shared" si="86"/>
        <v>42060.25</v>
      </c>
      <c r="O932" s="5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84"/>
        <v>0.72518987341772156</v>
      </c>
      <c r="H933" s="6">
        <f t="shared" si="85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5">
        <f t="shared" si="86"/>
        <v>41818.208333333336</v>
      </c>
      <c r="O933" s="5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84"/>
        <v>2.1230434782608696</v>
      </c>
      <c r="H934" s="6">
        <f t="shared" si="85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5">
        <f t="shared" si="86"/>
        <v>41709.208333333336</v>
      </c>
      <c r="O934" s="5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84"/>
        <v>2.3974657534246577</v>
      </c>
      <c r="H935" s="6">
        <f t="shared" si="85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5">
        <f t="shared" si="86"/>
        <v>41372.208333333336</v>
      </c>
      <c r="O935" s="5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84"/>
        <v>1.8193548387096774</v>
      </c>
      <c r="H936" s="6">
        <f t="shared" si="85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5">
        <f t="shared" si="86"/>
        <v>42422.25</v>
      </c>
      <c r="O936" s="5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84"/>
        <v>1.6413114754098361</v>
      </c>
      <c r="H937" s="6">
        <f t="shared" si="85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5">
        <f t="shared" si="86"/>
        <v>42209.208333333328</v>
      </c>
      <c r="O937" s="5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84"/>
        <v>1.6375968992248063E-2</v>
      </c>
      <c r="H938" s="6">
        <f t="shared" si="85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5">
        <f t="shared" si="86"/>
        <v>43668.208333333328</v>
      </c>
      <c r="O938" s="5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84"/>
        <v>0.49643859649122807</v>
      </c>
      <c r="H939" s="6">
        <f t="shared" si="85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5">
        <f t="shared" si="86"/>
        <v>42334.25</v>
      </c>
      <c r="O939" s="5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84"/>
        <v>1.0970652173913042</v>
      </c>
      <c r="H940" s="6">
        <f t="shared" si="85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5">
        <f t="shared" si="86"/>
        <v>43263.208333333328</v>
      </c>
      <c r="O940" s="5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84"/>
        <v>0.49217948717948717</v>
      </c>
      <c r="H941" s="6">
        <f t="shared" si="85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5">
        <f t="shared" si="86"/>
        <v>40670.208333333336</v>
      </c>
      <c r="O941" s="5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84"/>
        <v>0.62232323232323228</v>
      </c>
      <c r="H942" s="6">
        <f t="shared" si="85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5">
        <f t="shared" si="86"/>
        <v>41244.25</v>
      </c>
      <c r="O942" s="5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84"/>
        <v>0.1305813953488372</v>
      </c>
      <c r="H943" s="6">
        <f t="shared" si="85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5">
        <f t="shared" si="86"/>
        <v>40552.25</v>
      </c>
      <c r="O943" s="5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84"/>
        <v>0.64635416666666667</v>
      </c>
      <c r="H944" s="6">
        <f t="shared" si="85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5">
        <f t="shared" si="86"/>
        <v>40568.25</v>
      </c>
      <c r="O944" s="5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84"/>
        <v>1.5958666666666668</v>
      </c>
      <c r="H945" s="6">
        <f t="shared" si="85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5">
        <f t="shared" si="86"/>
        <v>41906.208333333336</v>
      </c>
      <c r="O945" s="5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84"/>
        <v>0.81420000000000003</v>
      </c>
      <c r="H946" s="6">
        <f t="shared" si="85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5">
        <f t="shared" si="86"/>
        <v>42776.25</v>
      </c>
      <c r="O946" s="5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84"/>
        <v>0.32444767441860467</v>
      </c>
      <c r="H947" s="6">
        <f t="shared" si="85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5">
        <f t="shared" si="86"/>
        <v>41004.208333333336</v>
      </c>
      <c r="O947" s="5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84"/>
        <v>9.9141184124918666E-2</v>
      </c>
      <c r="H948" s="6">
        <f t="shared" si="85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5">
        <f t="shared" si="86"/>
        <v>40710.208333333336</v>
      </c>
      <c r="O948" s="5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84"/>
        <v>0.26694444444444443</v>
      </c>
      <c r="H949" s="6">
        <f t="shared" si="85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5">
        <f t="shared" si="86"/>
        <v>41908.208333333336</v>
      </c>
      <c r="O949" s="5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84"/>
        <v>0.62957446808510642</v>
      </c>
      <c r="H950" s="6">
        <f t="shared" si="85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5">
        <f t="shared" si="86"/>
        <v>41985.25</v>
      </c>
      <c r="O950" s="5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84"/>
        <v>1.6135593220338984</v>
      </c>
      <c r="H951" s="6">
        <f t="shared" si="85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5">
        <f t="shared" si="86"/>
        <v>42112.208333333328</v>
      </c>
      <c r="O951" s="5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84"/>
        <v>0.05</v>
      </c>
      <c r="H952" s="6">
        <f t="shared" si="85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5">
        <f t="shared" si="86"/>
        <v>43571.208333333328</v>
      </c>
      <c r="O952" s="5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84"/>
        <v>10.969379310344827</v>
      </c>
      <c r="H953" s="6">
        <f t="shared" si="85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5">
        <f t="shared" si="86"/>
        <v>42730.25</v>
      </c>
      <c r="O953" s="5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84"/>
        <v>0.70094158075601376</v>
      </c>
      <c r="H954" s="6">
        <f t="shared" si="85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5">
        <f t="shared" si="86"/>
        <v>42591.208333333328</v>
      </c>
      <c r="O954" s="5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84"/>
        <v>0.6</v>
      </c>
      <c r="H955" s="6">
        <f t="shared" si="85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5">
        <f t="shared" si="86"/>
        <v>42358.25</v>
      </c>
      <c r="O955" s="5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84"/>
        <v>3.6709859154929578</v>
      </c>
      <c r="H956" s="6">
        <f t="shared" si="85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5">
        <f t="shared" si="86"/>
        <v>41174.208333333336</v>
      </c>
      <c r="O956" s="5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84"/>
        <v>11.09</v>
      </c>
      <c r="H957" s="6">
        <f t="shared" si="85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5">
        <f t="shared" si="86"/>
        <v>41238.25</v>
      </c>
      <c r="O957" s="5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84"/>
        <v>0.19028784648187633</v>
      </c>
      <c r="H958" s="6">
        <f t="shared" si="85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5">
        <f t="shared" si="86"/>
        <v>42360.25</v>
      </c>
      <c r="O958" s="5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84"/>
        <v>1.2687755102040816</v>
      </c>
      <c r="H959" s="6">
        <f t="shared" si="85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5">
        <f t="shared" si="86"/>
        <v>40955.25</v>
      </c>
      <c r="O959" s="5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84"/>
        <v>7.3463636363636367</v>
      </c>
      <c r="H960" s="6">
        <f t="shared" si="85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5">
        <f t="shared" si="86"/>
        <v>40350.208333333336</v>
      </c>
      <c r="O960" s="5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84"/>
        <v>4.5731034482758622E-2</v>
      </c>
      <c r="H961" s="6">
        <f t="shared" si="85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5">
        <f t="shared" si="86"/>
        <v>40357.208333333336</v>
      </c>
      <c r="O961" s="5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84"/>
        <v>0.85054545454545449</v>
      </c>
      <c r="H962" s="6">
        <f t="shared" si="85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5">
        <f t="shared" si="86"/>
        <v>42408.25</v>
      </c>
      <c r="O962" s="5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90">IF(E963=0,0,E963/D963)</f>
        <v>1.1929824561403508</v>
      </c>
      <c r="H963" s="6">
        <f t="shared" ref="H963:H1001" si="91">IF(I963=0,0,E963/I963)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5">
        <f t="shared" ref="N963:N1001" si="92">(((L963/60)/60)/24)+DATE(1970,1,1)</f>
        <v>40591.25</v>
      </c>
      <c r="O963" s="5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 FIND("/",R963)-1)</f>
        <v>publishing</v>
      </c>
      <c r="T963" t="str">
        <f t="shared" ref="T963:T1001" si="95">RIGHT(R963,LEN(R963)-FIND("/",R963))</f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90"/>
        <v>2.9602777777777778</v>
      </c>
      <c r="H964" s="6">
        <f t="shared" si="9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5">
        <f t="shared" si="92"/>
        <v>41592.25</v>
      </c>
      <c r="O964" s="5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90"/>
        <v>0.84694915254237291</v>
      </c>
      <c r="H965" s="6">
        <f t="shared" si="9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5">
        <f t="shared" si="92"/>
        <v>40607.25</v>
      </c>
      <c r="O965" s="5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90"/>
        <v>3.5578378378378379</v>
      </c>
      <c r="H966" s="6">
        <f t="shared" si="9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5">
        <f t="shared" si="92"/>
        <v>42135.208333333328</v>
      </c>
      <c r="O966" s="5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90"/>
        <v>3.8640909090909092</v>
      </c>
      <c r="H967" s="6">
        <f t="shared" si="9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5">
        <f t="shared" si="92"/>
        <v>40203.25</v>
      </c>
      <c r="O967" s="5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90"/>
        <v>7.9223529411764702</v>
      </c>
      <c r="H968" s="6">
        <f t="shared" si="9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5">
        <f t="shared" si="92"/>
        <v>42901.208333333328</v>
      </c>
      <c r="O968" s="5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90"/>
        <v>1.3703393665158372</v>
      </c>
      <c r="H969" s="6">
        <f t="shared" si="9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5">
        <f t="shared" si="92"/>
        <v>41005.208333333336</v>
      </c>
      <c r="O969" s="5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90"/>
        <v>3.3820833333333336</v>
      </c>
      <c r="H970" s="6">
        <f t="shared" si="9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5">
        <f t="shared" si="92"/>
        <v>40544.25</v>
      </c>
      <c r="O970" s="5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90"/>
        <v>1.0822784810126582</v>
      </c>
      <c r="H971" s="6">
        <f t="shared" si="9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5">
        <f t="shared" si="92"/>
        <v>43821.25</v>
      </c>
      <c r="O971" s="5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90"/>
        <v>0.60757639620653314</v>
      </c>
      <c r="H972" s="6">
        <f t="shared" si="9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5">
        <f t="shared" si="92"/>
        <v>40672.208333333336</v>
      </c>
      <c r="O972" s="5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90"/>
        <v>0.27725490196078434</v>
      </c>
      <c r="H973" s="6">
        <f t="shared" si="9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5">
        <f t="shared" si="92"/>
        <v>41555.208333333336</v>
      </c>
      <c r="O973" s="5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90"/>
        <v>2.283934426229508</v>
      </c>
      <c r="H974" s="6">
        <f t="shared" si="9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5">
        <f t="shared" si="92"/>
        <v>41792.208333333336</v>
      </c>
      <c r="O974" s="5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90"/>
        <v>0.21615194054500414</v>
      </c>
      <c r="H975" s="6">
        <f t="shared" si="9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5">
        <f t="shared" si="92"/>
        <v>40522.25</v>
      </c>
      <c r="O975" s="5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90"/>
        <v>3.73875</v>
      </c>
      <c r="H976" s="6">
        <f t="shared" si="9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5">
        <f t="shared" si="92"/>
        <v>41412.208333333336</v>
      </c>
      <c r="O976" s="5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90"/>
        <v>1.5492592592592593</v>
      </c>
      <c r="H977" s="6">
        <f t="shared" si="9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5">
        <f t="shared" si="92"/>
        <v>42337.25</v>
      </c>
      <c r="O977" s="5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90"/>
        <v>3.2214999999999998</v>
      </c>
      <c r="H978" s="6">
        <f t="shared" si="9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5">
        <f t="shared" si="92"/>
        <v>40571.25</v>
      </c>
      <c r="O978" s="5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90"/>
        <v>0.73957142857142855</v>
      </c>
      <c r="H979" s="6">
        <f t="shared" si="9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5">
        <f t="shared" si="92"/>
        <v>43138.25</v>
      </c>
      <c r="O979" s="5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90"/>
        <v>8.641</v>
      </c>
      <c r="H980" s="6">
        <f t="shared" si="9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5">
        <f t="shared" si="92"/>
        <v>42686.25</v>
      </c>
      <c r="O980" s="5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90"/>
        <v>1.432624584717608</v>
      </c>
      <c r="H981" s="6">
        <f t="shared" si="9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5">
        <f t="shared" si="92"/>
        <v>42078.208333333328</v>
      </c>
      <c r="O981" s="5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90"/>
        <v>0.40281762295081969</v>
      </c>
      <c r="H982" s="6">
        <f t="shared" si="9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5">
        <f t="shared" si="92"/>
        <v>42307.208333333328</v>
      </c>
      <c r="O982" s="5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90"/>
        <v>1.7822388059701493</v>
      </c>
      <c r="H983" s="6">
        <f t="shared" si="9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5">
        <f t="shared" si="92"/>
        <v>43094.25</v>
      </c>
      <c r="O983" s="5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90"/>
        <v>0.84930555555555554</v>
      </c>
      <c r="H984" s="6">
        <f t="shared" si="9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5">
        <f t="shared" si="92"/>
        <v>40743.208333333336</v>
      </c>
      <c r="O984" s="5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90"/>
        <v>1.4593648334624323</v>
      </c>
      <c r="H985" s="6">
        <f t="shared" si="9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5">
        <f t="shared" si="92"/>
        <v>43681.208333333328</v>
      </c>
      <c r="O985" s="5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90"/>
        <v>1.5246153846153847</v>
      </c>
      <c r="H986" s="6">
        <f t="shared" si="9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5">
        <f t="shared" si="92"/>
        <v>43716.208333333328</v>
      </c>
      <c r="O986" s="5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90"/>
        <v>0.67129542790152408</v>
      </c>
      <c r="H987" s="6">
        <f t="shared" si="9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5">
        <f t="shared" si="92"/>
        <v>41614.25</v>
      </c>
      <c r="O987" s="5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90"/>
        <v>0.40307692307692305</v>
      </c>
      <c r="H988" s="6">
        <f t="shared" si="9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5">
        <f t="shared" si="92"/>
        <v>40638.208333333336</v>
      </c>
      <c r="O988" s="5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90"/>
        <v>2.1679032258064517</v>
      </c>
      <c r="H989" s="6">
        <f t="shared" si="9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5">
        <f t="shared" si="92"/>
        <v>42852.208333333328</v>
      </c>
      <c r="O989" s="5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90"/>
        <v>0.52117021276595743</v>
      </c>
      <c r="H990" s="6">
        <f t="shared" si="9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5">
        <f t="shared" si="92"/>
        <v>42686.25</v>
      </c>
      <c r="O990" s="5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90"/>
        <v>4.9958333333333336</v>
      </c>
      <c r="H991" s="6">
        <f t="shared" si="9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5">
        <f t="shared" si="92"/>
        <v>43571.208333333328</v>
      </c>
      <c r="O991" s="5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90"/>
        <v>0.87679487179487181</v>
      </c>
      <c r="H992" s="6">
        <f t="shared" si="9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5">
        <f t="shared" si="92"/>
        <v>42432.25</v>
      </c>
      <c r="O992" s="5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90"/>
        <v>1.131734693877551</v>
      </c>
      <c r="H993" s="6">
        <f t="shared" si="9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5">
        <f t="shared" si="92"/>
        <v>41907.208333333336</v>
      </c>
      <c r="O993" s="5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90"/>
        <v>4.2654838709677421</v>
      </c>
      <c r="H994" s="6">
        <f t="shared" si="9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5">
        <f t="shared" si="92"/>
        <v>43227.208333333328</v>
      </c>
      <c r="O994" s="5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90"/>
        <v>0.77632653061224488</v>
      </c>
      <c r="H995" s="6">
        <f t="shared" si="9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5">
        <f t="shared" si="92"/>
        <v>42362.25</v>
      </c>
      <c r="O995" s="5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90"/>
        <v>0.52496810772501767</v>
      </c>
      <c r="H996" s="6">
        <f t="shared" si="9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5">
        <f t="shared" si="92"/>
        <v>41929.208333333336</v>
      </c>
      <c r="O996" s="5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90"/>
        <v>1.5746762589928058</v>
      </c>
      <c r="H997" s="6">
        <f t="shared" si="9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5">
        <f t="shared" si="92"/>
        <v>43408.208333333328</v>
      </c>
      <c r="O997" s="5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90"/>
        <v>0.72939393939393937</v>
      </c>
      <c r="H998" s="6">
        <f t="shared" si="9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5">
        <f t="shared" si="92"/>
        <v>41276.25</v>
      </c>
      <c r="O998" s="5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90"/>
        <v>0.60565789473684206</v>
      </c>
      <c r="H999" s="6">
        <f t="shared" si="9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5">
        <f t="shared" si="92"/>
        <v>41659.25</v>
      </c>
      <c r="O999" s="5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90"/>
        <v>0.5679129129129129</v>
      </c>
      <c r="H1000" s="6">
        <f t="shared" si="9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5">
        <f t="shared" si="92"/>
        <v>40220.25</v>
      </c>
      <c r="O1000" s="5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90"/>
        <v>0.56542754275427543</v>
      </c>
      <c r="H1001" s="6">
        <f t="shared" si="9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5">
        <f t="shared" si="92"/>
        <v>42550.208333333328</v>
      </c>
      <c r="O1001" s="5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ntainsText" dxfId="3" priority="3" operator="containsText" text="live">
      <formula>NOT(ISERROR(SEARCH("live",F1)))</formula>
    </cfRule>
    <cfRule type="containsText" dxfId="2" priority="4" operator="containsText" text="canceled">
      <formula>NOT(ISERROR(SEARCH("canceled",F1)))</formula>
    </cfRule>
    <cfRule type="containsText" dxfId="1" priority="5" operator="containsText" text="failed">
      <formula>NOT(ISERROR(SEARCH("failed",F1)))</formula>
    </cfRule>
    <cfRule type="containsText" dxfId="0" priority="6" operator="containsText" text="successful">
      <formula>NOT(ISERROR(SEARCH("successful",F1)))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02D-BE6A-4A57-A9AC-6F896ECE2DC9}">
  <dimension ref="A1:H13"/>
  <sheetViews>
    <sheetView workbookViewId="0">
      <selection activeCell="K19" sqref="K19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style="11" bestFit="1" customWidth="1"/>
    <col min="7" max="7" width="15.4140625" style="11" bestFit="1" customWidth="1"/>
    <col min="8" max="8" width="18.08203125" style="11" bestFit="1" customWidth="1"/>
  </cols>
  <sheetData>
    <row r="1" spans="1:8" x14ac:dyDescent="0.3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5">
      <c r="A2" t="s">
        <v>2094</v>
      </c>
      <c r="B2">
        <f>COUNTIFS(Crowdfunding!F:F, "=successful",Crowdfunding!D:D, "&lt;1000")</f>
        <v>30</v>
      </c>
      <c r="C2">
        <f>COUNTIFS(Crowdfunding!F:F, "=failed",Crowdfunding!D:D, "&lt;1000")</f>
        <v>20</v>
      </c>
      <c r="D2">
        <f>COUNTIFS(Crowdfunding!F:F, "=canceled",Crowdfunding!D:D, 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t="s">
        <v>2095</v>
      </c>
      <c r="B3">
        <f>COUNTIFS(Crowdfunding!F:F, "=successful",Crowdfunding!D:D, "&gt;=1000", Crowdfunding!D:D, "&lt;5000" )</f>
        <v>191</v>
      </c>
      <c r="C3">
        <f>COUNTIFS(Crowdfunding!F:F, "=failed",Crowdfunding!D:D, "&gt;=1000", Crowdfunding!D:D, "&lt;5000" )</f>
        <v>38</v>
      </c>
      <c r="D3">
        <f>COUNTIFS(Crowdfunding!F:F, "=canceled",Crowdfunding!D:D, "&gt;=1000", Crowdfunding!D:D, "&lt;5000" 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5">
      <c r="A4" t="s">
        <v>2096</v>
      </c>
      <c r="B4">
        <f>COUNTIFS(Crowdfunding!F:F, "=successful",Crowdfunding!D:D, "&gt;=5000", Crowdfunding!D:D, "&lt;10000" )</f>
        <v>164</v>
      </c>
      <c r="C4">
        <f>COUNTIFS(Crowdfunding!F:F, "=failed",Crowdfunding!D:D, "&gt;=5000", Crowdfunding!D:D, "&lt;10000" )</f>
        <v>126</v>
      </c>
      <c r="D4">
        <f>COUNTIFS(Crowdfunding!F:F, "=canceled",Crowdfunding!D:D, "&gt;=5000", Crowdfunding!D:D, "&lt;10000" 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t="s">
        <v>2097</v>
      </c>
      <c r="B5">
        <f>COUNTIFS(Crowdfunding!F:F, "=successful",Crowdfunding!D:D, "&gt;=10000", Crowdfunding!D:D, "&lt;15000" )</f>
        <v>4</v>
      </c>
      <c r="C5">
        <f>COUNTIFS(Crowdfunding!F:F, "=failed",Crowdfunding!D:D, "&gt;=10000", Crowdfunding!D:D, "&lt;15000" )</f>
        <v>5</v>
      </c>
      <c r="D5">
        <f>COUNTIFS(Crowdfunding!F:F, "=canceled",Crowdfunding!D:D, "&gt;=10000", Crowdfunding!D:D, "&lt;15000" 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t="s">
        <v>2098</v>
      </c>
      <c r="B6">
        <f>COUNTIFS(Crowdfunding!F:F, "=successful",Crowdfunding!D:D, "&gt;=15000", Crowdfunding!D:D, "&lt;20000" )</f>
        <v>10</v>
      </c>
      <c r="C6">
        <f>COUNTIFS(Crowdfunding!F:F, "=failed",Crowdfunding!D:D, "&gt;=15000", Crowdfunding!D:D, "&lt;20000" )</f>
        <v>0</v>
      </c>
      <c r="D6">
        <f>COUNTIFS(Crowdfunding!F:F, "=canceled",Crowdfunding!D:D, "&gt;=15000", Crowdfunding!D:D, "&lt;20000" 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t="s">
        <v>2099</v>
      </c>
      <c r="B7">
        <f>COUNTIFS(Crowdfunding!F:F, "=successful",Crowdfunding!D:D, "&gt;=20000", Crowdfunding!D:D, "&lt;25000" )</f>
        <v>7</v>
      </c>
      <c r="C7">
        <f>COUNTIFS(Crowdfunding!F:F, "=failed",Crowdfunding!D:D, "&gt;=20000", Crowdfunding!D:D, "&lt;25000" )</f>
        <v>0</v>
      </c>
      <c r="D7">
        <f>COUNTIFS(Crowdfunding!F:F, "=canceled",Crowdfunding!D:D, "&gt;=20000", Crowdfunding!D:D, "&lt;25000" 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t="s">
        <v>2101</v>
      </c>
      <c r="B8">
        <f>COUNTIFS(Crowdfunding!F:F, "=successful",Crowdfunding!D:D, "&gt;=25000", Crowdfunding!D:D, "&lt;30000" )</f>
        <v>11</v>
      </c>
      <c r="C8">
        <f>COUNTIFS(Crowdfunding!F:F, "=failed",Crowdfunding!D:D, "&gt;=25000", Crowdfunding!D:D, "&lt;30000" )</f>
        <v>3</v>
      </c>
      <c r="D8">
        <f>COUNTIFS(Crowdfunding!F:F, "=canceled",Crowdfunding!D:D, "&gt;=25000", Crowdfunding!D:D, "&lt;30000" 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t="s">
        <v>2100</v>
      </c>
      <c r="B9">
        <f>COUNTIFS(Crowdfunding!F:F, "=successful",Crowdfunding!D:D, "&gt;=30000", Crowdfunding!D:D, "&lt;35000" )</f>
        <v>7</v>
      </c>
      <c r="C9">
        <f>COUNTIFS(Crowdfunding!F:F, "=failed",Crowdfunding!D:D, "&gt;=30000", Crowdfunding!D:D, "&lt;35000" )</f>
        <v>0</v>
      </c>
      <c r="D9">
        <f>COUNTIFS(Crowdfunding!F:F, "=canceled",Crowdfunding!D:D, "&gt;=30000", Crowdfunding!D:D, "&lt;35000" 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t="s">
        <v>2102</v>
      </c>
      <c r="B10">
        <f>COUNTIFS(Crowdfunding!F:F, "=successful",Crowdfunding!D:D, "&gt;=35000", Crowdfunding!D:D, "&lt;40000" )</f>
        <v>8</v>
      </c>
      <c r="C10">
        <f>COUNTIFS(Crowdfunding!F:F, "=failed",Crowdfunding!D:D, "&gt;=35000", Crowdfunding!D:D, "&lt;40000" )</f>
        <v>3</v>
      </c>
      <c r="D10">
        <f>COUNTIFS(Crowdfunding!F:F, "=canceled",Crowdfunding!D:D, "&gt;=35000", Crowdfunding!D:D, "&lt;40000" 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t="s">
        <v>2103</v>
      </c>
      <c r="B11">
        <f>COUNTIFS(Crowdfunding!F:F, "=successful",Crowdfunding!D:D, "&gt;=40000", Crowdfunding!D:D, "&lt;45000" )</f>
        <v>11</v>
      </c>
      <c r="C11">
        <f>COUNTIFS(Crowdfunding!F:F, "=failed",Crowdfunding!D:D, "&gt;=40000", Crowdfunding!D:D, "&lt;45000" )</f>
        <v>3</v>
      </c>
      <c r="D11">
        <f>COUNTIFS(Crowdfunding!F:F, "=canceled",Crowdfunding!D:D, "&gt;=40000", Crowdfunding!D:D, "&lt;45000" 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t="s">
        <v>2104</v>
      </c>
      <c r="B12">
        <f>COUNTIFS(Crowdfunding!F:F, "=successful",Crowdfunding!D:D, "&gt;=45000", Crowdfunding!D:D, "&lt;50000" )</f>
        <v>8</v>
      </c>
      <c r="C12">
        <f>COUNTIFS(Crowdfunding!F:F, "=failed",Crowdfunding!D:D, "&gt;=45000", Crowdfunding!D:D, "&lt;50000" )</f>
        <v>3</v>
      </c>
      <c r="D12">
        <f>COUNTIFS(Crowdfunding!F:F, "=canceled",Crowdfunding!D:D, "&gt;=45000", Crowdfunding!D:D, "&lt;50000" 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5">
      <c r="A13" t="s">
        <v>2105</v>
      </c>
      <c r="B13">
        <f>COUNTIFS(Crowdfunding!F:F, "=successful",Crowdfunding!D:D, "&gt;=50000")</f>
        <v>114</v>
      </c>
      <c r="C13">
        <f>COUNTIFS(Crowdfunding!F:F, "=failed",Crowdfunding!D:D, "&gt;=50000")</f>
        <v>163</v>
      </c>
      <c r="D13">
        <f>COUNTIFS(Crowdfunding!F:F, "=canceled",Crowdfunding!D:D, 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3416-C2D6-47B9-AD2A-83AE989A0E9D}">
  <dimension ref="A1:K566"/>
  <sheetViews>
    <sheetView workbookViewId="0">
      <selection activeCell="G1" sqref="G1"/>
    </sheetView>
  </sheetViews>
  <sheetFormatPr defaultRowHeight="15.5" x14ac:dyDescent="0.35"/>
  <cols>
    <col min="1" max="1" width="8.9140625" bestFit="1" customWidth="1"/>
    <col min="2" max="2" width="12.83203125" bestFit="1" customWidth="1"/>
    <col min="4" max="4" width="8.08203125" bestFit="1" customWidth="1"/>
    <col min="5" max="5" width="12.83203125" bestFit="1" customWidth="1"/>
    <col min="8" max="8" width="8.9140625" bestFit="1" customWidth="1"/>
    <col min="9" max="9" width="33.08203125" bestFit="1" customWidth="1"/>
    <col min="10" max="10" width="11.83203125" customWidth="1"/>
    <col min="11" max="11" width="12.4140625" customWidth="1"/>
  </cols>
  <sheetData>
    <row r="1" spans="1:11" x14ac:dyDescent="0.35">
      <c r="A1" s="12" t="s">
        <v>4</v>
      </c>
      <c r="B1" s="12" t="s">
        <v>5</v>
      </c>
      <c r="C1" s="12"/>
      <c r="D1" s="12" t="s">
        <v>4</v>
      </c>
      <c r="E1" s="12" t="s">
        <v>5</v>
      </c>
      <c r="J1" s="12" t="s">
        <v>20</v>
      </c>
      <c r="K1" s="12" t="s">
        <v>14</v>
      </c>
    </row>
    <row r="2" spans="1:11" x14ac:dyDescent="0.35">
      <c r="A2" t="s">
        <v>20</v>
      </c>
      <c r="B2" cm="1">
        <f t="array" ref="B2:B566">_xlfn._xlws.FILTER(Crowdfunding!I2:I1001, Crowdfunding!F2:F1001="successful")</f>
        <v>158</v>
      </c>
      <c r="D2" t="s">
        <v>14</v>
      </c>
      <c r="E2" cm="1">
        <f t="array" ref="E2:E365">_xlfn._xlws.FILTER(Crowdfunding!I2:I1001, Crowdfunding!F2:F1001="failed")</f>
        <v>0</v>
      </c>
      <c r="I2" s="13" t="s">
        <v>2106</v>
      </c>
      <c r="J2" s="14">
        <f>AVERAGE(B2:B566)</f>
        <v>851.14690265486729</v>
      </c>
      <c r="K2" s="14">
        <f>AVERAGE(E2:E365)</f>
        <v>585.61538461538464</v>
      </c>
    </row>
    <row r="3" spans="1:11" x14ac:dyDescent="0.35">
      <c r="A3" t="s">
        <v>20</v>
      </c>
      <c r="B3">
        <v>1425</v>
      </c>
      <c r="D3" t="s">
        <v>14</v>
      </c>
      <c r="E3">
        <v>24</v>
      </c>
      <c r="I3" s="13" t="s">
        <v>2107</v>
      </c>
      <c r="J3">
        <f>MEDIAN(B2:B566)</f>
        <v>201</v>
      </c>
      <c r="K3">
        <f>MEDIAN(E2:E365)</f>
        <v>114.5</v>
      </c>
    </row>
    <row r="4" spans="1:11" x14ac:dyDescent="0.35">
      <c r="A4" t="s">
        <v>20</v>
      </c>
      <c r="B4">
        <v>174</v>
      </c>
      <c r="D4" t="s">
        <v>14</v>
      </c>
      <c r="E4">
        <v>53</v>
      </c>
      <c r="I4" s="13" t="s">
        <v>2108</v>
      </c>
      <c r="J4">
        <f>MIN(B2:B566)</f>
        <v>16</v>
      </c>
      <c r="K4">
        <f>MIN(E2:E365)</f>
        <v>0</v>
      </c>
    </row>
    <row r="5" spans="1:11" x14ac:dyDescent="0.35">
      <c r="A5" t="s">
        <v>20</v>
      </c>
      <c r="B5">
        <v>227</v>
      </c>
      <c r="D5" t="s">
        <v>14</v>
      </c>
      <c r="E5">
        <v>18</v>
      </c>
      <c r="I5" s="13" t="s">
        <v>2109</v>
      </c>
      <c r="J5">
        <f>MAX(B2:B566)</f>
        <v>7295</v>
      </c>
      <c r="K5">
        <f>MAX(E2:E365)</f>
        <v>6080</v>
      </c>
    </row>
    <row r="6" spans="1:11" x14ac:dyDescent="0.35">
      <c r="A6" t="s">
        <v>20</v>
      </c>
      <c r="B6">
        <v>220</v>
      </c>
      <c r="D6" t="s">
        <v>14</v>
      </c>
      <c r="E6">
        <v>44</v>
      </c>
      <c r="I6" s="13" t="s">
        <v>2110</v>
      </c>
      <c r="J6" s="14">
        <f>_xlfn.VAR.S(B2:B566)</f>
        <v>1606216.5936295739</v>
      </c>
      <c r="K6" s="14">
        <f>_xlfn.VAR.S(E2:E365)</f>
        <v>924113.45496927318</v>
      </c>
    </row>
    <row r="7" spans="1:11" x14ac:dyDescent="0.35">
      <c r="A7" t="s">
        <v>20</v>
      </c>
      <c r="B7">
        <v>98</v>
      </c>
      <c r="D7" t="s">
        <v>14</v>
      </c>
      <c r="E7">
        <v>27</v>
      </c>
      <c r="I7" s="13" t="s">
        <v>2111</v>
      </c>
      <c r="J7" s="14">
        <f>_xlfn.STDEV.S(B2:B566)</f>
        <v>1267.366006183523</v>
      </c>
      <c r="K7" s="14">
        <f>_xlfn.STDEV.S(E2:E365)</f>
        <v>961.30819978260524</v>
      </c>
    </row>
    <row r="8" spans="1:11" x14ac:dyDescent="0.35">
      <c r="A8" t="s">
        <v>20</v>
      </c>
      <c r="B8">
        <v>100</v>
      </c>
      <c r="D8" t="s">
        <v>14</v>
      </c>
      <c r="E8">
        <v>55</v>
      </c>
    </row>
    <row r="9" spans="1:11" x14ac:dyDescent="0.35">
      <c r="A9" t="s">
        <v>20</v>
      </c>
      <c r="B9">
        <v>1249</v>
      </c>
      <c r="D9" t="s">
        <v>14</v>
      </c>
      <c r="E9">
        <v>200</v>
      </c>
    </row>
    <row r="10" spans="1:11" x14ac:dyDescent="0.35">
      <c r="A10" t="s">
        <v>20</v>
      </c>
      <c r="B10">
        <v>1396</v>
      </c>
      <c r="D10" t="s">
        <v>14</v>
      </c>
      <c r="E10">
        <v>452</v>
      </c>
    </row>
    <row r="11" spans="1:11" x14ac:dyDescent="0.35">
      <c r="A11" t="s">
        <v>20</v>
      </c>
      <c r="B11">
        <v>890</v>
      </c>
      <c r="D11" t="s">
        <v>14</v>
      </c>
      <c r="E11">
        <v>674</v>
      </c>
    </row>
    <row r="12" spans="1:11" x14ac:dyDescent="0.35">
      <c r="A12" t="s">
        <v>20</v>
      </c>
      <c r="B12">
        <v>142</v>
      </c>
      <c r="D12" t="s">
        <v>14</v>
      </c>
      <c r="E12">
        <v>558</v>
      </c>
    </row>
    <row r="13" spans="1:11" x14ac:dyDescent="0.35">
      <c r="A13" t="s">
        <v>20</v>
      </c>
      <c r="B13">
        <v>2673</v>
      </c>
      <c r="D13" t="s">
        <v>14</v>
      </c>
      <c r="E13">
        <v>15</v>
      </c>
    </row>
    <row r="14" spans="1:11" x14ac:dyDescent="0.35">
      <c r="A14" t="s">
        <v>20</v>
      </c>
      <c r="B14">
        <v>163</v>
      </c>
      <c r="D14" t="s">
        <v>14</v>
      </c>
      <c r="E14">
        <v>2307</v>
      </c>
    </row>
    <row r="15" spans="1:11" x14ac:dyDescent="0.35">
      <c r="A15" t="s">
        <v>20</v>
      </c>
      <c r="B15">
        <v>2220</v>
      </c>
      <c r="D15" t="s">
        <v>14</v>
      </c>
      <c r="E15">
        <v>88</v>
      </c>
    </row>
    <row r="16" spans="1:11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01</vt:lpstr>
      <vt:lpstr>Pivot Table 02</vt:lpstr>
      <vt:lpstr>Pivot Table 03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Teleah Amaker</cp:lastModifiedBy>
  <dcterms:created xsi:type="dcterms:W3CDTF">2021-09-29T18:52:28Z</dcterms:created>
  <dcterms:modified xsi:type="dcterms:W3CDTF">2024-04-04T19:05:00Z</dcterms:modified>
</cp:coreProperties>
</file>