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ownloads\Portfolio\Excel\"/>
    </mc:Choice>
  </mc:AlternateContent>
  <xr:revisionPtr revIDLastSave="0" documentId="13_ncr:1_{774A0FAE-7CAF-473A-B044-26030B042AA1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Sheet1" sheetId="1" r:id="rId1"/>
    <sheet name="Sheet4" sheetId="4" r:id="rId2"/>
    <sheet name="Sheet5" sheetId="5" r:id="rId3"/>
    <sheet name="Sheet6" sheetId="6" r:id="rId4"/>
    <sheet name="Sheet7" sheetId="7" r:id="rId5"/>
    <sheet name="Sheet8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7" l="1"/>
  <c r="E13" i="7"/>
  <c r="F15" i="7"/>
  <c r="F13" i="7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G19" i="1" s="1"/>
  <c r="H18" i="1"/>
  <c r="I18" i="1"/>
  <c r="H11" i="8"/>
  <c r="B5" i="8"/>
  <c r="H10" i="8" s="1"/>
  <c r="H5" i="8"/>
  <c r="G5" i="8"/>
  <c r="F5" i="8"/>
  <c r="H8" i="8"/>
  <c r="G8" i="8"/>
  <c r="F8" i="8"/>
  <c r="F10" i="8" l="1"/>
  <c r="F11" i="8"/>
  <c r="G10" i="8"/>
  <c r="G11" i="8"/>
  <c r="G13" i="8"/>
  <c r="F13" i="8"/>
  <c r="H13" i="8"/>
  <c r="E10" i="7"/>
  <c r="G10" i="7"/>
  <c r="F10" i="7"/>
  <c r="B29" i="5"/>
  <c r="B3" i="6"/>
  <c r="E8" i="6" s="1"/>
  <c r="F8" i="6" s="1"/>
  <c r="G8" i="6" s="1"/>
  <c r="K26" i="5"/>
  <c r="K27" i="5" s="1"/>
  <c r="K23" i="5"/>
  <c r="K19" i="5"/>
  <c r="G19" i="5"/>
  <c r="K14" i="5"/>
  <c r="K15" i="5" s="1"/>
  <c r="K10" i="5"/>
  <c r="K8" i="5"/>
  <c r="K9" i="5"/>
  <c r="K7" i="5"/>
  <c r="G26" i="5"/>
  <c r="G27" i="5" s="1"/>
  <c r="G14" i="5"/>
  <c r="G15" i="5" s="1"/>
  <c r="G10" i="5"/>
  <c r="G8" i="5"/>
  <c r="G9" i="5"/>
  <c r="G7" i="5"/>
  <c r="C26" i="5"/>
  <c r="C27" i="5" s="1"/>
  <c r="C7" i="5"/>
  <c r="C8" i="5" s="1"/>
  <c r="D13" i="4"/>
  <c r="D14" i="4" s="1"/>
  <c r="C13" i="4"/>
  <c r="C14" i="4" s="1"/>
  <c r="D9" i="4"/>
  <c r="D17" i="4" s="1"/>
  <c r="C9" i="4"/>
  <c r="N17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C17" i="4" l="1"/>
  <c r="G13" i="7"/>
  <c r="G15" i="7" s="1"/>
  <c r="L18" i="1"/>
  <c r="M18" i="1"/>
  <c r="N18" i="1"/>
  <c r="E10" i="6"/>
  <c r="F10" i="6" s="1"/>
  <c r="G10" i="6" s="1"/>
  <c r="E9" i="6"/>
  <c r="F9" i="6" s="1"/>
  <c r="G9" i="6" s="1"/>
  <c r="G11" i="5"/>
  <c r="F29" i="5" s="1"/>
  <c r="M2" i="5" s="1"/>
  <c r="K11" i="5"/>
  <c r="J29" i="5" s="1"/>
  <c r="M3" i="5" s="1"/>
  <c r="M1" i="5"/>
  <c r="L19" i="1" l="1"/>
</calcChain>
</file>

<file path=xl/sharedStrings.xml><?xml version="1.0" encoding="utf-8"?>
<sst xmlns="http://schemas.openxmlformats.org/spreadsheetml/2006/main" count="159" uniqueCount="113">
  <si>
    <t>Ball Point Pen</t>
  </si>
  <si>
    <t>Shopping list</t>
  </si>
  <si>
    <t>TI-35 Calculator</t>
  </si>
  <si>
    <t>100 page notebook</t>
  </si>
  <si>
    <t>8 0z Glue</t>
  </si>
  <si>
    <t>Clear Tape</t>
  </si>
  <si>
    <t>Eraser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</si>
  <si>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</si>
  <si>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</si>
  <si>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</si>
  <si>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</si>
  <si>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</si>
  <si>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</si>
  <si>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</si>
  <si>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</si>
  <si>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Quantity</t>
  </si>
  <si>
    <t>Walt-mart</t>
  </si>
  <si>
    <t>Dollar Trap</t>
  </si>
  <si>
    <t>Office Repo</t>
  </si>
  <si>
    <t>No. 2 Pencils</t>
  </si>
  <si>
    <t>Price per unit</t>
  </si>
  <si>
    <t>SUSAN</t>
  </si>
  <si>
    <t>Grand total</t>
  </si>
  <si>
    <t>min</t>
  </si>
  <si>
    <t>TIM</t>
  </si>
  <si>
    <t>cat</t>
  </si>
  <si>
    <t>dog</t>
  </si>
  <si>
    <t>adoption</t>
  </si>
  <si>
    <t>category</t>
  </si>
  <si>
    <t>Cost</t>
  </si>
  <si>
    <t>accessories</t>
  </si>
  <si>
    <t>Small ID tag</t>
  </si>
  <si>
    <t>Food and water bowl</t>
  </si>
  <si>
    <t>Collar</t>
  </si>
  <si>
    <t>Collar (large)</t>
  </si>
  <si>
    <t>Large ID tag</t>
  </si>
  <si>
    <t>Leash</t>
  </si>
  <si>
    <t>initial cost</t>
  </si>
  <si>
    <t>supplies</t>
  </si>
  <si>
    <t>Box of cat food</t>
  </si>
  <si>
    <t>Kitty Litter</t>
  </si>
  <si>
    <t>Bag of dog food</t>
  </si>
  <si>
    <t>Dog treats</t>
  </si>
  <si>
    <t>monthly</t>
  </si>
  <si>
    <t>Annual</t>
  </si>
  <si>
    <t>Total cost</t>
  </si>
  <si>
    <t># of persons</t>
  </si>
  <si>
    <t>Caribbean Cruise</t>
  </si>
  <si>
    <t>Air fare</t>
  </si>
  <si>
    <t>Cruise</t>
  </si>
  <si>
    <t>per head</t>
  </si>
  <si>
    <t>total</t>
  </si>
  <si>
    <t>Total Cost</t>
  </si>
  <si>
    <t>Orlando Theme Parks</t>
  </si>
  <si>
    <t>Disneyland</t>
  </si>
  <si>
    <t>Universal Studios</t>
  </si>
  <si>
    <t>Sea World</t>
  </si>
  <si>
    <t>Busch Gardens</t>
  </si>
  <si>
    <t>days</t>
  </si>
  <si>
    <t>nights</t>
  </si>
  <si>
    <t>food per day</t>
  </si>
  <si>
    <t>hotel</t>
  </si>
  <si>
    <t>per night</t>
  </si>
  <si>
    <t>Chicago Museum Tour</t>
  </si>
  <si>
    <t>Tickets</t>
  </si>
  <si>
    <t>Natural History</t>
  </si>
  <si>
    <t>Chicago Museum of Art</t>
  </si>
  <si>
    <t>Science Museum</t>
  </si>
  <si>
    <t>Museum of Broadcast History</t>
  </si>
  <si>
    <t>car rental</t>
  </si>
  <si>
    <t>per day</t>
  </si>
  <si>
    <t>air fare</t>
  </si>
  <si>
    <t>custom</t>
  </si>
  <si>
    <t>pages per day</t>
  </si>
  <si>
    <t>Epsilon</t>
  </si>
  <si>
    <t>Heavy Package</t>
  </si>
  <si>
    <t>Zero</t>
  </si>
  <si>
    <t>total pages printed</t>
  </si>
  <si>
    <t>Printer</t>
  </si>
  <si>
    <t>Price</t>
  </si>
  <si>
    <t>Cartridge</t>
  </si>
  <si>
    <t>pages per cartridge</t>
  </si>
  <si>
    <t># of cartridge used</t>
  </si>
  <si>
    <t>cost of cartridge</t>
  </si>
  <si>
    <t>TOTAL COST</t>
  </si>
  <si>
    <t>duration(years)</t>
  </si>
  <si>
    <t>GB per month</t>
  </si>
  <si>
    <t>X-Mobile</t>
  </si>
  <si>
    <t>monthly subscription</t>
  </si>
  <si>
    <t>other fees</t>
  </si>
  <si>
    <t>Veritium</t>
  </si>
  <si>
    <t>ABC</t>
  </si>
  <si>
    <t>Unlimited voice and text 1 GB of DATA</t>
  </si>
  <si>
    <t>Taxes and fees</t>
  </si>
  <si>
    <t>extra data</t>
  </si>
  <si>
    <t>cellphone rental</t>
  </si>
  <si>
    <t>Initial phone purchase</t>
  </si>
  <si>
    <t>monthly cost</t>
  </si>
  <si>
    <t>Duration(years)</t>
  </si>
  <si>
    <t>total cost(2 years)</t>
  </si>
  <si>
    <t>maximum mileage</t>
  </si>
  <si>
    <t>annual mileage</t>
  </si>
  <si>
    <t>spot cash?</t>
  </si>
  <si>
    <t>yes</t>
  </si>
  <si>
    <t>Chevy spark</t>
  </si>
  <si>
    <t>Ford mustang</t>
  </si>
  <si>
    <t>Cadillac escalade</t>
  </si>
  <si>
    <t>sales tax</t>
  </si>
  <si>
    <t>gasoline cost</t>
  </si>
  <si>
    <t>years of use</t>
  </si>
  <si>
    <t>total cost</t>
  </si>
  <si>
    <t>insurance</t>
  </si>
  <si>
    <t>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</si>
</sst>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5">
    <xf numFmtId="0" fontId="0" fillId="0" borderId="0" xfId="0"/>
    <xf numFmtId="164" fontId="0" fillId="0" borderId="0" xfId="0" applyNumberFormat="1"/>
    <xf numFmtId="0" fontId="2" fillId="0" borderId="0" xfId="0" applyFont="1"/>
    <xf numFmtId="164" fontId="0" fillId="0" borderId="0" xfId="2" applyNumberFormat="1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164" fontId="2" fillId="4" borderId="0" xfId="0" applyNumberFormat="1" applyFont="1" applyFill="1"/>
    <xf numFmtId="0" fontId="0" fillId="5" borderId="0" xfId="0" applyFill="1"/>
    <xf numFmtId="0" fontId="2" fillId="5" borderId="0" xfId="0" applyFont="1" applyFill="1"/>
    <xf numFmtId="0" fontId="4" fillId="0" borderId="0" xfId="0" applyFont="1"/>
    <xf numFmtId="0" fontId="7" fillId="0" borderId="0" xfId="0" applyFont="1"/>
    <xf numFmtId="164" fontId="8" fillId="3" borderId="0" xfId="0" applyNumberFormat="1" applyFont="1" applyFill="1"/>
    <xf numFmtId="164" fontId="7" fillId="0" borderId="0" xfId="0" applyNumberFormat="1" applyFont="1"/>
    <xf numFmtId="164" fontId="7" fillId="2" borderId="0" xfId="0" applyNumberFormat="1" applyFont="1" applyFill="1"/>
    <xf numFmtId="164" fontId="8" fillId="2" borderId="0" xfId="0" applyNumberFormat="1" applyFont="1" applyFill="1"/>
    <xf numFmtId="164" fontId="7" fillId="5" borderId="0" xfId="2" applyNumberFormat="1" applyFont="1" applyFill="1"/>
    <xf numFmtId="164" fontId="8" fillId="5" borderId="0" xfId="0" applyNumberFormat="1" applyFont="1" applyFill="1"/>
    <xf numFmtId="164" fontId="7" fillId="5" borderId="0" xfId="0" applyNumberFormat="1" applyFont="1" applyFill="1"/>
    <xf numFmtId="164" fontId="9" fillId="0" borderId="0" xfId="0" applyNumberFormat="1" applyFont="1"/>
    <xf numFmtId="0" fontId="5" fillId="3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4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4" fillId="5" borderId="0" xfId="0" applyFont="1" applyFill="1"/>
    <xf numFmtId="0" fontId="6" fillId="0" borderId="0" xfId="0" applyFont="1"/>
    <xf numFmtId="0" fontId="7" fillId="3" borderId="0" xfId="0" applyFont="1" applyFill="1"/>
    <xf numFmtId="0" fontId="7" fillId="2" borderId="0" xfId="0" applyFont="1" applyFill="1"/>
    <xf numFmtId="0" fontId="7" fillId="5" borderId="0" xfId="0" applyFont="1" applyFill="1"/>
    <xf numFmtId="164" fontId="5" fillId="3" borderId="2" xfId="0" applyNumberFormat="1" applyFont="1" applyFill="1" applyBorder="1"/>
    <xf numFmtId="164" fontId="4" fillId="0" borderId="2" xfId="0" applyNumberFormat="1" applyFont="1" applyBorder="1"/>
    <xf numFmtId="164" fontId="4" fillId="2" borderId="2" xfId="0" applyNumberFormat="1" applyFont="1" applyFill="1" applyBorder="1"/>
    <xf numFmtId="164" fontId="5" fillId="2" borderId="2" xfId="0" applyNumberFormat="1" applyFont="1" applyFill="1" applyBorder="1"/>
    <xf numFmtId="0" fontId="4" fillId="0" borderId="2" xfId="0" applyFont="1" applyBorder="1"/>
    <xf numFmtId="164" fontId="4" fillId="5" borderId="2" xfId="2" applyNumberFormat="1" applyFont="1" applyFill="1" applyBorder="1"/>
    <xf numFmtId="164" fontId="5" fillId="5" borderId="2" xfId="0" applyNumberFormat="1" applyFont="1" applyFill="1" applyBorder="1"/>
    <xf numFmtId="164" fontId="4" fillId="5" borderId="2" xfId="0" applyNumberFormat="1" applyFont="1" applyFill="1" applyBorder="1"/>
    <xf numFmtId="164" fontId="6" fillId="0" borderId="2" xfId="0" applyNumberFormat="1" applyFont="1" applyBorder="1"/>
    <xf numFmtId="0" fontId="2" fillId="0" borderId="4" xfId="0" applyFont="1" applyBorder="1"/>
    <xf numFmtId="164" fontId="2" fillId="0" borderId="5" xfId="0" applyNumberFormat="1" applyFont="1" applyBorder="1"/>
    <xf numFmtId="0" fontId="0" fillId="0" borderId="6" xfId="0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164" fontId="2" fillId="0" borderId="10" xfId="0" applyNumberFormat="1" applyFont="1" applyBorder="1"/>
    <xf numFmtId="0" fontId="2" fillId="0" borderId="11" xfId="0" applyFont="1" applyBorder="1"/>
    <xf numFmtId="164" fontId="2" fillId="0" borderId="12" xfId="0" applyNumberFormat="1" applyFont="1" applyBorder="1"/>
    <xf numFmtId="0" fontId="0" fillId="11" borderId="0" xfId="0" applyFill="1"/>
    <xf numFmtId="0" fontId="8" fillId="6" borderId="0" xfId="0" applyFont="1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2" fillId="11" borderId="12" xfId="0" applyFont="1" applyFill="1" applyBorder="1"/>
    <xf numFmtId="0" fontId="0" fillId="11" borderId="16" xfId="0" applyFill="1" applyBorder="1"/>
    <xf numFmtId="0" fontId="2" fillId="11" borderId="16" xfId="0" applyFont="1" applyFill="1" applyBorder="1"/>
    <xf numFmtId="0" fontId="2" fillId="11" borderId="17" xfId="0" applyFont="1" applyFill="1" applyBorder="1"/>
    <xf numFmtId="164" fontId="8" fillId="6" borderId="5" xfId="0" applyNumberFormat="1" applyFont="1" applyFill="1" applyBorder="1"/>
    <xf numFmtId="164" fontId="8" fillId="6" borderId="12" xfId="0" applyNumberFormat="1" applyFont="1" applyFill="1" applyBorder="1"/>
    <xf numFmtId="0" fontId="8" fillId="6" borderId="8" xfId="0" applyFont="1" applyFill="1" applyBorder="1"/>
    <xf numFmtId="0" fontId="0" fillId="11" borderId="11" xfId="0" applyFill="1" applyBorder="1"/>
    <xf numFmtId="164" fontId="0" fillId="11" borderId="11" xfId="0" applyNumberFormat="1" applyFill="1" applyBorder="1"/>
    <xf numFmtId="164" fontId="0" fillId="11" borderId="4" xfId="0" applyNumberFormat="1" applyFill="1" applyBorder="1"/>
    <xf numFmtId="165" fontId="0" fillId="11" borderId="16" xfId="1" applyNumberFormat="1" applyFont="1" applyFill="1" applyBorder="1"/>
    <xf numFmtId="1" fontId="0" fillId="11" borderId="16" xfId="0" applyNumberFormat="1" applyFill="1" applyBorder="1"/>
    <xf numFmtId="1" fontId="0" fillId="11" borderId="17" xfId="0" applyNumberFormat="1" applyFill="1" applyBorder="1"/>
    <xf numFmtId="164" fontId="8" fillId="6" borderId="16" xfId="0" applyNumberFormat="1" applyFont="1" applyFill="1" applyBorder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5" borderId="9" xfId="0" applyFill="1" applyBorder="1"/>
    <xf numFmtId="0" fontId="0" fillId="5" borderId="0" xfId="0" applyFill="1" applyBorder="1"/>
    <xf numFmtId="0" fontId="0" fillId="5" borderId="10" xfId="0" applyFill="1" applyBorder="1"/>
    <xf numFmtId="0" fontId="0" fillId="2" borderId="9" xfId="0" applyFill="1" applyBorder="1"/>
    <xf numFmtId="164" fontId="0" fillId="2" borderId="0" xfId="0" applyNumberFormat="1" applyFill="1" applyBorder="1"/>
    <xf numFmtId="164" fontId="0" fillId="2" borderId="10" xfId="0" applyNumberFormat="1" applyFill="1" applyBorder="1"/>
    <xf numFmtId="0" fontId="2" fillId="5" borderId="9" xfId="0" applyFont="1" applyFill="1" applyBorder="1"/>
    <xf numFmtId="0" fontId="2" fillId="5" borderId="0" xfId="0" applyFont="1" applyFill="1" applyBorder="1"/>
    <xf numFmtId="164" fontId="2" fillId="5" borderId="10" xfId="0" applyNumberFormat="1" applyFont="1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64" fontId="2" fillId="5" borderId="0" xfId="0" applyNumberFormat="1" applyFont="1" applyFill="1" applyBorder="1"/>
    <xf numFmtId="164" fontId="0" fillId="0" borderId="0" xfId="0" applyNumberFormat="1" applyBorder="1"/>
    <xf numFmtId="164" fontId="0" fillId="0" borderId="10" xfId="0" applyNumberFormat="1" applyBorder="1"/>
    <xf numFmtId="0" fontId="0" fillId="8" borderId="9" xfId="0" applyFill="1" applyBorder="1"/>
    <xf numFmtId="0" fontId="0" fillId="8" borderId="0" xfId="0" applyFill="1" applyBorder="1"/>
    <xf numFmtId="0" fontId="0" fillId="8" borderId="10" xfId="0" applyFill="1" applyBorder="1"/>
    <xf numFmtId="0" fontId="0" fillId="7" borderId="9" xfId="0" applyFill="1" applyBorder="1"/>
    <xf numFmtId="164" fontId="0" fillId="7" borderId="0" xfId="0" applyNumberFormat="1" applyFill="1" applyBorder="1"/>
    <xf numFmtId="164" fontId="0" fillId="7" borderId="10" xfId="0" applyNumberFormat="1" applyFill="1" applyBorder="1"/>
    <xf numFmtId="0" fontId="2" fillId="8" borderId="9" xfId="0" applyFont="1" applyFill="1" applyBorder="1"/>
    <xf numFmtId="164" fontId="2" fillId="8" borderId="0" xfId="0" applyNumberFormat="1" applyFont="1" applyFill="1" applyBorder="1"/>
    <xf numFmtId="164" fontId="2" fillId="8" borderId="10" xfId="0" applyNumberFormat="1" applyFont="1" applyFill="1" applyBorder="1"/>
    <xf numFmtId="0" fontId="0" fillId="0" borderId="12" xfId="0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10" borderId="9" xfId="0" applyFill="1" applyBorder="1"/>
    <xf numFmtId="164" fontId="0" fillId="10" borderId="0" xfId="2" applyNumberFormat="1" applyFont="1" applyFill="1" applyBorder="1"/>
    <xf numFmtId="164" fontId="0" fillId="10" borderId="10" xfId="2" applyNumberFormat="1" applyFont="1" applyFill="1" applyBorder="1"/>
    <xf numFmtId="0" fontId="2" fillId="9" borderId="9" xfId="0" applyFont="1" applyFill="1" applyBorder="1"/>
    <xf numFmtId="164" fontId="2" fillId="9" borderId="0" xfId="2" applyNumberFormat="1" applyFont="1" applyFill="1" applyBorder="1"/>
    <xf numFmtId="164" fontId="2" fillId="9" borderId="10" xfId="2" applyNumberFormat="1" applyFont="1" applyFill="1" applyBorder="1"/>
    <xf numFmtId="164" fontId="0" fillId="10" borderId="0" xfId="0" applyNumberFormat="1" applyFill="1" applyBorder="1"/>
    <xf numFmtId="164" fontId="0" fillId="10" borderId="10" xfId="0" applyNumberFormat="1" applyFill="1" applyBorder="1"/>
    <xf numFmtId="164" fontId="2" fillId="9" borderId="0" xfId="0" applyNumberFormat="1" applyFont="1" applyFill="1" applyBorder="1"/>
    <xf numFmtId="164" fontId="2" fillId="9" borderId="10" xfId="0" applyNumberFormat="1" applyFont="1" applyFill="1" applyBorder="1"/>
    <xf numFmtId="0" fontId="0" fillId="12" borderId="18" xfId="0" applyFill="1" applyBorder="1"/>
    <xf numFmtId="164" fontId="0" fillId="12" borderId="18" xfId="0" applyNumberFormat="1" applyFill="1" applyBorder="1"/>
    <xf numFmtId="0" fontId="0" fillId="12" borderId="19" xfId="0" applyFill="1" applyBorder="1"/>
    <xf numFmtId="164" fontId="0" fillId="12" borderId="3" xfId="0" applyNumberFormat="1" applyFill="1" applyBorder="1"/>
    <xf numFmtId="0" fontId="0" fillId="12" borderId="20" xfId="0" applyFill="1" applyBorder="1"/>
    <xf numFmtId="164" fontId="0" fillId="12" borderId="20" xfId="0" applyNumberFormat="1" applyFill="1" applyBorder="1"/>
    <xf numFmtId="164" fontId="2" fillId="12" borderId="19" xfId="0" applyNumberFormat="1" applyFont="1" applyFill="1" applyBorder="1"/>
    <xf numFmtId="0" fontId="0" fillId="9" borderId="18" xfId="0" applyFill="1" applyBorder="1"/>
    <xf numFmtId="164" fontId="0" fillId="9" borderId="18" xfId="0" applyNumberFormat="1" applyFill="1" applyBorder="1"/>
    <xf numFmtId="0" fontId="0" fillId="9" borderId="19" xfId="0" applyFill="1" applyBorder="1"/>
    <xf numFmtId="164" fontId="0" fillId="9" borderId="3" xfId="0" applyNumberFormat="1" applyFill="1" applyBorder="1"/>
    <xf numFmtId="0" fontId="0" fillId="9" borderId="20" xfId="0" applyFill="1" applyBorder="1"/>
    <xf numFmtId="164" fontId="0" fillId="9" borderId="20" xfId="0" applyNumberFormat="1" applyFill="1" applyBorder="1"/>
    <xf numFmtId="164" fontId="2" fillId="9" borderId="19" xfId="0" applyNumberFormat="1" applyFont="1" applyFill="1" applyBorder="1"/>
    <xf numFmtId="0" fontId="0" fillId="10" borderId="18" xfId="0" applyFill="1" applyBorder="1"/>
    <xf numFmtId="164" fontId="0" fillId="10" borderId="18" xfId="0" applyNumberFormat="1" applyFill="1" applyBorder="1"/>
    <xf numFmtId="0" fontId="0" fillId="10" borderId="19" xfId="0" applyFill="1" applyBorder="1"/>
    <xf numFmtId="164" fontId="0" fillId="10" borderId="3" xfId="0" applyNumberFormat="1" applyFill="1" applyBorder="1"/>
    <xf numFmtId="0" fontId="0" fillId="10" borderId="20" xfId="0" applyFill="1" applyBorder="1"/>
    <xf numFmtId="164" fontId="0" fillId="10" borderId="20" xfId="0" applyNumberFormat="1" applyFill="1" applyBorder="1"/>
    <xf numFmtId="164" fontId="2" fillId="10" borderId="19" xfId="0" applyNumberFormat="1" applyFont="1" applyFill="1" applyBorder="1"/>
    <xf numFmtId="0" fontId="2" fillId="0" borderId="22" xfId="0" applyFont="1" applyBorder="1"/>
    <xf numFmtId="0" fontId="2" fillId="0" borderId="22" xfId="0" applyFont="1" applyBorder="1" applyAlignment="1">
      <alignment horizontal="center" vertical="center"/>
    </xf>
    <xf numFmtId="0" fontId="2" fillId="10" borderId="22" xfId="0" applyFont="1" applyFill="1" applyBorder="1"/>
    <xf numFmtId="164" fontId="0" fillId="10" borderId="22" xfId="0" applyNumberFormat="1" applyFill="1" applyBorder="1"/>
    <xf numFmtId="164" fontId="2" fillId="10" borderId="22" xfId="0" applyNumberFormat="1" applyFont="1" applyFill="1" applyBorder="1"/>
    <xf numFmtId="0" fontId="2" fillId="9" borderId="22" xfId="0" applyFont="1" applyFill="1" applyBorder="1"/>
    <xf numFmtId="164" fontId="0" fillId="9" borderId="22" xfId="0" applyNumberFormat="1" applyFill="1" applyBorder="1"/>
    <xf numFmtId="164" fontId="2" fillId="9" borderId="22" xfId="0" applyNumberFormat="1" applyFont="1" applyFill="1" applyBorder="1"/>
    <xf numFmtId="0" fontId="2" fillId="12" borderId="22" xfId="0" applyFont="1" applyFill="1" applyBorder="1"/>
    <xf numFmtId="164" fontId="0" fillId="12" borderId="22" xfId="0" applyNumberFormat="1" applyFill="1" applyBorder="1"/>
    <xf numFmtId="164" fontId="2" fillId="12" borderId="2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Sheet1!$G$18:$I$18</c:f>
              <c:numCache>
                <c:formatCode>_-[$$-409]* #,##0.00_ ;_-[$$-409]* \-#,##0.00\ ;_-[$$-409]* "-"??_ ;_-@_ </c:formatCode>
                <c:ptCount val="3"/>
                <c:pt idx="0">
                  <c:v>94.48</c:v>
                </c:pt>
                <c:pt idx="1">
                  <c:v>98.78</c:v>
                </c:pt>
                <c:pt idx="2">
                  <c:v>115.83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0-43CA-BF82-B9DCD4C2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13728"/>
        <c:axId val="465310816"/>
      </c:barChart>
      <c:catAx>
        <c:axId val="4653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0816"/>
        <c:crosses val="autoZero"/>
        <c:auto val="1"/>
        <c:lblAlgn val="ctr"/>
        <c:lblOffset val="100"/>
        <c:noMultiLvlLbl val="0"/>
      </c:catAx>
      <c:valAx>
        <c:axId val="4653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Sheet1!$L$2:$N$2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Sheet1!$L$18:$N$18</c:f>
              <c:numCache>
                <c:formatCode>_-[$$-409]* #,##0.00_ ;_-[$$-409]* \-#,##0.00\ ;_-[$$-409]* "-"??_ ;_-@_ </c:formatCode>
                <c:ptCount val="3"/>
                <c:pt idx="0">
                  <c:v>93.96</c:v>
                </c:pt>
                <c:pt idx="1">
                  <c:v>106.06</c:v>
                </c:pt>
                <c:pt idx="2">
                  <c:v>106.86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1-4C17-92F0-D98C45BE9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28304"/>
        <c:axId val="521025808"/>
      </c:barChart>
      <c:catAx>
        <c:axId val="5210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5808"/>
        <c:crosses val="autoZero"/>
        <c:auto val="1"/>
        <c:lblAlgn val="ctr"/>
        <c:lblOffset val="100"/>
        <c:noMultiLvlLbl val="0"/>
      </c:catAx>
      <c:valAx>
        <c:axId val="5210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22-42EB-87B2-D12BFC6414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22-42EB-87B2-D12BFC641473}"/>
              </c:ext>
            </c:extLst>
          </c:dPt>
          <c:cat>
            <c:strRef>
              <c:f>Sheet4!$C$2:$D$2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Sheet4!$C$17:$D$17</c:f>
              <c:numCache>
                <c:formatCode>_-[$$-409]* #,##0.00_ ;_-[$$-409]* \-#,##0.00\ ;_-[$$-409]* "-"??_ ;_-@_ </c:formatCode>
                <c:ptCount val="2"/>
                <c:pt idx="0">
                  <c:v>649.5</c:v>
                </c:pt>
                <c:pt idx="1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0-4EEF-883C-3A37E7F1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27584"/>
        <c:axId val="465311648"/>
      </c:barChart>
      <c:catAx>
        <c:axId val="5132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1648"/>
        <c:crosses val="autoZero"/>
        <c:auto val="1"/>
        <c:lblAlgn val="ctr"/>
        <c:lblOffset val="100"/>
        <c:noMultiLvlLbl val="0"/>
      </c:catAx>
      <c:valAx>
        <c:axId val="4653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Cost</a:t>
            </a:r>
            <a:r>
              <a:rPr lang="en-PH" baseline="0"/>
              <a:t> of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Sheet5!$L$1:$L$3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Sheet5!$M$1:$M$3</c:f>
              <c:numCache>
                <c:formatCode>_-[$$-409]* #,##0.00_ ;_-[$$-409]* \-#,##0.00\ ;_-[$$-409]* "-"??_ ;_-@_ 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CD0-9EF7-90B9EC43F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2409952"/>
        <c:axId val="622404960"/>
      </c:barChart>
      <c:catAx>
        <c:axId val="6224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4960"/>
        <c:crosses val="autoZero"/>
        <c:auto val="1"/>
        <c:lblAlgn val="ctr"/>
        <c:lblOffset val="100"/>
        <c:noMultiLvlLbl val="0"/>
      </c:catAx>
      <c:valAx>
        <c:axId val="622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COST</a:t>
            </a:r>
            <a:r>
              <a:rPr lang="en-PH" baseline="0"/>
              <a:t> OF PRINTERS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Sheet6!$A$8:$A$10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Sheet6!$G$8:$G$10</c:f>
              <c:numCache>
                <c:formatCode>_-[$$-409]* #,##0.00_ ;_-[$$-409]* \-#,##0.00\ ;_-[$$-409]* "-"??_ ;_-@_ 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5-4E91-B87E-12C46DE75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2420560"/>
        <c:axId val="522423888"/>
      </c:barChart>
      <c:catAx>
        <c:axId val="5224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23888"/>
        <c:crosses val="autoZero"/>
        <c:auto val="1"/>
        <c:lblAlgn val="ctr"/>
        <c:lblOffset val="100"/>
        <c:noMultiLvlLbl val="0"/>
      </c:catAx>
      <c:valAx>
        <c:axId val="5224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516-4B20-8940-25038C59C3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6-4B20-8940-25038C59C3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16-4B20-8940-25038C59C3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Sheet7!$E$4:$G$4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Sheet7!$E$15:$G$15</c:f>
              <c:numCache>
                <c:formatCode>_-[$$-409]* #,##0.00_ ;_-[$$-409]* \-#,##0.00\ ;_-[$$-409]* "-"??_ ;_-@_ 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B-4C1C-B3F0-FB053F360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27"/>
        <c:axId val="622406208"/>
        <c:axId val="622410784"/>
      </c:barChart>
      <c:catAx>
        <c:axId val="6224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10784"/>
        <c:crosses val="autoZero"/>
        <c:auto val="1"/>
        <c:lblAlgn val="ctr"/>
        <c:lblOffset val="100"/>
        <c:noMultiLvlLbl val="0"/>
      </c:catAx>
      <c:valAx>
        <c:axId val="6224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Car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9A9-4591-BA7A-AF7121C046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9-4591-BA7A-AF7121C046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Sheet8!$F$4:$H$4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Sheet8!$F$13:$H$13</c:f>
              <c:numCache>
                <c:formatCode>_-[$$-409]* #,##0.00_ ;_-[$$-409]* \-#,##0.00\ ;_-[$$-409]* "-"??_ ;_-@_ </c:formatCode>
                <c:ptCount val="3"/>
                <c:pt idx="0">
                  <c:v>174197.14285714287</c:v>
                </c:pt>
                <c:pt idx="1">
                  <c:v>322457.89473684208</c:v>
                </c:pt>
                <c:pt idx="2">
                  <c:v>405267.64705882355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1-4C0A-BBEE-597A520A9A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27"/>
        <c:axId val="1432739711"/>
        <c:axId val="1432736799"/>
      </c:barChart>
      <c:catAx>
        <c:axId val="14327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36799"/>
        <c:crosses val="autoZero"/>
        <c:auto val="1"/>
        <c:lblAlgn val="ctr"/>
        <c:lblOffset val="100"/>
        <c:noMultiLvlLbl val="0"/>
      </c:catAx>
      <c:valAx>
        <c:axId val="14327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3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26895</xdr:colOff>
      <xdr:row>20</xdr:row>
      <xdr:rowOff>0</xdr:rowOff>
    </xdr:from>
    <xdr:to>
      <xdr:col>9</xdr:col>
      <xdr:colOff>26895</xdr:colOff>
      <xdr:row>30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8965</xdr:rowOff>
    </xdr:from>
    <xdr:to>
      <xdr:col>14</xdr:col>
      <xdr:colOff>0</xdr:colOff>
      <xdr:row>31</xdr:row>
      <xdr:rowOff>5882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819149</xdr:colOff>
      <xdr:row>17</xdr:row>
      <xdr:rowOff>28575</xdr:rowOff>
    </xdr:from>
    <xdr:to>
      <xdr:col>5</xdr:col>
      <xdr:colOff>9524</xdr:colOff>
      <xdr:row>31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</xdr:row>
      <xdr:rowOff>0</xdr:rowOff>
    </xdr:from>
    <xdr:to>
      <xdr:col>18</xdr:col>
      <xdr:colOff>466165</xdr:colOff>
      <xdr:row>23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167641</xdr:rowOff>
    </xdr:from>
    <xdr:to>
      <xdr:col>15</xdr:col>
      <xdr:colOff>106680</xdr:colOff>
      <xdr:row>19</xdr:row>
      <xdr:rowOff>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3</xdr:row>
      <xdr:rowOff>0</xdr:rowOff>
    </xdr:from>
    <xdr:to>
      <xdr:col>14</xdr:col>
      <xdr:colOff>152400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</xdr:colOff>
      <xdr:row>2</xdr:row>
      <xdr:rowOff>169545</xdr:rowOff>
    </xdr:from>
    <xdr:to>
      <xdr:col>14</xdr:col>
      <xdr:colOff>493395</xdr:colOff>
      <xdr:row>15</xdr:row>
      <xdr:rowOff>29526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A68AC-6E05-4D0E-8F74-9A16E2916876}" name="Table2" displayName="Table2" ref="F2:I19" totalsRowShown="0" headerRowDxfId="4">
  <autoFilter ref="F2:I19" xr:uid="{1B6A68AC-6E05-4D0E-8F74-9A16E2916876}">
    <filterColumn colId="0" hiddenButton="1"/>
    <filterColumn colId="1" hiddenButton="1"/>
    <filterColumn colId="2" hiddenButton="1"/>
    <filterColumn colId="3" hiddenButton="1"/>
  </autoFilter>
  <tableColumns count="4">
    <tableColumn id="1" xr3:uid="{A4E23A5C-1997-4484-9E2B-D1396E6308C4}" name="Quantity"/>
    <tableColumn id="2" xr3:uid="{5659AC64-DC3C-4625-825B-ED068CE9D0E0}" name="Walt-mart" dataDxfId="7"/>
    <tableColumn id="3" xr3:uid="{F07CFC75-B3A9-4B34-9194-AE20056E6BC5}" name="Dollar Trap" dataDxfId="6"/>
    <tableColumn id="4" xr3:uid="{F3782C65-F943-417D-9B24-DED050A18F07}" name="Office Re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FB4AA0-A4E6-4F1F-B5C2-C4EE3837AFC1}" name="Table3" displayName="Table3" ref="K2:N19" totalsRowShown="0" headerRowDxfId="0">
  <autoFilter ref="K2:N19" xr:uid="{5EFB4AA0-A4E6-4F1F-B5C2-C4EE3837AFC1}"/>
  <tableColumns count="4">
    <tableColumn id="1" xr3:uid="{11E6D225-6FC1-4D15-91CD-146F6CD2E83B}" name="Quantity"/>
    <tableColumn id="2" xr3:uid="{E9AFFE55-3C86-4D5E-8105-7F88316915F8}" name="Walt-mart" dataDxfId="3"/>
    <tableColumn id="3" xr3:uid="{F32008E1-9A8B-49BD-A1B8-AD7A748A29D3}" name="Dollar Trap" dataDxfId="2"/>
    <tableColumn id="4" xr3:uid="{4B4EB6AB-9A16-42A1-A4DE-7920635234D8}" name="Office Repo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85" zoomScaleNormal="85" workbookViewId="0">
      <selection activeCell="R18" sqref="R18"/>
    </sheetView>
  </sheetViews>
  <sheetFormatPr defaultRowHeight="14.4" x14ac:dyDescent="0.3"/>
  <cols>
    <col min="1" max="1" width="18" bestFit="1" customWidth="1"/>
    <col min="2" max="2" width="10" bestFit="1" customWidth="1"/>
    <col min="3" max="3" width="10.5546875" bestFit="1" customWidth="1"/>
    <col min="4" max="4" width="11.44140625" bestFit="1" customWidth="1"/>
    <col min="6" max="6" width="10.88671875" bestFit="1" customWidth="1"/>
    <col min="7" max="7" width="12.109375" customWidth="1"/>
    <col min="8" max="8" width="12.77734375" customWidth="1"/>
    <col min="9" max="9" width="13.21875" customWidth="1"/>
    <col min="11" max="11" width="10.88671875" bestFit="1" customWidth="1"/>
    <col min="12" max="12" width="12.109375" customWidth="1"/>
    <col min="13" max="13" width="12.77734375" customWidth="1"/>
    <col min="14" max="14" width="13.21875" customWidth="1"/>
  </cols>
  <sheetData>
    <row r="1" spans="1:14" x14ac:dyDescent="0.3">
      <c r="A1" s="2" t="s">
        <v>1</v>
      </c>
      <c r="B1" s="73" t="s">
        <v>20</v>
      </c>
      <c r="C1" s="73"/>
      <c r="D1" s="73"/>
      <c r="F1" s="73" t="s">
        <v>21</v>
      </c>
      <c r="G1" s="73"/>
      <c r="H1" s="73"/>
      <c r="I1" s="73"/>
      <c r="K1" s="73" t="s">
        <v>24</v>
      </c>
      <c r="L1" s="73"/>
      <c r="M1" s="73"/>
      <c r="N1" s="73"/>
    </row>
    <row r="2" spans="1:14" x14ac:dyDescent="0.3">
      <c r="B2" s="2" t="s">
        <v>16</v>
      </c>
      <c r="C2" s="2" t="s">
        <v>17</v>
      </c>
      <c r="D2" s="2" t="s">
        <v>18</v>
      </c>
      <c r="F2" s="2" t="s">
        <v>15</v>
      </c>
      <c r="G2" s="2" t="s">
        <v>16</v>
      </c>
      <c r="H2" s="2" t="s">
        <v>17</v>
      </c>
      <c r="I2" s="2" t="s">
        <v>18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 x14ac:dyDescent="0.3">
      <c r="A3" s="2" t="s">
        <v>0</v>
      </c>
      <c r="B3" s="1">
        <v>0.5</v>
      </c>
      <c r="C3" s="1">
        <v>0.4</v>
      </c>
      <c r="D3" s="1">
        <v>1.4</v>
      </c>
      <c r="F3">
        <v>3</v>
      </c>
      <c r="G3" s="1">
        <f>$F3*B3</f>
        <v>1.5</v>
      </c>
      <c r="H3" s="1">
        <f t="shared" ref="H3:I17" si="0">$F3*C3</f>
        <v>1.2000000000000002</v>
      </c>
      <c r="I3" s="1">
        <f>$F3*D3</f>
        <v>4.1999999999999993</v>
      </c>
      <c r="K3">
        <v>5</v>
      </c>
      <c r="L3" s="1">
        <f>$K3*B3</f>
        <v>2.5</v>
      </c>
      <c r="M3" s="1">
        <f>$K3*C3</f>
        <v>2</v>
      </c>
      <c r="N3" s="1">
        <f>$K3*D3</f>
        <v>7</v>
      </c>
    </row>
    <row r="4" spans="1:14" x14ac:dyDescent="0.3">
      <c r="A4" s="2" t="s">
        <v>6</v>
      </c>
      <c r="B4" s="1">
        <v>0.9</v>
      </c>
      <c r="C4" s="1">
        <v>0.2</v>
      </c>
      <c r="D4" s="1">
        <v>0.8</v>
      </c>
      <c r="F4">
        <v>1</v>
      </c>
      <c r="G4" s="1">
        <f t="shared" ref="G4:G17" si="1">$F4*B4</f>
        <v>0.9</v>
      </c>
      <c r="H4" s="1">
        <f t="shared" si="0"/>
        <v>0.2</v>
      </c>
      <c r="I4" s="1">
        <f>$F4*D4</f>
        <v>0.8</v>
      </c>
      <c r="K4">
        <v>1</v>
      </c>
      <c r="L4" s="1">
        <f>$K4*B4</f>
        <v>0.9</v>
      </c>
      <c r="M4" s="1">
        <f>$K4*C4</f>
        <v>0.2</v>
      </c>
      <c r="N4" s="1">
        <f>$K4*D4</f>
        <v>0.8</v>
      </c>
    </row>
    <row r="5" spans="1:14" x14ac:dyDescent="0.3">
      <c r="A5" s="2" t="s">
        <v>19</v>
      </c>
      <c r="B5" s="1">
        <v>0.99</v>
      </c>
      <c r="C5" s="1">
        <v>0.59</v>
      </c>
      <c r="D5" s="1">
        <v>2.59</v>
      </c>
      <c r="F5">
        <v>7</v>
      </c>
      <c r="G5" s="1">
        <f t="shared" si="1"/>
        <v>6.93</v>
      </c>
      <c r="H5" s="1">
        <f t="shared" si="0"/>
        <v>4.13</v>
      </c>
      <c r="I5" s="1">
        <f>$F5*D5</f>
        <v>18.13</v>
      </c>
      <c r="K5">
        <v>4</v>
      </c>
      <c r="L5" s="1">
        <f>$K5*B5</f>
        <v>3.96</v>
      </c>
      <c r="M5" s="1">
        <f>$K5*C5</f>
        <v>2.36</v>
      </c>
      <c r="N5" s="1">
        <f>$K5*D5</f>
        <v>10.36</v>
      </c>
    </row>
    <row r="6" spans="1:14" x14ac:dyDescent="0.3">
      <c r="A6" s="2" t="s">
        <v>12</v>
      </c>
      <c r="B6" s="1">
        <v>1</v>
      </c>
      <c r="C6" s="1">
        <v>2</v>
      </c>
      <c r="D6" s="1">
        <v>1</v>
      </c>
      <c r="F6">
        <v>1</v>
      </c>
      <c r="G6" s="1">
        <f t="shared" si="1"/>
        <v>1</v>
      </c>
      <c r="H6" s="1">
        <f t="shared" si="0"/>
        <v>2</v>
      </c>
      <c r="I6" s="1">
        <f t="shared" si="0"/>
        <v>1</v>
      </c>
      <c r="K6">
        <v>2</v>
      </c>
      <c r="L6" s="1">
        <f>$K6*B6</f>
        <v>2</v>
      </c>
      <c r="M6" s="1">
        <f>$K6*C6</f>
        <v>4</v>
      </c>
      <c r="N6" s="1">
        <f>$K6*D6</f>
        <v>2</v>
      </c>
    </row>
    <row r="7" spans="1:14" x14ac:dyDescent="0.3">
      <c r="A7" s="2" t="s">
        <v>4</v>
      </c>
      <c r="B7" s="1">
        <v>1.2</v>
      </c>
      <c r="C7" s="1">
        <v>0.8</v>
      </c>
      <c r="D7" s="1">
        <v>1.5</v>
      </c>
      <c r="F7">
        <v>2</v>
      </c>
      <c r="G7" s="1">
        <f t="shared" si="1"/>
        <v>2.4</v>
      </c>
      <c r="H7" s="1">
        <f t="shared" si="0"/>
        <v>1.6</v>
      </c>
      <c r="I7" s="1">
        <f>$F7*D7</f>
        <v>3</v>
      </c>
      <c r="K7">
        <v>2</v>
      </c>
      <c r="L7" s="1">
        <f>$K7*B7</f>
        <v>2.4</v>
      </c>
      <c r="M7" s="1">
        <f>$K7*C7</f>
        <v>1.6</v>
      </c>
      <c r="N7" s="1">
        <f>$K7*D7</f>
        <v>3</v>
      </c>
    </row>
    <row r="8" spans="1:14" x14ac:dyDescent="0.3">
      <c r="A8" s="2" t="s">
        <v>7</v>
      </c>
      <c r="B8" s="1">
        <v>1.25</v>
      </c>
      <c r="C8" s="1">
        <v>3.25</v>
      </c>
      <c r="D8" s="1">
        <v>2.15</v>
      </c>
      <c r="F8">
        <v>2</v>
      </c>
      <c r="G8" s="1">
        <f t="shared" si="1"/>
        <v>2.5</v>
      </c>
      <c r="H8" s="1">
        <f t="shared" si="0"/>
        <v>6.5</v>
      </c>
      <c r="I8" s="1">
        <f>$F8*D8</f>
        <v>4.3</v>
      </c>
      <c r="K8">
        <v>2</v>
      </c>
      <c r="L8" s="1">
        <f>$K8*B8</f>
        <v>2.5</v>
      </c>
      <c r="M8" s="1">
        <f>$K8*C8</f>
        <v>6.5</v>
      </c>
      <c r="N8" s="1">
        <f>$K8*D8</f>
        <v>4.3</v>
      </c>
    </row>
    <row r="9" spans="1:14" x14ac:dyDescent="0.3">
      <c r="A9" s="2" t="s">
        <v>13</v>
      </c>
      <c r="B9" s="1">
        <v>1.75</v>
      </c>
      <c r="C9" s="1">
        <v>2</v>
      </c>
      <c r="D9" s="1">
        <v>1</v>
      </c>
      <c r="F9">
        <v>10</v>
      </c>
      <c r="G9" s="1">
        <f t="shared" si="1"/>
        <v>17.5</v>
      </c>
      <c r="H9" s="1">
        <f t="shared" si="0"/>
        <v>20</v>
      </c>
      <c r="I9" s="1">
        <f>$F9*D9</f>
        <v>10</v>
      </c>
      <c r="K9">
        <v>10</v>
      </c>
      <c r="L9" s="1">
        <f>$K9*B9</f>
        <v>17.5</v>
      </c>
      <c r="M9" s="1">
        <f>$K9*C9</f>
        <v>20</v>
      </c>
      <c r="N9" s="1">
        <f>$K9*D9</f>
        <v>10</v>
      </c>
    </row>
    <row r="10" spans="1:14" x14ac:dyDescent="0.3">
      <c r="A10" s="2" t="s">
        <v>3</v>
      </c>
      <c r="B10" s="1">
        <v>1.8</v>
      </c>
      <c r="C10" s="1">
        <v>1</v>
      </c>
      <c r="D10" s="1">
        <v>2</v>
      </c>
      <c r="F10">
        <v>4</v>
      </c>
      <c r="G10" s="1">
        <f t="shared" si="1"/>
        <v>7.2</v>
      </c>
      <c r="H10" s="1">
        <f t="shared" si="0"/>
        <v>4</v>
      </c>
      <c r="I10" s="1">
        <f t="shared" si="0"/>
        <v>8</v>
      </c>
      <c r="K10">
        <v>1</v>
      </c>
      <c r="L10" s="1">
        <f>$K10*B10</f>
        <v>1.8</v>
      </c>
      <c r="M10" s="1">
        <f>$K10*C10</f>
        <v>1</v>
      </c>
      <c r="N10" s="1">
        <f>$K10*D10</f>
        <v>2</v>
      </c>
    </row>
    <row r="11" spans="1:14" x14ac:dyDescent="0.3">
      <c r="A11" s="2" t="s">
        <v>14</v>
      </c>
      <c r="B11" s="1">
        <v>2</v>
      </c>
      <c r="C11" s="1">
        <v>1</v>
      </c>
      <c r="D11" s="1">
        <v>3</v>
      </c>
      <c r="F11">
        <v>1</v>
      </c>
      <c r="G11" s="1">
        <f t="shared" si="1"/>
        <v>2</v>
      </c>
      <c r="H11" s="1">
        <f t="shared" si="0"/>
        <v>1</v>
      </c>
      <c r="I11" s="1">
        <f t="shared" si="0"/>
        <v>3</v>
      </c>
      <c r="K11">
        <v>1</v>
      </c>
      <c r="L11" s="1">
        <f>$K11*B11</f>
        <v>2</v>
      </c>
      <c r="M11" s="1">
        <f>$K11*C11</f>
        <v>1</v>
      </c>
      <c r="N11" s="1">
        <f>$K11*D11</f>
        <v>3</v>
      </c>
    </row>
    <row r="12" spans="1:14" x14ac:dyDescent="0.3">
      <c r="A12" s="2" t="s">
        <v>5</v>
      </c>
      <c r="B12" s="1">
        <v>2.4</v>
      </c>
      <c r="C12" s="1">
        <v>1.4</v>
      </c>
      <c r="D12" s="1">
        <v>2.4</v>
      </c>
      <c r="F12">
        <v>1</v>
      </c>
      <c r="G12" s="1">
        <f t="shared" si="1"/>
        <v>2.4</v>
      </c>
      <c r="H12" s="1">
        <f t="shared" si="0"/>
        <v>1.4</v>
      </c>
      <c r="I12" s="1">
        <f t="shared" si="0"/>
        <v>2.4</v>
      </c>
      <c r="K12">
        <v>1</v>
      </c>
      <c r="L12" s="1">
        <f>$K12*B12</f>
        <v>2.4</v>
      </c>
      <c r="M12" s="1">
        <f>$K12*C12</f>
        <v>1.4</v>
      </c>
      <c r="N12" s="1">
        <f>$K12*D12</f>
        <v>2.4</v>
      </c>
    </row>
    <row r="13" spans="1:14" x14ac:dyDescent="0.3">
      <c r="A13" s="2" t="s">
        <v>11</v>
      </c>
      <c r="B13" s="1">
        <v>3.9</v>
      </c>
      <c r="C13" s="1">
        <v>5</v>
      </c>
      <c r="D13" s="1">
        <v>8</v>
      </c>
      <c r="F13">
        <v>1</v>
      </c>
      <c r="G13" s="1">
        <f t="shared" si="1"/>
        <v>3.9</v>
      </c>
      <c r="H13" s="1">
        <f t="shared" si="0"/>
        <v>5</v>
      </c>
      <c r="I13" s="1">
        <f t="shared" si="0"/>
        <v>8</v>
      </c>
      <c r="K13">
        <v>0</v>
      </c>
      <c r="L13" s="1">
        <f>$K13*B13</f>
        <v>0</v>
      </c>
      <c r="M13" s="1">
        <f>$K13*C13</f>
        <v>0</v>
      </c>
      <c r="N13" s="1">
        <f>$K13*D13</f>
        <v>0</v>
      </c>
    </row>
    <row r="14" spans="1:14" x14ac:dyDescent="0.3">
      <c r="A14" s="2" t="s">
        <v>10</v>
      </c>
      <c r="B14" s="1">
        <v>4.2</v>
      </c>
      <c r="C14" s="1">
        <v>2.2000000000000002</v>
      </c>
      <c r="D14" s="1">
        <v>3</v>
      </c>
      <c r="F14">
        <v>1</v>
      </c>
      <c r="G14" s="1">
        <f t="shared" si="1"/>
        <v>4.2</v>
      </c>
      <c r="H14" s="1">
        <f t="shared" si="0"/>
        <v>2.2000000000000002</v>
      </c>
      <c r="I14" s="1">
        <f t="shared" si="0"/>
        <v>3</v>
      </c>
      <c r="K14">
        <v>0</v>
      </c>
      <c r="L14" s="1">
        <f>$K14*B14</f>
        <v>0</v>
      </c>
      <c r="M14" s="1">
        <f>$K14*C14</f>
        <v>0</v>
      </c>
      <c r="N14" s="1">
        <f>$K14*D14</f>
        <v>0</v>
      </c>
    </row>
    <row r="15" spans="1:14" x14ac:dyDescent="0.3">
      <c r="A15" s="2" t="s">
        <v>9</v>
      </c>
      <c r="B15" s="1">
        <v>4.55</v>
      </c>
      <c r="C15" s="1">
        <v>2.5499999999999998</v>
      </c>
      <c r="D15" s="1">
        <v>6</v>
      </c>
      <c r="F15">
        <v>1</v>
      </c>
      <c r="G15" s="1">
        <f t="shared" si="1"/>
        <v>4.55</v>
      </c>
      <c r="H15" s="1">
        <f t="shared" si="0"/>
        <v>2.5499999999999998</v>
      </c>
      <c r="I15" s="1">
        <f t="shared" si="0"/>
        <v>6</v>
      </c>
      <c r="K15">
        <v>0</v>
      </c>
      <c r="L15" s="1">
        <f>$K15*B15</f>
        <v>0</v>
      </c>
      <c r="M15" s="1">
        <f>$K15*C15</f>
        <v>0</v>
      </c>
      <c r="N15" s="1">
        <f>$K15*D15</f>
        <v>0</v>
      </c>
    </row>
    <row r="16" spans="1:14" x14ac:dyDescent="0.3">
      <c r="A16" s="2" t="s">
        <v>8</v>
      </c>
      <c r="B16" s="1">
        <v>9.5</v>
      </c>
      <c r="C16" s="1">
        <v>14</v>
      </c>
      <c r="D16" s="1">
        <v>13</v>
      </c>
      <c r="F16">
        <v>1</v>
      </c>
      <c r="G16" s="1">
        <f t="shared" si="1"/>
        <v>9.5</v>
      </c>
      <c r="H16" s="1">
        <f t="shared" si="0"/>
        <v>14</v>
      </c>
      <c r="I16" s="1">
        <f t="shared" si="0"/>
        <v>13</v>
      </c>
      <c r="K16">
        <v>0</v>
      </c>
      <c r="L16" s="1">
        <f>$K16*B16</f>
        <v>0</v>
      </c>
      <c r="M16" s="1">
        <f>$K16*C16</f>
        <v>0</v>
      </c>
      <c r="N16" s="1">
        <f>$K16*D16</f>
        <v>0</v>
      </c>
    </row>
    <row r="17" spans="1:14" x14ac:dyDescent="0.3">
      <c r="A17" s="2" t="s">
        <v>2</v>
      </c>
      <c r="B17" s="1">
        <v>28</v>
      </c>
      <c r="C17" s="1">
        <v>33</v>
      </c>
      <c r="D17" s="1">
        <v>31</v>
      </c>
      <c r="F17">
        <v>1</v>
      </c>
      <c r="G17" s="1">
        <f t="shared" si="1"/>
        <v>28</v>
      </c>
      <c r="H17" s="1">
        <f t="shared" si="0"/>
        <v>33</v>
      </c>
      <c r="I17" s="1">
        <f>$F17*D17</f>
        <v>31</v>
      </c>
      <c r="K17">
        <v>2</v>
      </c>
      <c r="L17" s="1">
        <f>$K17*B17</f>
        <v>56</v>
      </c>
      <c r="M17" s="1">
        <f>$K17*C17</f>
        <v>66</v>
      </c>
      <c r="N17" s="1">
        <f>$K17*D17</f>
        <v>62</v>
      </c>
    </row>
    <row r="18" spans="1:14" x14ac:dyDescent="0.3">
      <c r="F18" t="s">
        <v>22</v>
      </c>
      <c r="G18" s="1">
        <f>SUM(G3:G17)</f>
        <v>94.48</v>
      </c>
      <c r="H18" s="1">
        <f>SUM(H3:H17)</f>
        <v>98.78</v>
      </c>
      <c r="I18" s="1">
        <f>SUM(I3:I17)</f>
        <v>115.83</v>
      </c>
      <c r="K18" t="s">
        <v>22</v>
      </c>
      <c r="L18" s="1">
        <f>SUM(L3:L17)</f>
        <v>93.96</v>
      </c>
      <c r="M18" s="1">
        <f>SUM(M3:M17)</f>
        <v>106.06</v>
      </c>
      <c r="N18" s="1">
        <f>SUM(N3:N17)</f>
        <v>106.86</v>
      </c>
    </row>
    <row r="19" spans="1:14" x14ac:dyDescent="0.3">
      <c r="A19" s="2"/>
      <c r="F19" t="s">
        <v>23</v>
      </c>
      <c r="G19" s="1">
        <f>MIN(G18:I18)</f>
        <v>94.48</v>
      </c>
      <c r="K19" t="s">
        <v>23</v>
      </c>
      <c r="L19" s="1">
        <f>MIN(L18:N18)</f>
        <v>93.96</v>
      </c>
    </row>
  </sheetData>
  <sortState xmlns:xlrd2="http://schemas.microsoft.com/office/spreadsheetml/2017/richdata2" ref="A3:D17">
    <sortCondition ref="B3:B17"/>
  </sortState>
  <mergeCells count="3">
    <mergeCell ref="B1:D1"/>
    <mergeCell ref="F1:I1"/>
    <mergeCell ref="K1:N1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="85" zoomScaleNormal="85" workbookViewId="0">
      <selection activeCell="N23" sqref="N23"/>
    </sheetView>
  </sheetViews>
  <sheetFormatPr defaultRowHeight="14.4" x14ac:dyDescent="0.3"/>
  <cols>
    <col min="1" max="1" width="12.33203125" bestFit="1" customWidth="1"/>
    <col min="2" max="2" width="19.88671875" bestFit="1" customWidth="1"/>
    <col min="3" max="4" width="12" bestFit="1" customWidth="1"/>
    <col min="5" max="5" width="19.88671875" bestFit="1" customWidth="1"/>
  </cols>
  <sheetData>
    <row r="1" spans="1:5" x14ac:dyDescent="0.3">
      <c r="A1" t="s">
        <v>28</v>
      </c>
      <c r="C1" s="74" t="s">
        <v>29</v>
      </c>
      <c r="D1" s="74"/>
    </row>
    <row r="2" spans="1:5" ht="21" x14ac:dyDescent="0.4">
      <c r="B2" s="12"/>
      <c r="C2" s="71" t="s">
        <v>25</v>
      </c>
      <c r="D2" s="72" t="s">
        <v>26</v>
      </c>
      <c r="E2" s="13"/>
    </row>
    <row r="3" spans="1:5" x14ac:dyDescent="0.3">
      <c r="A3" s="7" t="s">
        <v>27</v>
      </c>
      <c r="B3" s="22"/>
      <c r="C3" s="33">
        <v>90</v>
      </c>
      <c r="D3" s="14">
        <v>50</v>
      </c>
      <c r="E3" s="30"/>
    </row>
    <row r="4" spans="1:5" x14ac:dyDescent="0.3">
      <c r="B4" s="12"/>
      <c r="C4" s="34"/>
      <c r="D4" s="15"/>
      <c r="E4" s="13"/>
    </row>
    <row r="5" spans="1:5" x14ac:dyDescent="0.3">
      <c r="A5" s="6" t="s">
        <v>30</v>
      </c>
      <c r="B5" s="23" t="s">
        <v>33</v>
      </c>
      <c r="C5" s="35">
        <v>2</v>
      </c>
      <c r="D5" s="16">
        <v>2.5</v>
      </c>
      <c r="E5" s="31" t="s">
        <v>34</v>
      </c>
    </row>
    <row r="6" spans="1:5" x14ac:dyDescent="0.3">
      <c r="A6" s="6"/>
      <c r="B6" s="23" t="s">
        <v>31</v>
      </c>
      <c r="C6" s="35">
        <v>4.5</v>
      </c>
      <c r="D6" s="16">
        <v>5.5</v>
      </c>
      <c r="E6" s="31" t="s">
        <v>35</v>
      </c>
    </row>
    <row r="7" spans="1:5" x14ac:dyDescent="0.3">
      <c r="A7" s="6"/>
      <c r="B7" s="23" t="s">
        <v>32</v>
      </c>
      <c r="C7" s="35">
        <v>7</v>
      </c>
      <c r="D7" s="16">
        <v>7</v>
      </c>
      <c r="E7" s="31" t="s">
        <v>32</v>
      </c>
    </row>
    <row r="8" spans="1:5" x14ac:dyDescent="0.3">
      <c r="A8" s="6"/>
      <c r="B8" s="24"/>
      <c r="C8" s="35"/>
      <c r="D8" s="16">
        <v>3</v>
      </c>
      <c r="E8" s="31" t="s">
        <v>36</v>
      </c>
    </row>
    <row r="9" spans="1:5" x14ac:dyDescent="0.3">
      <c r="A9" s="5" t="s">
        <v>37</v>
      </c>
      <c r="B9" s="25"/>
      <c r="C9" s="36">
        <f>SUM(C3:C8)</f>
        <v>103.5</v>
      </c>
      <c r="D9" s="17">
        <f>SUM(D3:D8)</f>
        <v>68</v>
      </c>
      <c r="E9" s="31"/>
    </row>
    <row r="10" spans="1:5" x14ac:dyDescent="0.3">
      <c r="B10" s="12"/>
      <c r="C10" s="37"/>
      <c r="D10" s="13"/>
      <c r="E10" s="13"/>
    </row>
    <row r="11" spans="1:5" x14ac:dyDescent="0.3">
      <c r="A11" s="10" t="s">
        <v>38</v>
      </c>
      <c r="B11" s="26" t="s">
        <v>39</v>
      </c>
      <c r="C11" s="38">
        <v>11</v>
      </c>
      <c r="D11" s="18">
        <v>21</v>
      </c>
      <c r="E11" s="32" t="s">
        <v>41</v>
      </c>
    </row>
    <row r="12" spans="1:5" x14ac:dyDescent="0.3">
      <c r="A12" s="10"/>
      <c r="B12" s="26" t="s">
        <v>40</v>
      </c>
      <c r="C12" s="38">
        <v>8</v>
      </c>
      <c r="D12" s="18">
        <v>3</v>
      </c>
      <c r="E12" s="32" t="s">
        <v>42</v>
      </c>
    </row>
    <row r="13" spans="1:5" x14ac:dyDescent="0.3">
      <c r="A13" s="11" t="s">
        <v>43</v>
      </c>
      <c r="B13" s="27"/>
      <c r="C13" s="39">
        <f>(SUM(C11:C12))*2</f>
        <v>38</v>
      </c>
      <c r="D13" s="19">
        <f>(SUM(D11:D12))*2</f>
        <v>48</v>
      </c>
      <c r="E13" s="32"/>
    </row>
    <row r="14" spans="1:5" x14ac:dyDescent="0.3">
      <c r="A14" s="10" t="s">
        <v>44</v>
      </c>
      <c r="B14" s="28"/>
      <c r="C14" s="40">
        <f>C13*12</f>
        <v>456</v>
      </c>
      <c r="D14" s="20">
        <f>D13*12</f>
        <v>576</v>
      </c>
      <c r="E14" s="32"/>
    </row>
    <row r="15" spans="1:5" x14ac:dyDescent="0.3">
      <c r="B15" s="12"/>
      <c r="C15" s="37"/>
      <c r="D15" s="13"/>
      <c r="E15" s="13"/>
    </row>
    <row r="16" spans="1:5" x14ac:dyDescent="0.3">
      <c r="B16" s="12"/>
      <c r="C16" s="37"/>
      <c r="D16" s="13"/>
      <c r="E16" s="13"/>
    </row>
    <row r="17" spans="1:5" ht="18" x14ac:dyDescent="0.35">
      <c r="A17" s="4" t="s">
        <v>45</v>
      </c>
      <c r="B17" s="29"/>
      <c r="C17" s="41">
        <f>SUM(C3,C9,C14)</f>
        <v>649.5</v>
      </c>
      <c r="D17" s="21">
        <f>SUM(D3,D9,D14)</f>
        <v>694</v>
      </c>
      <c r="E17" s="13"/>
    </row>
  </sheetData>
  <mergeCells count="1">
    <mergeCell ref="C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zoomScale="85" zoomScaleNormal="85" workbookViewId="0">
      <selection activeCell="O29" sqref="O29"/>
    </sheetView>
  </sheetViews>
  <sheetFormatPr defaultRowHeight="14.4" x14ac:dyDescent="0.3"/>
  <cols>
    <col min="1" max="1" width="16.109375" bestFit="1" customWidth="1"/>
    <col min="2" max="2" width="10.33203125" bestFit="1" customWidth="1"/>
    <col min="3" max="3" width="10.33203125" customWidth="1"/>
    <col min="4" max="4" width="4.88671875" customWidth="1"/>
    <col min="5" max="5" width="16.44140625" bestFit="1" customWidth="1"/>
    <col min="6" max="6" width="10.33203125" bestFit="1" customWidth="1"/>
    <col min="7" max="7" width="10.44140625" bestFit="1" customWidth="1"/>
    <col min="8" max="8" width="3.44140625" customWidth="1"/>
    <col min="9" max="9" width="27.33203125" bestFit="1" customWidth="1"/>
    <col min="10" max="10" width="10.33203125" bestFit="1" customWidth="1"/>
    <col min="11" max="11" width="10.44140625" bestFit="1" customWidth="1"/>
    <col min="12" max="12" width="20.6640625" bestFit="1" customWidth="1"/>
    <col min="13" max="13" width="10.33203125" bestFit="1" customWidth="1"/>
  </cols>
  <sheetData>
    <row r="1" spans="1:13" ht="15.6" thickTop="1" thickBot="1" x14ac:dyDescent="0.35">
      <c r="A1" s="44" t="s">
        <v>46</v>
      </c>
      <c r="B1" s="44">
        <v>4</v>
      </c>
      <c r="L1" s="45" t="s">
        <v>47</v>
      </c>
      <c r="M1" s="46">
        <f>B29</f>
        <v>3620</v>
      </c>
    </row>
    <row r="2" spans="1:13" ht="15.6" thickTop="1" thickBot="1" x14ac:dyDescent="0.35">
      <c r="A2" s="44" t="s">
        <v>58</v>
      </c>
      <c r="B2" s="44">
        <v>4</v>
      </c>
      <c r="L2" s="47" t="s">
        <v>53</v>
      </c>
      <c r="M2" s="48">
        <f>F29</f>
        <v>3181</v>
      </c>
    </row>
    <row r="3" spans="1:13" ht="15.6" thickTop="1" thickBot="1" x14ac:dyDescent="0.35">
      <c r="A3" s="44" t="s">
        <v>59</v>
      </c>
      <c r="B3" s="44">
        <v>5</v>
      </c>
      <c r="L3" s="49" t="s">
        <v>63</v>
      </c>
      <c r="M3" s="50">
        <f>J29</f>
        <v>2988</v>
      </c>
    </row>
    <row r="4" spans="1:13" ht="15.6" thickTop="1" thickBot="1" x14ac:dyDescent="0.35"/>
    <row r="5" spans="1:13" x14ac:dyDescent="0.3">
      <c r="A5" s="82" t="s">
        <v>47</v>
      </c>
      <c r="B5" s="83"/>
      <c r="C5" s="84"/>
      <c r="E5" s="82" t="s">
        <v>53</v>
      </c>
      <c r="F5" s="83"/>
      <c r="G5" s="84"/>
      <c r="I5" s="82" t="s">
        <v>63</v>
      </c>
      <c r="J5" s="83"/>
      <c r="K5" s="84"/>
    </row>
    <row r="6" spans="1:13" x14ac:dyDescent="0.3">
      <c r="A6" s="85"/>
      <c r="B6" s="86" t="s">
        <v>50</v>
      </c>
      <c r="C6" s="87" t="s">
        <v>72</v>
      </c>
      <c r="E6" s="100" t="s">
        <v>64</v>
      </c>
      <c r="F6" s="101" t="s">
        <v>50</v>
      </c>
      <c r="G6" s="102" t="s">
        <v>72</v>
      </c>
      <c r="I6" s="110" t="s">
        <v>64</v>
      </c>
      <c r="J6" s="111" t="s">
        <v>50</v>
      </c>
      <c r="K6" s="112" t="s">
        <v>72</v>
      </c>
    </row>
    <row r="7" spans="1:13" x14ac:dyDescent="0.3">
      <c r="A7" s="88" t="s">
        <v>49</v>
      </c>
      <c r="B7" s="89">
        <v>555</v>
      </c>
      <c r="C7" s="90">
        <f>B7*B1</f>
        <v>2220</v>
      </c>
      <c r="E7" s="103" t="s">
        <v>54</v>
      </c>
      <c r="F7" s="104">
        <v>99</v>
      </c>
      <c r="G7" s="105">
        <f>F7*$B$1</f>
        <v>396</v>
      </c>
      <c r="I7" s="113" t="s">
        <v>65</v>
      </c>
      <c r="J7" s="114">
        <v>18</v>
      </c>
      <c r="K7" s="115">
        <f>J7*$B$1</f>
        <v>72</v>
      </c>
    </row>
    <row r="8" spans="1:13" x14ac:dyDescent="0.3">
      <c r="A8" s="91" t="s">
        <v>51</v>
      </c>
      <c r="B8" s="92"/>
      <c r="C8" s="93">
        <f>C7</f>
        <v>2220</v>
      </c>
      <c r="E8" s="103" t="s">
        <v>55</v>
      </c>
      <c r="F8" s="104">
        <v>95</v>
      </c>
      <c r="G8" s="105">
        <f>F8*$B$1</f>
        <v>380</v>
      </c>
      <c r="I8" s="113" t="s">
        <v>66</v>
      </c>
      <c r="J8" s="114">
        <v>25</v>
      </c>
      <c r="K8" s="115">
        <f>J8*$B$1</f>
        <v>100</v>
      </c>
    </row>
    <row r="9" spans="1:13" x14ac:dyDescent="0.3">
      <c r="A9" s="94"/>
      <c r="B9" s="95"/>
      <c r="C9" s="96"/>
      <c r="E9" s="103" t="s">
        <v>56</v>
      </c>
      <c r="F9" s="104">
        <v>85</v>
      </c>
      <c r="G9" s="105">
        <f>F9*$B$1</f>
        <v>340</v>
      </c>
      <c r="I9" s="113" t="s">
        <v>67</v>
      </c>
      <c r="J9" s="114">
        <v>15</v>
      </c>
      <c r="K9" s="115">
        <f>J9*$B$1</f>
        <v>60</v>
      </c>
    </row>
    <row r="10" spans="1:13" x14ac:dyDescent="0.3">
      <c r="A10" s="94"/>
      <c r="B10" s="95"/>
      <c r="C10" s="96"/>
      <c r="E10" s="103" t="s">
        <v>57</v>
      </c>
      <c r="F10" s="104">
        <v>85</v>
      </c>
      <c r="G10" s="105">
        <f>F10*$B$1</f>
        <v>340</v>
      </c>
      <c r="I10" s="113" t="s">
        <v>68</v>
      </c>
      <c r="J10" s="114">
        <v>9</v>
      </c>
      <c r="K10" s="115">
        <f>J10*$B$1</f>
        <v>36</v>
      </c>
    </row>
    <row r="11" spans="1:13" x14ac:dyDescent="0.3">
      <c r="A11" s="94"/>
      <c r="B11" s="95"/>
      <c r="C11" s="96"/>
      <c r="E11" s="106" t="s">
        <v>51</v>
      </c>
      <c r="F11" s="107"/>
      <c r="G11" s="108">
        <f>SUM(G7:G10)</f>
        <v>1456</v>
      </c>
      <c r="I11" s="116" t="s">
        <v>51</v>
      </c>
      <c r="J11" s="117"/>
      <c r="K11" s="118">
        <f>SUM(K7:K10)</f>
        <v>268</v>
      </c>
    </row>
    <row r="12" spans="1:13" x14ac:dyDescent="0.3">
      <c r="A12" s="94"/>
      <c r="B12" s="95"/>
      <c r="C12" s="96"/>
      <c r="E12" s="94"/>
      <c r="F12" s="95"/>
      <c r="G12" s="96"/>
      <c r="I12" s="94"/>
      <c r="J12" s="95"/>
      <c r="K12" s="96"/>
    </row>
    <row r="13" spans="1:13" x14ac:dyDescent="0.3">
      <c r="A13" s="94"/>
      <c r="B13" s="95"/>
      <c r="C13" s="96"/>
      <c r="E13" s="100"/>
      <c r="F13" s="101" t="s">
        <v>50</v>
      </c>
      <c r="G13" s="102" t="s">
        <v>72</v>
      </c>
      <c r="I13" s="110"/>
      <c r="J13" s="111" t="s">
        <v>50</v>
      </c>
      <c r="K13" s="112" t="s">
        <v>72</v>
      </c>
    </row>
    <row r="14" spans="1:13" x14ac:dyDescent="0.3">
      <c r="A14" s="94"/>
      <c r="B14" s="95"/>
      <c r="C14" s="96"/>
      <c r="E14" s="103" t="s">
        <v>60</v>
      </c>
      <c r="F14" s="104">
        <v>50</v>
      </c>
      <c r="G14" s="105">
        <f>F14*$B$1</f>
        <v>200</v>
      </c>
      <c r="I14" s="113" t="s">
        <v>60</v>
      </c>
      <c r="J14" s="119">
        <v>50</v>
      </c>
      <c r="K14" s="120">
        <f>J14*B1</f>
        <v>200</v>
      </c>
    </row>
    <row r="15" spans="1:13" x14ac:dyDescent="0.3">
      <c r="A15" s="94"/>
      <c r="B15" s="95"/>
      <c r="C15" s="96"/>
      <c r="E15" s="106" t="s">
        <v>51</v>
      </c>
      <c r="F15" s="107"/>
      <c r="G15" s="108">
        <f>G14*B2</f>
        <v>800</v>
      </c>
      <c r="I15" s="116" t="s">
        <v>51</v>
      </c>
      <c r="J15" s="121"/>
      <c r="K15" s="122">
        <f>K14*B2</f>
        <v>800</v>
      </c>
    </row>
    <row r="16" spans="1:13" x14ac:dyDescent="0.3">
      <c r="A16" s="94"/>
      <c r="B16" s="95"/>
      <c r="C16" s="96"/>
      <c r="E16" s="94"/>
      <c r="F16" s="95"/>
      <c r="G16" s="96"/>
      <c r="I16" s="94"/>
      <c r="J16" s="95"/>
      <c r="K16" s="96"/>
    </row>
    <row r="17" spans="1:11" x14ac:dyDescent="0.3">
      <c r="A17" s="94"/>
      <c r="B17" s="95"/>
      <c r="C17" s="96"/>
      <c r="E17" s="100"/>
      <c r="F17" s="101"/>
      <c r="G17" s="102" t="s">
        <v>62</v>
      </c>
      <c r="I17" s="110"/>
      <c r="J17" s="111"/>
      <c r="K17" s="112" t="s">
        <v>62</v>
      </c>
    </row>
    <row r="18" spans="1:11" x14ac:dyDescent="0.3">
      <c r="A18" s="94"/>
      <c r="B18" s="95"/>
      <c r="C18" s="96"/>
      <c r="E18" s="103" t="s">
        <v>61</v>
      </c>
      <c r="F18" s="104"/>
      <c r="G18" s="105">
        <v>105</v>
      </c>
      <c r="I18" s="113" t="s">
        <v>61</v>
      </c>
      <c r="J18" s="119"/>
      <c r="K18" s="120">
        <v>120</v>
      </c>
    </row>
    <row r="19" spans="1:11" x14ac:dyDescent="0.3">
      <c r="A19" s="94"/>
      <c r="B19" s="95"/>
      <c r="C19" s="96"/>
      <c r="E19" s="106" t="s">
        <v>51</v>
      </c>
      <c r="F19" s="107"/>
      <c r="G19" s="108">
        <f>G18*B3</f>
        <v>525</v>
      </c>
      <c r="I19" s="116" t="s">
        <v>51</v>
      </c>
      <c r="J19" s="121"/>
      <c r="K19" s="122">
        <f>K18*B3</f>
        <v>600</v>
      </c>
    </row>
    <row r="20" spans="1:11" x14ac:dyDescent="0.3">
      <c r="A20" s="94"/>
      <c r="B20" s="95"/>
      <c r="C20" s="96"/>
      <c r="E20" s="94"/>
      <c r="F20" s="98"/>
      <c r="G20" s="99"/>
      <c r="I20" s="94"/>
      <c r="J20" s="95"/>
      <c r="K20" s="96"/>
    </row>
    <row r="21" spans="1:11" x14ac:dyDescent="0.3">
      <c r="A21" s="94"/>
      <c r="B21" s="95"/>
      <c r="C21" s="96"/>
      <c r="E21" s="94"/>
      <c r="F21" s="95"/>
      <c r="G21" s="96"/>
      <c r="I21" s="110"/>
      <c r="J21" s="111"/>
      <c r="K21" s="112" t="s">
        <v>70</v>
      </c>
    </row>
    <row r="22" spans="1:11" x14ac:dyDescent="0.3">
      <c r="A22" s="94"/>
      <c r="B22" s="95"/>
      <c r="C22" s="96"/>
      <c r="E22" s="94"/>
      <c r="F22" s="95"/>
      <c r="G22" s="96"/>
      <c r="I22" s="113" t="s">
        <v>69</v>
      </c>
      <c r="J22" s="119"/>
      <c r="K22" s="120">
        <v>50</v>
      </c>
    </row>
    <row r="23" spans="1:11" x14ac:dyDescent="0.3">
      <c r="A23" s="94"/>
      <c r="B23" s="95"/>
      <c r="C23" s="96"/>
      <c r="E23" s="94"/>
      <c r="F23" s="95"/>
      <c r="G23" s="96"/>
      <c r="I23" s="116" t="s">
        <v>51</v>
      </c>
      <c r="J23" s="121"/>
      <c r="K23" s="122">
        <f>K22*B2</f>
        <v>200</v>
      </c>
    </row>
    <row r="24" spans="1:11" x14ac:dyDescent="0.3">
      <c r="A24" s="94"/>
      <c r="B24" s="95"/>
      <c r="C24" s="96"/>
      <c r="E24" s="94"/>
      <c r="F24" s="95"/>
      <c r="G24" s="96"/>
      <c r="I24" s="94"/>
      <c r="J24" s="95"/>
      <c r="K24" s="96"/>
    </row>
    <row r="25" spans="1:11" x14ac:dyDescent="0.3">
      <c r="A25" s="85"/>
      <c r="B25" s="86" t="s">
        <v>50</v>
      </c>
      <c r="C25" s="87" t="s">
        <v>72</v>
      </c>
      <c r="E25" s="100"/>
      <c r="F25" s="101" t="s">
        <v>50</v>
      </c>
      <c r="G25" s="102" t="s">
        <v>72</v>
      </c>
      <c r="I25" s="110"/>
      <c r="J25" s="111" t="s">
        <v>50</v>
      </c>
      <c r="K25" s="112" t="s">
        <v>72</v>
      </c>
    </row>
    <row r="26" spans="1:11" x14ac:dyDescent="0.3">
      <c r="A26" s="88" t="s">
        <v>48</v>
      </c>
      <c r="B26" s="89">
        <v>350</v>
      </c>
      <c r="C26" s="90">
        <f>B26*B1</f>
        <v>1400</v>
      </c>
      <c r="E26" s="103" t="s">
        <v>48</v>
      </c>
      <c r="F26" s="104">
        <v>100</v>
      </c>
      <c r="G26" s="105">
        <f>F26*$B$1</f>
        <v>400</v>
      </c>
      <c r="I26" s="113" t="s">
        <v>71</v>
      </c>
      <c r="J26" s="119">
        <v>280</v>
      </c>
      <c r="K26" s="120">
        <f>J26*B1</f>
        <v>1120</v>
      </c>
    </row>
    <row r="27" spans="1:11" x14ac:dyDescent="0.3">
      <c r="A27" s="91" t="s">
        <v>51</v>
      </c>
      <c r="B27" s="97"/>
      <c r="C27" s="93">
        <f>C26</f>
        <v>1400</v>
      </c>
      <c r="E27" s="106" t="s">
        <v>51</v>
      </c>
      <c r="F27" s="107"/>
      <c r="G27" s="108">
        <f>G26</f>
        <v>400</v>
      </c>
      <c r="I27" s="116" t="s">
        <v>51</v>
      </c>
      <c r="J27" s="121"/>
      <c r="K27" s="122">
        <f>K26</f>
        <v>1120</v>
      </c>
    </row>
    <row r="28" spans="1:11" ht="15" thickBot="1" x14ac:dyDescent="0.35">
      <c r="A28" s="94"/>
      <c r="B28" s="98"/>
      <c r="C28" s="99"/>
      <c r="E28" s="94"/>
      <c r="F28" s="95"/>
      <c r="G28" s="96"/>
      <c r="I28" s="94"/>
      <c r="J28" s="95"/>
      <c r="K28" s="96"/>
    </row>
    <row r="29" spans="1:11" ht="15" thickBot="1" x14ac:dyDescent="0.35">
      <c r="A29" s="42" t="s">
        <v>52</v>
      </c>
      <c r="B29" s="43">
        <f>SUM(C8,C27)</f>
        <v>3620</v>
      </c>
      <c r="C29" s="50"/>
      <c r="E29" s="42" t="s">
        <v>52</v>
      </c>
      <c r="F29" s="43">
        <f>SUM(G11,G15,G19,G27)</f>
        <v>3181</v>
      </c>
      <c r="G29" s="109"/>
      <c r="I29" s="42" t="s">
        <v>52</v>
      </c>
      <c r="J29" s="43">
        <f>SUM(K11,K15,K19,K23,K27)</f>
        <v>2988</v>
      </c>
      <c r="K29" s="109"/>
    </row>
  </sheetData>
  <mergeCells count="3">
    <mergeCell ref="E5:G5"/>
    <mergeCell ref="I5:K5"/>
    <mergeCell ref="A5:C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H17" sqref="H17"/>
    </sheetView>
  </sheetViews>
  <sheetFormatPr defaultRowHeight="14.4" x14ac:dyDescent="0.3"/>
  <cols>
    <col min="1" max="1" width="18" bestFit="1" customWidth="1"/>
    <col min="3" max="3" width="14.109375" bestFit="1" customWidth="1"/>
    <col min="4" max="4" width="18.109375" bestFit="1" customWidth="1"/>
    <col min="5" max="5" width="17.5546875" bestFit="1" customWidth="1"/>
    <col min="6" max="6" width="15.33203125" bestFit="1" customWidth="1"/>
    <col min="7" max="7" width="11.5546875" bestFit="1" customWidth="1"/>
  </cols>
  <sheetData>
    <row r="1" spans="1:7" ht="15.6" thickTop="1" thickBot="1" x14ac:dyDescent="0.35">
      <c r="A1" s="53" t="s">
        <v>73</v>
      </c>
      <c r="B1" s="55">
        <v>500</v>
      </c>
    </row>
    <row r="2" spans="1:7" ht="15" thickBot="1" x14ac:dyDescent="0.35">
      <c r="A2" s="54" t="s">
        <v>85</v>
      </c>
      <c r="B2" s="56">
        <v>2</v>
      </c>
    </row>
    <row r="3" spans="1:7" ht="15" thickBot="1" x14ac:dyDescent="0.35">
      <c r="A3" s="54" t="s">
        <v>77</v>
      </c>
      <c r="B3" s="56">
        <f>B1*5*52*B2</f>
        <v>260000</v>
      </c>
    </row>
    <row r="6" spans="1:7" ht="15" thickBot="1" x14ac:dyDescent="0.35">
      <c r="A6" s="58" t="s">
        <v>78</v>
      </c>
      <c r="B6" s="57" t="s">
        <v>79</v>
      </c>
      <c r="C6" s="64" t="s">
        <v>80</v>
      </c>
      <c r="D6" s="58" t="s">
        <v>81</v>
      </c>
      <c r="E6" s="58" t="s">
        <v>82</v>
      </c>
      <c r="F6" s="59" t="s">
        <v>83</v>
      </c>
      <c r="G6" s="8" t="s">
        <v>84</v>
      </c>
    </row>
    <row r="7" spans="1:7" x14ac:dyDescent="0.3">
      <c r="A7" s="51"/>
      <c r="B7" s="63"/>
      <c r="C7" s="51"/>
      <c r="D7" s="51"/>
      <c r="E7" s="51"/>
      <c r="F7" s="52"/>
      <c r="G7" s="8"/>
    </row>
    <row r="8" spans="1:7" ht="15" thickBot="1" x14ac:dyDescent="0.35">
      <c r="A8" s="59" t="s">
        <v>74</v>
      </c>
      <c r="B8" s="62">
        <v>29</v>
      </c>
      <c r="C8" s="65">
        <v>40</v>
      </c>
      <c r="D8" s="67">
        <v>200</v>
      </c>
      <c r="E8" s="68">
        <f>_xlfn.CEILING.MATH($B$3/D8,1)</f>
        <v>1300</v>
      </c>
      <c r="F8" s="70">
        <f>E8*C8</f>
        <v>52000</v>
      </c>
      <c r="G8" s="9">
        <f>F8+B8</f>
        <v>52029</v>
      </c>
    </row>
    <row r="9" spans="1:7" ht="15" thickBot="1" x14ac:dyDescent="0.35">
      <c r="A9" s="60" t="s">
        <v>75</v>
      </c>
      <c r="B9" s="61">
        <v>149</v>
      </c>
      <c r="C9" s="66">
        <v>90</v>
      </c>
      <c r="D9" s="67">
        <v>1000</v>
      </c>
      <c r="E9" s="69">
        <f>_xlfn.CEILING.MATH($B$3/D9,1)</f>
        <v>260</v>
      </c>
      <c r="F9" s="70">
        <f>E9*C9</f>
        <v>23400</v>
      </c>
      <c r="G9" s="9">
        <f>F9+B9</f>
        <v>23549</v>
      </c>
    </row>
    <row r="10" spans="1:7" ht="15" thickBot="1" x14ac:dyDescent="0.35">
      <c r="A10" s="60" t="s">
        <v>76</v>
      </c>
      <c r="B10" s="61">
        <v>549</v>
      </c>
      <c r="C10" s="66">
        <v>370</v>
      </c>
      <c r="D10" s="67">
        <v>11000</v>
      </c>
      <c r="E10" s="69">
        <f>_xlfn.CEILING.MATH($B$3/D10,1)</f>
        <v>24</v>
      </c>
      <c r="F10" s="70">
        <f>E10*C10</f>
        <v>8880</v>
      </c>
      <c r="G10" s="9">
        <f>F10+B10</f>
        <v>9429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M21" sqref="M21"/>
    </sheetView>
  </sheetViews>
  <sheetFormatPr defaultRowHeight="14.4" x14ac:dyDescent="0.3"/>
  <cols>
    <col min="1" max="1" width="15" bestFit="1" customWidth="1"/>
    <col min="2" max="2" width="2" bestFit="1" customWidth="1"/>
    <col min="3" max="3" width="21" bestFit="1" customWidth="1"/>
    <col min="4" max="4" width="23.109375" bestFit="1" customWidth="1"/>
    <col min="5" max="5" width="10.6640625" bestFit="1" customWidth="1"/>
    <col min="6" max="7" width="10.33203125" bestFit="1" customWidth="1"/>
  </cols>
  <sheetData>
    <row r="1" spans="1:7" x14ac:dyDescent="0.3">
      <c r="A1" t="s">
        <v>86</v>
      </c>
      <c r="B1">
        <v>1</v>
      </c>
    </row>
    <row r="2" spans="1:7" x14ac:dyDescent="0.3">
      <c r="A2" t="s">
        <v>98</v>
      </c>
      <c r="B2">
        <v>2</v>
      </c>
    </row>
    <row r="3" spans="1:7" ht="15" thickBot="1" x14ac:dyDescent="0.35"/>
    <row r="4" spans="1:7" ht="15" thickBot="1" x14ac:dyDescent="0.35">
      <c r="E4" s="123" t="s">
        <v>87</v>
      </c>
      <c r="F4" s="130" t="s">
        <v>90</v>
      </c>
      <c r="G4" s="137" t="s">
        <v>91</v>
      </c>
    </row>
    <row r="5" spans="1:7" x14ac:dyDescent="0.3">
      <c r="C5" s="75" t="s">
        <v>96</v>
      </c>
      <c r="D5" s="80"/>
      <c r="E5" s="124">
        <v>0</v>
      </c>
      <c r="F5" s="131">
        <v>500</v>
      </c>
      <c r="G5" s="138">
        <v>0</v>
      </c>
    </row>
    <row r="6" spans="1:7" ht="15" thickBot="1" x14ac:dyDescent="0.35">
      <c r="C6" s="77"/>
      <c r="D6" s="81"/>
      <c r="E6" s="125"/>
      <c r="F6" s="132"/>
      <c r="G6" s="139"/>
    </row>
    <row r="7" spans="1:7" ht="30" customHeight="1" x14ac:dyDescent="0.3">
      <c r="C7" s="75" t="s">
        <v>88</v>
      </c>
      <c r="D7" s="78" t="s">
        <v>92</v>
      </c>
      <c r="E7" s="124">
        <v>19</v>
      </c>
      <c r="F7" s="131">
        <v>35</v>
      </c>
      <c r="G7" s="138">
        <v>55</v>
      </c>
    </row>
    <row r="8" spans="1:7" ht="15" thickBot="1" x14ac:dyDescent="0.35">
      <c r="C8" s="77"/>
      <c r="D8" s="79"/>
      <c r="E8" s="125"/>
      <c r="F8" s="132"/>
      <c r="G8" s="139"/>
    </row>
    <row r="9" spans="1:7" ht="15" thickBot="1" x14ac:dyDescent="0.35">
      <c r="C9" s="75" t="s">
        <v>89</v>
      </c>
      <c r="D9" s="56" t="s">
        <v>93</v>
      </c>
      <c r="E9" s="126">
        <v>9.5</v>
      </c>
      <c r="F9" s="133">
        <v>0</v>
      </c>
      <c r="G9" s="140">
        <v>0</v>
      </c>
    </row>
    <row r="10" spans="1:7" ht="15" thickBot="1" x14ac:dyDescent="0.35">
      <c r="C10" s="76"/>
      <c r="D10" s="56" t="s">
        <v>94</v>
      </c>
      <c r="E10" s="126">
        <f>20*(B1-1)</f>
        <v>0</v>
      </c>
      <c r="F10" s="133">
        <f>15*(B1-1)</f>
        <v>0</v>
      </c>
      <c r="G10" s="140">
        <f>5*(B1-1)</f>
        <v>0</v>
      </c>
    </row>
    <row r="11" spans="1:7" ht="15" thickBot="1" x14ac:dyDescent="0.35">
      <c r="C11" s="77"/>
      <c r="D11" s="56" t="s">
        <v>95</v>
      </c>
      <c r="E11" s="126">
        <v>30</v>
      </c>
      <c r="F11" s="133">
        <v>0</v>
      </c>
      <c r="G11" s="140">
        <v>0</v>
      </c>
    </row>
    <row r="12" spans="1:7" x14ac:dyDescent="0.3">
      <c r="E12" s="127"/>
      <c r="F12" s="134"/>
      <c r="G12" s="141"/>
    </row>
    <row r="13" spans="1:7" x14ac:dyDescent="0.3">
      <c r="D13" t="s">
        <v>97</v>
      </c>
      <c r="E13" s="128">
        <f>SUM(E7:E11)</f>
        <v>58.5</v>
      </c>
      <c r="F13" s="135">
        <f>SUM(F7:F11)</f>
        <v>35</v>
      </c>
      <c r="G13" s="142">
        <f>SUM(G7:G11)</f>
        <v>55</v>
      </c>
    </row>
    <row r="14" spans="1:7" x14ac:dyDescent="0.3">
      <c r="E14" s="127"/>
      <c r="F14" s="134"/>
      <c r="G14" s="141"/>
    </row>
    <row r="15" spans="1:7" ht="15" thickBot="1" x14ac:dyDescent="0.35">
      <c r="D15" s="2" t="s">
        <v>99</v>
      </c>
      <c r="E15" s="129">
        <f>E5+(E13*24)</f>
        <v>1404</v>
      </c>
      <c r="F15" s="136">
        <f>F5+(F13*24)</f>
        <v>1340</v>
      </c>
      <c r="G15" s="143">
        <f>G5+(G13*24)</f>
        <v>1320</v>
      </c>
    </row>
    <row r="16" spans="1:7" x14ac:dyDescent="0.3">
      <c r="E16" s="3"/>
    </row>
  </sheetData>
  <mergeCells count="5">
    <mergeCell ref="C9:C11"/>
    <mergeCell ref="C7:C8"/>
    <mergeCell ref="D7:D8"/>
    <mergeCell ref="C5:C6"/>
    <mergeCell ref="D5:D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tabSelected="1" workbookViewId="0">
      <selection activeCell="O20" sqref="O20"/>
    </sheetView>
  </sheetViews>
  <sheetFormatPr defaultRowHeight="14.4" x14ac:dyDescent="0.3"/>
  <cols>
    <col min="1" max="1" width="17.6640625" bestFit="1" customWidth="1"/>
    <col min="2" max="2" width="10.5546875" bestFit="1" customWidth="1"/>
    <col min="4" max="4" width="12.44140625" bestFit="1" customWidth="1"/>
    <col min="5" max="5" width="10.109375" customWidth="1"/>
    <col min="6" max="6" width="12.33203125" bestFit="1" customWidth="1"/>
    <col min="7" max="7" width="13.33203125" bestFit="1" customWidth="1"/>
    <col min="8" max="8" width="16.33203125" bestFit="1" customWidth="1"/>
  </cols>
  <sheetData>
    <row r="1" spans="1:8" x14ac:dyDescent="0.3">
      <c r="A1" t="s">
        <v>100</v>
      </c>
      <c r="B1">
        <v>250000</v>
      </c>
    </row>
    <row r="2" spans="1:8" x14ac:dyDescent="0.3">
      <c r="A2" t="s">
        <v>101</v>
      </c>
      <c r="B2">
        <v>30000</v>
      </c>
    </row>
    <row r="3" spans="1:8" x14ac:dyDescent="0.3">
      <c r="A3" t="s">
        <v>102</v>
      </c>
      <c r="B3" t="s">
        <v>103</v>
      </c>
    </row>
    <row r="4" spans="1:8" x14ac:dyDescent="0.3">
      <c r="D4" s="144"/>
      <c r="E4" s="144"/>
      <c r="F4" s="146" t="s">
        <v>104</v>
      </c>
      <c r="G4" s="149" t="s">
        <v>105</v>
      </c>
      <c r="H4" s="152" t="s">
        <v>106</v>
      </c>
    </row>
    <row r="5" spans="1:8" x14ac:dyDescent="0.3">
      <c r="A5" t="s">
        <v>109</v>
      </c>
      <c r="B5">
        <f>IF(((B1/B2)-INT(B1/B2))&gt;0,INT(B1/B2)+1,INT(B1/B2))</f>
        <v>9</v>
      </c>
      <c r="D5" s="144" t="s">
        <v>37</v>
      </c>
      <c r="E5" s="144"/>
      <c r="F5" s="147">
        <f>IF(B3="yes",14500,14500*1.4)</f>
        <v>14500</v>
      </c>
      <c r="G5" s="150">
        <f>IF(B3="yes",31000,31000*1.4)</f>
        <v>31000</v>
      </c>
      <c r="H5" s="153">
        <f>IF(B3="yes",72000,72000*1.4)</f>
        <v>72000</v>
      </c>
    </row>
    <row r="6" spans="1:8" x14ac:dyDescent="0.3">
      <c r="D6" s="144" t="s">
        <v>107</v>
      </c>
      <c r="E6" s="144"/>
      <c r="F6" s="147">
        <v>1450</v>
      </c>
      <c r="G6" s="150">
        <v>3100</v>
      </c>
      <c r="H6" s="153">
        <v>7200</v>
      </c>
    </row>
    <row r="7" spans="1:8" x14ac:dyDescent="0.3">
      <c r="D7" s="144"/>
      <c r="E7" s="144"/>
      <c r="F7" s="147"/>
      <c r="G7" s="150"/>
      <c r="H7" s="153"/>
    </row>
    <row r="8" spans="1:8" x14ac:dyDescent="0.3">
      <c r="D8" s="144" t="s">
        <v>108</v>
      </c>
      <c r="E8" s="144"/>
      <c r="F8" s="147">
        <f>(B1/35)*20</f>
        <v>142857.14285714287</v>
      </c>
      <c r="G8" s="150">
        <f>(B1/19)*20</f>
        <v>263157.89473684208</v>
      </c>
      <c r="H8" s="153">
        <f>(B1/17)*20</f>
        <v>294117.64705882355</v>
      </c>
    </row>
    <row r="9" spans="1:8" x14ac:dyDescent="0.3">
      <c r="D9" s="144"/>
      <c r="E9" s="144"/>
      <c r="F9" s="147"/>
      <c r="G9" s="150"/>
      <c r="H9" s="153"/>
    </row>
    <row r="10" spans="1:8" x14ac:dyDescent="0.3">
      <c r="D10" s="145" t="s">
        <v>89</v>
      </c>
      <c r="E10" s="144" t="s">
        <v>111</v>
      </c>
      <c r="F10" s="147">
        <f>1500*B5</f>
        <v>13500</v>
      </c>
      <c r="G10" s="150">
        <f>2500*B5</f>
        <v>22500</v>
      </c>
      <c r="H10" s="153">
        <f>3100*B5</f>
        <v>27900</v>
      </c>
    </row>
    <row r="11" spans="1:8" x14ac:dyDescent="0.3">
      <c r="D11" s="145"/>
      <c r="E11" s="144" t="s">
        <v>112</v>
      </c>
      <c r="F11" s="147">
        <f>210*B5</f>
        <v>1890</v>
      </c>
      <c r="G11" s="150">
        <f>300*B5</f>
        <v>2700</v>
      </c>
      <c r="H11" s="153">
        <f>450*B5</f>
        <v>4050</v>
      </c>
    </row>
    <row r="12" spans="1:8" x14ac:dyDescent="0.3">
      <c r="D12" s="144"/>
      <c r="E12" s="144"/>
      <c r="F12" s="147"/>
      <c r="G12" s="150"/>
      <c r="H12" s="153"/>
    </row>
    <row r="13" spans="1:8" x14ac:dyDescent="0.3">
      <c r="D13" s="144" t="s">
        <v>110</v>
      </c>
      <c r="E13" s="144"/>
      <c r="F13" s="148">
        <f>SUM(F5:F11)</f>
        <v>174197.14285714287</v>
      </c>
      <c r="G13" s="151">
        <f t="shared" ref="G13:H13" si="0">SUM(G5:G11)</f>
        <v>322457.89473684208</v>
      </c>
      <c r="H13" s="154">
        <f t="shared" si="0"/>
        <v>405267.64705882355</v>
      </c>
    </row>
  </sheetData>
  <mergeCells count="1">
    <mergeCell ref="D10:D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Joshua Miguel Badoria</cp:lastModifiedBy>
  <dcterms:created xsi:type="dcterms:W3CDTF">2022-06-26T10:24:09Z</dcterms:created>
  <dcterms:modified xsi:type="dcterms:W3CDTF">2025-10-10T00:10:45Z</dcterms:modified>
</cp:coreProperties>
</file>