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ortfolio\Excel\Cleaned File\resume\academic\"/>
    </mc:Choice>
  </mc:AlternateContent>
  <xr:revisionPtr revIDLastSave="0" documentId="13_ncr:1_{DA449243-A149-43FB-B8D0-2398F86DC0B4}" xr6:coauthVersionLast="47" xr6:coauthVersionMax="47" xr10:uidLastSave="{00000000-0000-0000-0000-000000000000}"/>
  <bookViews>
    <workbookView xWindow="-108" yWindow="-108" windowWidth="23256" windowHeight="13176" firstSheet="5" activeTab="9" xr2:uid="{E0BA5136-DED5-4864-B02A-487D358D510C}"/>
  </bookViews>
  <sheets>
    <sheet name="2mm displacement data" sheetId="7" r:id="rId1"/>
    <sheet name="STACK TEST DATA" sheetId="2" r:id="rId2"/>
    <sheet name="STACK ANOVA" sheetId="4" r:id="rId3"/>
    <sheet name="SPEED TEST DATA" sheetId="1" r:id="rId4"/>
    <sheet name="SPEED TEST ANOVA" sheetId="6" r:id="rId5"/>
    <sheet name="POWER TEST" sheetId="8" r:id="rId6"/>
    <sheet name="POWER TEST ANOVA" sheetId="9" r:id="rId7"/>
    <sheet name="EVAULUATION" sheetId="10" r:id="rId8"/>
    <sheet name="VOLTAGE REGULATION" sheetId="11" r:id="rId9"/>
    <sheet name="MATERIALS LIST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2" i="11"/>
  <c r="O2" i="11"/>
  <c r="B12" i="11" s="1"/>
  <c r="O3" i="11"/>
  <c r="B13" i="11" s="1"/>
  <c r="O4" i="11"/>
  <c r="B14" i="11" s="1"/>
  <c r="O5" i="11"/>
  <c r="B15" i="11" s="1"/>
  <c r="O6" i="11"/>
  <c r="B16" i="11" s="1"/>
  <c r="O7" i="11"/>
  <c r="B17" i="11" s="1"/>
  <c r="F32" i="6"/>
  <c r="B17" i="4"/>
  <c r="B15" i="4"/>
  <c r="B14" i="4"/>
  <c r="B16" i="4" s="1"/>
  <c r="C9" i="7"/>
  <c r="C8" i="7"/>
  <c r="L2" i="11" l="1"/>
  <c r="P2" i="11" s="1"/>
  <c r="L3" i="11"/>
  <c r="P3" i="11" s="1"/>
  <c r="L4" i="11"/>
  <c r="L5" i="11"/>
  <c r="L6" i="11"/>
  <c r="L7" i="11"/>
  <c r="C36" i="10"/>
  <c r="I36" i="10" s="1"/>
  <c r="D36" i="10"/>
  <c r="J36" i="10" s="1"/>
  <c r="E36" i="10"/>
  <c r="K36" i="10" s="1"/>
  <c r="F36" i="10"/>
  <c r="L36" i="10" s="1"/>
  <c r="B36" i="10"/>
  <c r="H36" i="10" s="1"/>
  <c r="C35" i="10"/>
  <c r="I35" i="10" s="1"/>
  <c r="D35" i="10"/>
  <c r="J35" i="10" s="1"/>
  <c r="E35" i="10"/>
  <c r="K35" i="10" s="1"/>
  <c r="F35" i="10"/>
  <c r="L35" i="10" s="1"/>
  <c r="B35" i="10"/>
  <c r="H35" i="10" s="1"/>
  <c r="C34" i="10"/>
  <c r="D34" i="10"/>
  <c r="E34" i="10"/>
  <c r="K34" i="10" s="1"/>
  <c r="F34" i="10"/>
  <c r="L34" i="10" s="1"/>
  <c r="B34" i="10"/>
  <c r="H34" i="10" s="1"/>
  <c r="C33" i="10"/>
  <c r="I33" i="10" s="1"/>
  <c r="D33" i="10"/>
  <c r="J33" i="10" s="1"/>
  <c r="E33" i="10"/>
  <c r="K33" i="10" s="1"/>
  <c r="F33" i="10"/>
  <c r="L33" i="10" s="1"/>
  <c r="B33" i="10"/>
  <c r="AK7" i="10"/>
  <c r="B2" i="6"/>
  <c r="C2" i="6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8" i="10"/>
  <c r="B27" i="10"/>
  <c r="B26" i="10"/>
  <c r="B25" i="10"/>
  <c r="B14" i="8"/>
  <c r="B41" i="9" s="1"/>
  <c r="C14" i="8"/>
  <c r="C41" i="9" s="1"/>
  <c r="D14" i="8"/>
  <c r="E14" i="8"/>
  <c r="F14" i="8"/>
  <c r="G14" i="8"/>
  <c r="H14" i="8"/>
  <c r="H41" i="9" s="1"/>
  <c r="I14" i="8"/>
  <c r="I41" i="9" s="1"/>
  <c r="J14" i="8"/>
  <c r="J41" i="9" s="1"/>
  <c r="K14" i="8"/>
  <c r="K41" i="9" s="1"/>
  <c r="B15" i="8"/>
  <c r="C15" i="8"/>
  <c r="C42" i="9" s="1"/>
  <c r="D15" i="8"/>
  <c r="D42" i="9" s="1"/>
  <c r="E15" i="8"/>
  <c r="E42" i="9" s="1"/>
  <c r="F15" i="8"/>
  <c r="G15" i="8"/>
  <c r="G42" i="9" s="1"/>
  <c r="H15" i="8"/>
  <c r="H42" i="9" s="1"/>
  <c r="I15" i="8"/>
  <c r="I42" i="9" s="1"/>
  <c r="J15" i="8"/>
  <c r="J42" i="9" s="1"/>
  <c r="K15" i="8"/>
  <c r="K42" i="9" s="1"/>
  <c r="B16" i="8"/>
  <c r="B43" i="9" s="1"/>
  <c r="C16" i="8"/>
  <c r="C43" i="9" s="1"/>
  <c r="D16" i="8"/>
  <c r="D43" i="9" s="1"/>
  <c r="E16" i="8"/>
  <c r="E43" i="9" s="1"/>
  <c r="F16" i="8"/>
  <c r="F43" i="9" s="1"/>
  <c r="G16" i="8"/>
  <c r="G43" i="9" s="1"/>
  <c r="H16" i="8"/>
  <c r="I16" i="8"/>
  <c r="I43" i="9" s="1"/>
  <c r="J16" i="8"/>
  <c r="J43" i="9" s="1"/>
  <c r="K16" i="8"/>
  <c r="B17" i="8"/>
  <c r="B44" i="9" s="1"/>
  <c r="C17" i="8"/>
  <c r="C44" i="9" s="1"/>
  <c r="D17" i="8"/>
  <c r="D44" i="9" s="1"/>
  <c r="E17" i="8"/>
  <c r="E44" i="9" s="1"/>
  <c r="F17" i="8"/>
  <c r="F44" i="9" s="1"/>
  <c r="G17" i="8"/>
  <c r="H17" i="8"/>
  <c r="H44" i="9" s="1"/>
  <c r="I17" i="8"/>
  <c r="I44" i="9" s="1"/>
  <c r="J17" i="8"/>
  <c r="J44" i="9" s="1"/>
  <c r="K17" i="8"/>
  <c r="B18" i="8"/>
  <c r="C18" i="8"/>
  <c r="D18" i="8"/>
  <c r="D45" i="9" s="1"/>
  <c r="E18" i="8"/>
  <c r="E45" i="9" s="1"/>
  <c r="F18" i="8"/>
  <c r="F45" i="9" s="1"/>
  <c r="G18" i="8"/>
  <c r="H18" i="8"/>
  <c r="H45" i="9" s="1"/>
  <c r="I18" i="8"/>
  <c r="I45" i="9" s="1"/>
  <c r="J18" i="8"/>
  <c r="J45" i="9" s="1"/>
  <c r="K18" i="8"/>
  <c r="K45" i="9" s="1"/>
  <c r="C13" i="8"/>
  <c r="D13" i="8"/>
  <c r="D40" i="9" s="1"/>
  <c r="E13" i="8"/>
  <c r="E40" i="9" s="1"/>
  <c r="F13" i="8"/>
  <c r="G13" i="8"/>
  <c r="G40" i="9" s="1"/>
  <c r="H13" i="8"/>
  <c r="H40" i="9" s="1"/>
  <c r="I13" i="8"/>
  <c r="I40" i="9" s="1"/>
  <c r="J13" i="8"/>
  <c r="J40" i="9" s="1"/>
  <c r="K13" i="8"/>
  <c r="K40" i="9" s="1"/>
  <c r="B13" i="8"/>
  <c r="B40" i="9"/>
  <c r="B2" i="9"/>
  <c r="F42" i="9"/>
  <c r="K44" i="9"/>
  <c r="J2" i="9"/>
  <c r="F40" i="9"/>
  <c r="D41" i="9"/>
  <c r="E41" i="9"/>
  <c r="F41" i="9"/>
  <c r="G41" i="9"/>
  <c r="H43" i="9"/>
  <c r="K43" i="9"/>
  <c r="B12" i="9"/>
  <c r="J4" i="9" s="1"/>
  <c r="B11" i="9"/>
  <c r="J2" i="6"/>
  <c r="I2" i="4"/>
  <c r="C37" i="4"/>
  <c r="B37" i="4"/>
  <c r="B12" i="6"/>
  <c r="B11" i="6"/>
  <c r="C32" i="6"/>
  <c r="D32" i="6"/>
  <c r="E32" i="6"/>
  <c r="G32" i="6"/>
  <c r="H32" i="6"/>
  <c r="I32" i="6"/>
  <c r="J32" i="6"/>
  <c r="K32" i="6"/>
  <c r="C33" i="6"/>
  <c r="D33" i="6"/>
  <c r="E33" i="6"/>
  <c r="F33" i="6"/>
  <c r="G33" i="6"/>
  <c r="H33" i="6"/>
  <c r="I33" i="6"/>
  <c r="J33" i="6"/>
  <c r="K33" i="6"/>
  <c r="C34" i="6"/>
  <c r="D34" i="6"/>
  <c r="E34" i="6"/>
  <c r="F34" i="6"/>
  <c r="G34" i="6"/>
  <c r="H34" i="6"/>
  <c r="I34" i="6"/>
  <c r="J34" i="6"/>
  <c r="K34" i="6"/>
  <c r="C35" i="6"/>
  <c r="D35" i="6"/>
  <c r="E35" i="6"/>
  <c r="F35" i="6"/>
  <c r="G35" i="6"/>
  <c r="H35" i="6"/>
  <c r="I35" i="6"/>
  <c r="J35" i="6"/>
  <c r="K35" i="6"/>
  <c r="C36" i="6"/>
  <c r="D36" i="6"/>
  <c r="E36" i="6"/>
  <c r="F36" i="6"/>
  <c r="G36" i="6"/>
  <c r="H36" i="6"/>
  <c r="I36" i="6"/>
  <c r="J36" i="6"/>
  <c r="K36" i="6"/>
  <c r="C37" i="6"/>
  <c r="D37" i="6"/>
  <c r="E37" i="6"/>
  <c r="F37" i="6"/>
  <c r="G37" i="6"/>
  <c r="H37" i="6"/>
  <c r="I37" i="6"/>
  <c r="J37" i="6"/>
  <c r="K37" i="6"/>
  <c r="B33" i="6"/>
  <c r="B34" i="6"/>
  <c r="B35" i="6"/>
  <c r="B36" i="6"/>
  <c r="B37" i="6"/>
  <c r="B32" i="6"/>
  <c r="C3" i="6"/>
  <c r="C4" i="6"/>
  <c r="C5" i="6"/>
  <c r="C6" i="6"/>
  <c r="C7" i="6"/>
  <c r="B3" i="6"/>
  <c r="B4" i="6"/>
  <c r="B5" i="6"/>
  <c r="B6" i="6"/>
  <c r="B7" i="6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B35" i="4"/>
  <c r="B36" i="4"/>
  <c r="B38" i="4"/>
  <c r="B39" i="4"/>
  <c r="B40" i="4"/>
  <c r="B41" i="4"/>
  <c r="B42" i="4"/>
  <c r="B43" i="4"/>
  <c r="B34" i="4"/>
  <c r="C3" i="4"/>
  <c r="C4" i="4"/>
  <c r="C5" i="4"/>
  <c r="C6" i="4"/>
  <c r="C7" i="4"/>
  <c r="C8" i="4"/>
  <c r="C9" i="4"/>
  <c r="C10" i="4"/>
  <c r="C11" i="4"/>
  <c r="C2" i="4"/>
  <c r="B11" i="4"/>
  <c r="B3" i="4"/>
  <c r="B4" i="4"/>
  <c r="B5" i="4"/>
  <c r="B6" i="4"/>
  <c r="B7" i="4"/>
  <c r="B8" i="4"/>
  <c r="B9" i="4"/>
  <c r="B10" i="4"/>
  <c r="B2" i="4"/>
  <c r="P5" i="11" l="1"/>
  <c r="D15" i="11" s="1"/>
  <c r="C15" i="11"/>
  <c r="P7" i="11"/>
  <c r="D17" i="11" s="1"/>
  <c r="C17" i="11"/>
  <c r="C16" i="11"/>
  <c r="P6" i="11"/>
  <c r="D16" i="11" s="1"/>
  <c r="D13" i="11"/>
  <c r="C13" i="11"/>
  <c r="D12" i="11"/>
  <c r="C12" i="11"/>
  <c r="P4" i="11"/>
  <c r="D14" i="11" s="1"/>
  <c r="C14" i="11"/>
  <c r="V25" i="10"/>
  <c r="C37" i="10"/>
  <c r="I37" i="10" s="1"/>
  <c r="V26" i="10"/>
  <c r="M35" i="10"/>
  <c r="B37" i="10"/>
  <c r="H37" i="10" s="1"/>
  <c r="V27" i="10"/>
  <c r="M36" i="10"/>
  <c r="F37" i="10"/>
  <c r="L37" i="10" s="1"/>
  <c r="E37" i="10"/>
  <c r="K37" i="10" s="1"/>
  <c r="V28" i="10"/>
  <c r="D37" i="10"/>
  <c r="J37" i="10" s="1"/>
  <c r="H33" i="10"/>
  <c r="M33" i="10" s="1"/>
  <c r="J34" i="10"/>
  <c r="I34" i="10"/>
  <c r="B6" i="9"/>
  <c r="C7" i="9"/>
  <c r="B7" i="9"/>
  <c r="C3" i="9"/>
  <c r="B4" i="9"/>
  <c r="D7" i="6"/>
  <c r="E7" i="6" s="1"/>
  <c r="D2" i="6"/>
  <c r="B13" i="6"/>
  <c r="J3" i="9"/>
  <c r="I3" i="4"/>
  <c r="E3" i="6"/>
  <c r="E2" i="6"/>
  <c r="B45" i="9"/>
  <c r="G44" i="9"/>
  <c r="D6" i="9" s="1"/>
  <c r="C4" i="9"/>
  <c r="B3" i="9"/>
  <c r="C45" i="9"/>
  <c r="B5" i="9"/>
  <c r="D3" i="9"/>
  <c r="E3" i="9" s="1"/>
  <c r="D5" i="9"/>
  <c r="B42" i="9"/>
  <c r="D4" i="9" s="1"/>
  <c r="C6" i="9"/>
  <c r="C5" i="9"/>
  <c r="G45" i="9"/>
  <c r="C2" i="9"/>
  <c r="C40" i="9"/>
  <c r="D2" i="9" s="1"/>
  <c r="D5" i="6"/>
  <c r="E5" i="6" s="1"/>
  <c r="D6" i="6"/>
  <c r="E6" i="6" s="1"/>
  <c r="D4" i="6"/>
  <c r="E4" i="6" s="1"/>
  <c r="D3" i="6"/>
  <c r="J3" i="6"/>
  <c r="J4" i="6"/>
  <c r="D5" i="4"/>
  <c r="E5" i="4" s="1"/>
  <c r="D2" i="4"/>
  <c r="D7" i="4"/>
  <c r="E7" i="4" s="1"/>
  <c r="D3" i="4"/>
  <c r="E3" i="4" s="1"/>
  <c r="D11" i="4"/>
  <c r="E11" i="4" s="1"/>
  <c r="D10" i="4"/>
  <c r="D9" i="4"/>
  <c r="E9" i="4" s="1"/>
  <c r="D8" i="4"/>
  <c r="E8" i="4" s="1"/>
  <c r="D6" i="4"/>
  <c r="E6" i="4" s="1"/>
  <c r="D4" i="4"/>
  <c r="E4" i="4" s="1"/>
  <c r="M37" i="10" l="1"/>
  <c r="M34" i="10"/>
  <c r="D7" i="9"/>
  <c r="E7" i="9" s="1"/>
  <c r="B14" i="6"/>
  <c r="I4" i="6" s="1"/>
  <c r="E2" i="4"/>
  <c r="B18" i="4"/>
  <c r="H4" i="4" s="1"/>
  <c r="I4" i="4"/>
  <c r="E4" i="9"/>
  <c r="I3" i="6"/>
  <c r="K3" i="6" s="1"/>
  <c r="B13" i="9"/>
  <c r="E2" i="9"/>
  <c r="E6" i="9"/>
  <c r="E5" i="9"/>
  <c r="E10" i="4"/>
  <c r="B14" i="9" l="1"/>
  <c r="I4" i="9" s="1"/>
  <c r="H3" i="4"/>
  <c r="H2" i="4" s="1"/>
  <c r="J2" i="4" s="1"/>
  <c r="I2" i="6"/>
  <c r="K2" i="6" s="1"/>
  <c r="L2" i="6" s="1"/>
  <c r="I8" i="6" s="1"/>
  <c r="I11" i="6" s="1"/>
  <c r="I3" i="9"/>
  <c r="K3" i="9" s="1"/>
  <c r="J3" i="4" l="1"/>
  <c r="K2" i="4" s="1"/>
  <c r="H7" i="4" s="1"/>
  <c r="H10" i="4" s="1"/>
  <c r="I2" i="9"/>
  <c r="K2" i="9" s="1"/>
  <c r="L2" i="9" s="1"/>
  <c r="I8" i="9" s="1"/>
  <c r="I11" i="9" s="1"/>
</calcChain>
</file>

<file path=xl/sharedStrings.xml><?xml version="1.0" encoding="utf-8"?>
<sst xmlns="http://schemas.openxmlformats.org/spreadsheetml/2006/main" count="386" uniqueCount="112">
  <si>
    <t>0-5 kph</t>
  </si>
  <si>
    <t>6-10 kph</t>
  </si>
  <si>
    <t>11-15 kph</t>
  </si>
  <si>
    <t>16-20 kph</t>
  </si>
  <si>
    <t>21-25 kph</t>
  </si>
  <si>
    <t>26-30 kph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</si>
  <si>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</si>
  <si>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</si>
  <si>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</si>
  <si>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</si>
  <si>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</si>
  <si>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</si>
  <si>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</si>
  <si>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</si>
  <si>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</si>
  <si>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</si>
  <si>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 xml:space="preserve"> # OF STACKS</t>
  </si>
  <si>
    <t>MEAN</t>
  </si>
  <si>
    <t>TOTAL</t>
  </si>
  <si>
    <r>
      <t xml:space="preserve"> X</t>
    </r>
    <r>
      <rPr>
        <vertAlign val="superscript"/>
        <sz val="11"/>
        <color theme="1"/>
        <rFont val="Calibri"/>
        <family val="2"/>
        <scheme val="minor"/>
      </rPr>
      <t>2</t>
    </r>
  </si>
  <si>
    <t>k</t>
  </si>
  <si>
    <t>n</t>
  </si>
  <si>
    <t>N</t>
  </si>
  <si>
    <t>G</t>
  </si>
  <si>
    <t>sum of squares</t>
  </si>
  <si>
    <t>Sources</t>
  </si>
  <si>
    <t>Between Treatments</t>
  </si>
  <si>
    <t>Within Treatments</t>
  </si>
  <si>
    <t>Total</t>
  </si>
  <si>
    <t>Sum of Squares</t>
  </si>
  <si>
    <t>Degrees of Freedom</t>
  </si>
  <si>
    <t>Mean Square</t>
  </si>
  <si>
    <t>F</t>
  </si>
  <si>
    <t>F-statistic</t>
  </si>
  <si>
    <t>F-critical</t>
  </si>
  <si>
    <t>Result</t>
  </si>
  <si>
    <t>STACKS</t>
  </si>
  <si>
    <t>∑ X2</t>
  </si>
  <si>
    <t>SPEEDS</t>
  </si>
  <si>
    <t>Speeds</t>
  </si>
  <si>
    <t>Category</t>
  </si>
  <si>
    <t>Value</t>
  </si>
  <si>
    <t>Module</t>
  </si>
  <si>
    <t>Minimum weight(kg)</t>
  </si>
  <si>
    <t>Average</t>
  </si>
  <si>
    <t>SPEED</t>
  </si>
  <si>
    <t>1-5 kph</t>
  </si>
  <si>
    <t>CRITERIA</t>
  </si>
  <si>
    <t>Functionality</t>
  </si>
  <si>
    <t>Reliability</t>
  </si>
  <si>
    <t>Usability</t>
  </si>
  <si>
    <t>Efficiency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</si>
  <si>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</si>
  <si>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</si>
  <si>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</si>
  <si>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</si>
  <si>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</si>
  <si>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</si>
  <si>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</si>
  <si>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</si>
  <si>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</si>
  <si>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</si>
  <si>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</si>
  <si>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</si>
  <si>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</si>
  <si>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</si>
  <si>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</si>
  <si>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</si>
  <si>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</si>
  <si>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</si>
  <si>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</si>
  <si>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</si>
  <si>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Weighted Average</t>
  </si>
  <si>
    <t>Interpretation</t>
  </si>
  <si>
    <t>Very Strongly Agree</t>
  </si>
  <si>
    <t>Range of Mean</t>
  </si>
  <si>
    <t>Description</t>
  </si>
  <si>
    <t>1.00-1.81</t>
  </si>
  <si>
    <t>4.21-5.00</t>
  </si>
  <si>
    <t>1.81-2.60</t>
  </si>
  <si>
    <t>2.61-3.41</t>
  </si>
  <si>
    <t>3.42-4.20</t>
  </si>
  <si>
    <t>Strongly Disagree</t>
  </si>
  <si>
    <t>Disagree</t>
  </si>
  <si>
    <t>Agree</t>
  </si>
  <si>
    <t>Strongly Agree</t>
  </si>
  <si>
    <t>Overall</t>
  </si>
  <si>
    <t>Weighted mean</t>
  </si>
  <si>
    <t>Voltage Regulation</t>
  </si>
  <si>
    <t>No Load Voltage</t>
  </si>
  <si>
    <t>Full Load Voltage</t>
  </si>
  <si>
    <t>fail to reject null hypothesis</t>
  </si>
  <si>
    <t>Materials</t>
  </si>
  <si>
    <t>Quantity</t>
  </si>
  <si>
    <t>Multimeter</t>
  </si>
  <si>
    <t>Weighing Scale</t>
  </si>
  <si>
    <t>Piezoelectric Transducer (27mm diameter)</t>
  </si>
  <si>
    <t>Steel Tube (2x2 inch)</t>
  </si>
  <si>
    <t>Capacitor (470 microfarad)</t>
  </si>
  <si>
    <t>Diodes (1N4007)</t>
  </si>
  <si>
    <t>Rubber (2mm thickness)</t>
  </si>
  <si>
    <t>-</t>
  </si>
  <si>
    <t>Spring (torsion spring)</t>
  </si>
  <si>
    <t>Concrete (3-2-1 ratio)</t>
  </si>
  <si>
    <t>Steel Rod (8mm diameter)</t>
  </si>
  <si>
    <t>Steel wire</t>
  </si>
  <si>
    <t>DF</t>
  </si>
  <si>
    <t>MS</t>
  </si>
  <si>
    <t>SS</t>
  </si>
  <si>
    <t>SCORES</t>
  </si>
  <si>
    <t>AVERAGE SCORES</t>
  </si>
  <si>
    <r>
      <t>∑ X</t>
    </r>
    <r>
      <rPr>
        <vertAlign val="superscript"/>
        <sz val="8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</si>
</sst>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 tint="4.9989318521683403E-2"/>
      <name val="Times New Roman"/>
      <family val="1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12" xfId="0" applyBorder="1"/>
    <xf numFmtId="0" fontId="3" fillId="0" borderId="1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6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17" xfId="0" applyBorder="1"/>
    <xf numFmtId="0" fontId="3" fillId="0" borderId="13" xfId="0" applyFont="1" applyBorder="1"/>
    <xf numFmtId="0" fontId="3" fillId="4" borderId="0" xfId="0" applyFont="1" applyFill="1"/>
    <xf numFmtId="0" fontId="3" fillId="0" borderId="12" xfId="0" applyFont="1" applyBorder="1"/>
    <xf numFmtId="0" fontId="9" fillId="0" borderId="0" xfId="0" applyFont="1"/>
    <xf numFmtId="0" fontId="9" fillId="0" borderId="16" xfId="0" applyFont="1" applyBorder="1"/>
    <xf numFmtId="0" fontId="9" fillId="0" borderId="3" xfId="0" applyFont="1" applyBorder="1"/>
    <xf numFmtId="0" fontId="3" fillId="4" borderId="0" xfId="0" applyFont="1" applyFill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10" fillId="5" borderId="13" xfId="0" applyFont="1" applyFill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/>
    </xf>
    <xf numFmtId="1" fontId="0" fillId="0" borderId="0" xfId="0" applyNumberFormat="1"/>
    <xf numFmtId="0" fontId="10" fillId="4" borderId="0" xfId="0" applyFont="1" applyFill="1"/>
    <xf numFmtId="0" fontId="10" fillId="0" borderId="0" xfId="0" applyFont="1"/>
    <xf numFmtId="0" fontId="10" fillId="4" borderId="0" xfId="0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0" fontId="10" fillId="4" borderId="12" xfId="0" applyFont="1" applyFill="1" applyBorder="1"/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/>
    <xf numFmtId="0" fontId="10" fillId="4" borderId="1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center"/>
    </xf>
    <xf numFmtId="0" fontId="3" fillId="4" borderId="12" xfId="0" applyFont="1" applyFill="1" applyBorder="1" applyAlignment="1">
      <alignment horizontal="left"/>
    </xf>
    <xf numFmtId="2" fontId="3" fillId="4" borderId="12" xfId="0" applyNumberFormat="1" applyFont="1" applyFill="1" applyBorder="1" applyAlignment="1">
      <alignment horizontal="center"/>
    </xf>
    <xf numFmtId="0" fontId="8" fillId="0" borderId="0" xfId="0" applyFont="1"/>
    <xf numFmtId="0" fontId="0" fillId="0" borderId="0" xfId="1" applyNumberFormat="1" applyFont="1"/>
    <xf numFmtId="0" fontId="11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16" xfId="0" applyFont="1" applyBorder="1"/>
    <xf numFmtId="0" fontId="11" fillId="0" borderId="8" xfId="0" applyFont="1" applyBorder="1"/>
    <xf numFmtId="0" fontId="11" fillId="0" borderId="3" xfId="0" applyFont="1" applyBorder="1"/>
    <xf numFmtId="0" fontId="11" fillId="0" borderId="4" xfId="0" applyFont="1" applyBorder="1"/>
    <xf numFmtId="0" fontId="13" fillId="3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9" fillId="0" borderId="19" xfId="0" applyFont="1" applyBorder="1" applyAlignment="1">
      <alignment horizontal="center"/>
    </xf>
    <xf numFmtId="2" fontId="14" fillId="4" borderId="0" xfId="0" applyNumberFormat="1" applyFont="1" applyFill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9" fillId="0" borderId="0" xfId="0" applyFont="1" applyAlignment="1">
      <alignment wrapText="1"/>
    </xf>
    <xf numFmtId="2" fontId="9" fillId="0" borderId="0" xfId="0" applyNumberFormat="1" applyFont="1"/>
    <xf numFmtId="0" fontId="9" fillId="0" borderId="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78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STACK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 TEST DATA'!$B$1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DATA'!$B$2:$B$11</c:f>
              <c:numCache>
                <c:formatCode>General</c:formatCode>
                <c:ptCount val="10"/>
                <c:pt idx="0">
                  <c:v>18</c:v>
                </c:pt>
                <c:pt idx="1">
                  <c:v>17.2</c:v>
                </c:pt>
                <c:pt idx="2">
                  <c:v>14.8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19.100000000000001</c:v>
                </c:pt>
                <c:pt idx="7">
                  <c:v>11.5</c:v>
                </c:pt>
                <c:pt idx="8">
                  <c:v>15.3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1-4E43-A591-B7A938FDE121}"/>
            </c:ext>
          </c:extLst>
        </c:ser>
        <c:ser>
          <c:idx val="1"/>
          <c:order val="1"/>
          <c:tx>
            <c:strRef>
              <c:f>'STACK TEST DATA'!$C$1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DATA'!$C$2:$C$11</c:f>
              <c:numCache>
                <c:formatCode>General</c:formatCode>
                <c:ptCount val="10"/>
                <c:pt idx="0">
                  <c:v>18.2</c:v>
                </c:pt>
                <c:pt idx="1">
                  <c:v>14.2</c:v>
                </c:pt>
                <c:pt idx="2">
                  <c:v>14.6</c:v>
                </c:pt>
                <c:pt idx="3">
                  <c:v>12</c:v>
                </c:pt>
                <c:pt idx="4">
                  <c:v>14.6</c:v>
                </c:pt>
                <c:pt idx="5">
                  <c:v>19.899999999999999</c:v>
                </c:pt>
                <c:pt idx="6">
                  <c:v>17.2</c:v>
                </c:pt>
                <c:pt idx="7">
                  <c:v>19.8</c:v>
                </c:pt>
                <c:pt idx="8">
                  <c:v>15.9</c:v>
                </c:pt>
                <c:pt idx="9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1-4E43-A591-B7A938FDE121}"/>
            </c:ext>
          </c:extLst>
        </c:ser>
        <c:ser>
          <c:idx val="2"/>
          <c:order val="2"/>
          <c:tx>
            <c:strRef>
              <c:f>'STACK TEST DATA'!$D$1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DATA'!$D$2:$D$11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15.6</c:v>
                </c:pt>
                <c:pt idx="2">
                  <c:v>18.7</c:v>
                </c:pt>
                <c:pt idx="3">
                  <c:v>15.7</c:v>
                </c:pt>
                <c:pt idx="4">
                  <c:v>13.6</c:v>
                </c:pt>
                <c:pt idx="5">
                  <c:v>14</c:v>
                </c:pt>
                <c:pt idx="6">
                  <c:v>13</c:v>
                </c:pt>
                <c:pt idx="7">
                  <c:v>17.100000000000001</c:v>
                </c:pt>
                <c:pt idx="8">
                  <c:v>13.5</c:v>
                </c:pt>
                <c:pt idx="9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1-4E43-A591-B7A938FDE121}"/>
            </c:ext>
          </c:extLst>
        </c:ser>
        <c:ser>
          <c:idx val="3"/>
          <c:order val="3"/>
          <c:tx>
            <c:strRef>
              <c:f>'STACK TEST DATA'!$E$1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DATA'!$E$2:$E$11</c:f>
              <c:numCache>
                <c:formatCode>General</c:formatCode>
                <c:ptCount val="10"/>
                <c:pt idx="0">
                  <c:v>18.3</c:v>
                </c:pt>
                <c:pt idx="1">
                  <c:v>11.3</c:v>
                </c:pt>
                <c:pt idx="2">
                  <c:v>18.2</c:v>
                </c:pt>
                <c:pt idx="3">
                  <c:v>15.3</c:v>
                </c:pt>
                <c:pt idx="4">
                  <c:v>15.9</c:v>
                </c:pt>
                <c:pt idx="5">
                  <c:v>15.3</c:v>
                </c:pt>
                <c:pt idx="6">
                  <c:v>19.5</c:v>
                </c:pt>
                <c:pt idx="7">
                  <c:v>12.8</c:v>
                </c:pt>
                <c:pt idx="8">
                  <c:v>12.8</c:v>
                </c:pt>
                <c:pt idx="9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1-4E43-A591-B7A938FDE121}"/>
            </c:ext>
          </c:extLst>
        </c:ser>
        <c:ser>
          <c:idx val="4"/>
          <c:order val="4"/>
          <c:tx>
            <c:strRef>
              <c:f>'STACK TEST DATA'!$F$1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DATA'!$F$2:$F$11</c:f>
              <c:numCache>
                <c:formatCode>General</c:formatCode>
                <c:ptCount val="10"/>
                <c:pt idx="0">
                  <c:v>13.6</c:v>
                </c:pt>
                <c:pt idx="1">
                  <c:v>14</c:v>
                </c:pt>
                <c:pt idx="2">
                  <c:v>16.899999999999999</c:v>
                </c:pt>
                <c:pt idx="3">
                  <c:v>14.7</c:v>
                </c:pt>
                <c:pt idx="4">
                  <c:v>14.9</c:v>
                </c:pt>
                <c:pt idx="5">
                  <c:v>14.7</c:v>
                </c:pt>
                <c:pt idx="6">
                  <c:v>16.600000000000001</c:v>
                </c:pt>
                <c:pt idx="7">
                  <c:v>13.6</c:v>
                </c:pt>
                <c:pt idx="8">
                  <c:v>18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11-4E43-A591-B7A938FDE121}"/>
            </c:ext>
          </c:extLst>
        </c:ser>
        <c:ser>
          <c:idx val="5"/>
          <c:order val="5"/>
          <c:tx>
            <c:strRef>
              <c:f>'STACK TEST DATA'!$G$1</c:f>
              <c:strCache>
                <c:ptCount val="1"/>
                <c:pt idx="0">
                  <c:v>TRIAL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DATA'!$G$2:$G$11</c:f>
              <c:numCache>
                <c:formatCode>General</c:formatCode>
                <c:ptCount val="10"/>
                <c:pt idx="0">
                  <c:v>19.8</c:v>
                </c:pt>
                <c:pt idx="1">
                  <c:v>9.6999999999999993</c:v>
                </c:pt>
                <c:pt idx="2">
                  <c:v>16</c:v>
                </c:pt>
                <c:pt idx="3">
                  <c:v>18.2</c:v>
                </c:pt>
                <c:pt idx="4">
                  <c:v>13.2</c:v>
                </c:pt>
                <c:pt idx="5">
                  <c:v>13.7</c:v>
                </c:pt>
                <c:pt idx="6">
                  <c:v>14.7</c:v>
                </c:pt>
                <c:pt idx="7">
                  <c:v>16</c:v>
                </c:pt>
                <c:pt idx="8">
                  <c:v>17.3</c:v>
                </c:pt>
                <c:pt idx="9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11-4E43-A591-B7A938FDE121}"/>
            </c:ext>
          </c:extLst>
        </c:ser>
        <c:ser>
          <c:idx val="6"/>
          <c:order val="6"/>
          <c:tx>
            <c:strRef>
              <c:f>'STACK TEST DATA'!$H$1</c:f>
              <c:strCache>
                <c:ptCount val="1"/>
                <c:pt idx="0">
                  <c:v>TRIAL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DATA'!$H$2:$H$11</c:f>
              <c:numCache>
                <c:formatCode>General</c:formatCode>
                <c:ptCount val="10"/>
                <c:pt idx="0">
                  <c:v>18.2</c:v>
                </c:pt>
                <c:pt idx="1">
                  <c:v>13.5</c:v>
                </c:pt>
                <c:pt idx="2">
                  <c:v>16.600000000000001</c:v>
                </c:pt>
                <c:pt idx="3">
                  <c:v>16.8</c:v>
                </c:pt>
                <c:pt idx="4">
                  <c:v>15.9</c:v>
                </c:pt>
                <c:pt idx="5">
                  <c:v>12.9</c:v>
                </c:pt>
                <c:pt idx="6">
                  <c:v>12</c:v>
                </c:pt>
                <c:pt idx="7">
                  <c:v>14.1</c:v>
                </c:pt>
                <c:pt idx="8">
                  <c:v>17.100000000000001</c:v>
                </c:pt>
                <c:pt idx="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11-4E43-A591-B7A938FDE121}"/>
            </c:ext>
          </c:extLst>
        </c:ser>
        <c:ser>
          <c:idx val="7"/>
          <c:order val="7"/>
          <c:tx>
            <c:strRef>
              <c:f>'STACK TEST DATA'!$I$1</c:f>
              <c:strCache>
                <c:ptCount val="1"/>
                <c:pt idx="0">
                  <c:v>TRIAL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DATA'!$I$2:$I$11</c:f>
              <c:numCache>
                <c:formatCode>General</c:formatCode>
                <c:ptCount val="10"/>
                <c:pt idx="0">
                  <c:v>16.2</c:v>
                </c:pt>
                <c:pt idx="1">
                  <c:v>15</c:v>
                </c:pt>
                <c:pt idx="2">
                  <c:v>15.7</c:v>
                </c:pt>
                <c:pt idx="3">
                  <c:v>18.7</c:v>
                </c:pt>
                <c:pt idx="4">
                  <c:v>14.1</c:v>
                </c:pt>
                <c:pt idx="5">
                  <c:v>12.6</c:v>
                </c:pt>
                <c:pt idx="6">
                  <c:v>14.5</c:v>
                </c:pt>
                <c:pt idx="7">
                  <c:v>14.4</c:v>
                </c:pt>
                <c:pt idx="8">
                  <c:v>18.100000000000001</c:v>
                </c:pt>
                <c:pt idx="9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11-4E43-A591-B7A938FDE121}"/>
            </c:ext>
          </c:extLst>
        </c:ser>
        <c:ser>
          <c:idx val="8"/>
          <c:order val="8"/>
          <c:tx>
            <c:strRef>
              <c:f>'STACK TEST DATA'!$J$1</c:f>
              <c:strCache>
                <c:ptCount val="1"/>
                <c:pt idx="0">
                  <c:v>TRIAL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DATA'!$J$2:$J$11</c:f>
              <c:numCache>
                <c:formatCode>General</c:formatCode>
                <c:ptCount val="10"/>
                <c:pt idx="0">
                  <c:v>19.3</c:v>
                </c:pt>
                <c:pt idx="1">
                  <c:v>17.8</c:v>
                </c:pt>
                <c:pt idx="2">
                  <c:v>13.9</c:v>
                </c:pt>
                <c:pt idx="3">
                  <c:v>16.899999999999999</c:v>
                </c:pt>
                <c:pt idx="4">
                  <c:v>14.6</c:v>
                </c:pt>
                <c:pt idx="5">
                  <c:v>12.9</c:v>
                </c:pt>
                <c:pt idx="6">
                  <c:v>11</c:v>
                </c:pt>
                <c:pt idx="7">
                  <c:v>11.5</c:v>
                </c:pt>
                <c:pt idx="8">
                  <c:v>12.2</c:v>
                </c:pt>
                <c:pt idx="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11-4E43-A591-B7A938FDE121}"/>
            </c:ext>
          </c:extLst>
        </c:ser>
        <c:ser>
          <c:idx val="9"/>
          <c:order val="9"/>
          <c:tx>
            <c:strRef>
              <c:f>'STACK TEST DATA'!$K$1</c:f>
              <c:strCache>
                <c:ptCount val="1"/>
                <c:pt idx="0">
                  <c:v>TRIAL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'STACK TEST DATA'!$A$2:$A$11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'STACK TEST DATA'!$K$2:$K$11</c:f>
              <c:numCache>
                <c:formatCode>General</c:formatCode>
                <c:ptCount val="10"/>
                <c:pt idx="0">
                  <c:v>16.7</c:v>
                </c:pt>
                <c:pt idx="1">
                  <c:v>12</c:v>
                </c:pt>
                <c:pt idx="2">
                  <c:v>16.399999999999999</c:v>
                </c:pt>
                <c:pt idx="3">
                  <c:v>11.5</c:v>
                </c:pt>
                <c:pt idx="4">
                  <c:v>14.7</c:v>
                </c:pt>
                <c:pt idx="5">
                  <c:v>19.3</c:v>
                </c:pt>
                <c:pt idx="6">
                  <c:v>15.3</c:v>
                </c:pt>
                <c:pt idx="7">
                  <c:v>14.9</c:v>
                </c:pt>
                <c:pt idx="8">
                  <c:v>18</c:v>
                </c:pt>
                <c:pt idx="9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11-4E43-A591-B7A938FD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10416"/>
        <c:axId val="1589203696"/>
      </c:scatterChart>
      <c:valAx>
        <c:axId val="1589210416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STACKS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03696"/>
        <c:crosses val="autoZero"/>
        <c:crossBetween val="midCat"/>
        <c:majorUnit val="1"/>
      </c:valAx>
      <c:valAx>
        <c:axId val="15892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SPEED</a:t>
            </a:r>
            <a:r>
              <a:rPr lang="en-PH" baseline="0"/>
              <a:t> TEST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H"/>
        </a:p>
      </c:txPr>
    </c:title>
    <c:autoTitleDeleted val="0"/>
    <c:plotArea>
      <c:layout>
        <c:manualLayout>
          <c:layoutTarget val="inner"/>
          <c:xMode val="edge"/>
          <c:yMode val="edge"/>
          <c:x val="0.12069357807546784"/>
          <c:y val="0.17171296296296296"/>
          <c:w val="0.84875093738282714"/>
          <c:h val="0.54935075823855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 TEST DATA'!$B$10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DATA'!$B$11:$B$16</c:f>
              <c:numCache>
                <c:formatCode>General</c:formatCode>
                <c:ptCount val="6"/>
                <c:pt idx="0">
                  <c:v>10.5</c:v>
                </c:pt>
                <c:pt idx="1">
                  <c:v>12.8</c:v>
                </c:pt>
                <c:pt idx="2">
                  <c:v>11.9</c:v>
                </c:pt>
                <c:pt idx="3">
                  <c:v>10.5</c:v>
                </c:pt>
                <c:pt idx="4">
                  <c:v>12.4</c:v>
                </c:pt>
                <c:pt idx="5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D-4D39-8D31-5FB2D92217E9}"/>
            </c:ext>
          </c:extLst>
        </c:ser>
        <c:ser>
          <c:idx val="1"/>
          <c:order val="1"/>
          <c:tx>
            <c:strRef>
              <c:f>'SPEED TEST DATA'!$C$10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DATA'!$C$11:$C$16</c:f>
              <c:numCache>
                <c:formatCode>General</c:formatCode>
                <c:ptCount val="6"/>
                <c:pt idx="0">
                  <c:v>11.7</c:v>
                </c:pt>
                <c:pt idx="1">
                  <c:v>12.9</c:v>
                </c:pt>
                <c:pt idx="2">
                  <c:v>10.199999999999999</c:v>
                </c:pt>
                <c:pt idx="3">
                  <c:v>11.4</c:v>
                </c:pt>
                <c:pt idx="4">
                  <c:v>9.5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D-4D39-8D31-5FB2D92217E9}"/>
            </c:ext>
          </c:extLst>
        </c:ser>
        <c:ser>
          <c:idx val="2"/>
          <c:order val="2"/>
          <c:tx>
            <c:strRef>
              <c:f>'SPEED TEST DATA'!$D$10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DATA'!$D$11:$D$16</c:f>
              <c:numCache>
                <c:formatCode>General</c:formatCode>
                <c:ptCount val="6"/>
                <c:pt idx="0">
                  <c:v>12.2</c:v>
                </c:pt>
                <c:pt idx="1">
                  <c:v>13.1</c:v>
                </c:pt>
                <c:pt idx="2">
                  <c:v>14.1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D-4D39-8D31-5FB2D92217E9}"/>
            </c:ext>
          </c:extLst>
        </c:ser>
        <c:ser>
          <c:idx val="3"/>
          <c:order val="3"/>
          <c:tx>
            <c:strRef>
              <c:f>'SPEED TEST DATA'!$E$10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DATA'!$E$11:$E$16</c:f>
              <c:numCache>
                <c:formatCode>General</c:formatCode>
                <c:ptCount val="6"/>
                <c:pt idx="0">
                  <c:v>11.4</c:v>
                </c:pt>
                <c:pt idx="1">
                  <c:v>13</c:v>
                </c:pt>
                <c:pt idx="2">
                  <c:v>11.1</c:v>
                </c:pt>
                <c:pt idx="3">
                  <c:v>8</c:v>
                </c:pt>
                <c:pt idx="4">
                  <c:v>6.3</c:v>
                </c:pt>
                <c:pt idx="5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D-4D39-8D31-5FB2D92217E9}"/>
            </c:ext>
          </c:extLst>
        </c:ser>
        <c:ser>
          <c:idx val="4"/>
          <c:order val="4"/>
          <c:tx>
            <c:strRef>
              <c:f>'SPEED TEST DATA'!$F$10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DATA'!$F$11:$F$16</c:f>
              <c:numCache>
                <c:formatCode>General</c:formatCode>
                <c:ptCount val="6"/>
                <c:pt idx="0">
                  <c:v>12.3</c:v>
                </c:pt>
                <c:pt idx="1">
                  <c:v>12.5</c:v>
                </c:pt>
                <c:pt idx="2">
                  <c:v>11.9</c:v>
                </c:pt>
                <c:pt idx="3">
                  <c:v>12.4</c:v>
                </c:pt>
                <c:pt idx="4">
                  <c:v>9.3000000000000007</c:v>
                </c:pt>
                <c:pt idx="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D-4D39-8D31-5FB2D92217E9}"/>
            </c:ext>
          </c:extLst>
        </c:ser>
        <c:ser>
          <c:idx val="5"/>
          <c:order val="5"/>
          <c:tx>
            <c:strRef>
              <c:f>'SPEED TEST DATA'!$G$10</c:f>
              <c:strCache>
                <c:ptCount val="1"/>
                <c:pt idx="0">
                  <c:v>TRIAL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DATA'!$G$11:$G$16</c:f>
              <c:numCache>
                <c:formatCode>General</c:formatCode>
                <c:ptCount val="6"/>
                <c:pt idx="0">
                  <c:v>11.2</c:v>
                </c:pt>
                <c:pt idx="1">
                  <c:v>13.9</c:v>
                </c:pt>
                <c:pt idx="2">
                  <c:v>15.2</c:v>
                </c:pt>
                <c:pt idx="3">
                  <c:v>8.1</c:v>
                </c:pt>
                <c:pt idx="4">
                  <c:v>10.4</c:v>
                </c:pt>
                <c:pt idx="5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CD-4D39-8D31-5FB2D92217E9}"/>
            </c:ext>
          </c:extLst>
        </c:ser>
        <c:ser>
          <c:idx val="6"/>
          <c:order val="6"/>
          <c:tx>
            <c:strRef>
              <c:f>'SPEED TEST DATA'!$H$10</c:f>
              <c:strCache>
                <c:ptCount val="1"/>
                <c:pt idx="0">
                  <c:v>TRIAL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DATA'!$H$11:$H$16</c:f>
              <c:numCache>
                <c:formatCode>General</c:formatCode>
                <c:ptCount val="6"/>
                <c:pt idx="0">
                  <c:v>15.2</c:v>
                </c:pt>
                <c:pt idx="1">
                  <c:v>10.199999999999999</c:v>
                </c:pt>
                <c:pt idx="2">
                  <c:v>12</c:v>
                </c:pt>
                <c:pt idx="3">
                  <c:v>14.3</c:v>
                </c:pt>
                <c:pt idx="4">
                  <c:v>11</c:v>
                </c:pt>
                <c:pt idx="5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CD-4D39-8D31-5FB2D92217E9}"/>
            </c:ext>
          </c:extLst>
        </c:ser>
        <c:ser>
          <c:idx val="7"/>
          <c:order val="7"/>
          <c:tx>
            <c:strRef>
              <c:f>'SPEED TEST DATA'!$I$10</c:f>
              <c:strCache>
                <c:ptCount val="1"/>
                <c:pt idx="0">
                  <c:v>TRIAL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DATA'!$I$11:$I$16</c:f>
              <c:numCache>
                <c:formatCode>General</c:formatCode>
                <c:ptCount val="6"/>
                <c:pt idx="0">
                  <c:v>13.9</c:v>
                </c:pt>
                <c:pt idx="1">
                  <c:v>11.7</c:v>
                </c:pt>
                <c:pt idx="2">
                  <c:v>11.9</c:v>
                </c:pt>
                <c:pt idx="3">
                  <c:v>9.3000000000000007</c:v>
                </c:pt>
                <c:pt idx="4">
                  <c:v>7.7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CD-4D39-8D31-5FB2D92217E9}"/>
            </c:ext>
          </c:extLst>
        </c:ser>
        <c:ser>
          <c:idx val="8"/>
          <c:order val="8"/>
          <c:tx>
            <c:strRef>
              <c:f>'SPEED TEST DATA'!$J$10</c:f>
              <c:strCache>
                <c:ptCount val="1"/>
                <c:pt idx="0">
                  <c:v>TRIAL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DATA'!$J$11:$J$16</c:f>
              <c:numCache>
                <c:formatCode>General</c:formatCode>
                <c:ptCount val="6"/>
                <c:pt idx="0">
                  <c:v>11.5</c:v>
                </c:pt>
                <c:pt idx="1">
                  <c:v>15.1</c:v>
                </c:pt>
                <c:pt idx="2">
                  <c:v>11.2</c:v>
                </c:pt>
                <c:pt idx="3">
                  <c:v>7.5</c:v>
                </c:pt>
                <c:pt idx="4">
                  <c:v>14.6</c:v>
                </c:pt>
                <c:pt idx="5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CD-4D39-8D31-5FB2D92217E9}"/>
            </c:ext>
          </c:extLst>
        </c:ser>
        <c:ser>
          <c:idx val="9"/>
          <c:order val="9"/>
          <c:tx>
            <c:strRef>
              <c:f>'SPEED TEST DATA'!$K$10</c:f>
              <c:strCache>
                <c:ptCount val="1"/>
                <c:pt idx="0">
                  <c:v>TRIAL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 TEST DATA'!$A$11:$A$16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'SPEED TEST DATA'!$K$11:$K$16</c:f>
              <c:numCache>
                <c:formatCode>General</c:formatCode>
                <c:ptCount val="6"/>
                <c:pt idx="0">
                  <c:v>14.5</c:v>
                </c:pt>
                <c:pt idx="1">
                  <c:v>10.8</c:v>
                </c:pt>
                <c:pt idx="2">
                  <c:v>14.1</c:v>
                </c:pt>
                <c:pt idx="3">
                  <c:v>8.6</c:v>
                </c:pt>
                <c:pt idx="4">
                  <c:v>12.98</c:v>
                </c:pt>
                <c:pt idx="5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CD-4D39-8D31-5FB2D922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56720"/>
        <c:axId val="243657200"/>
      </c:scatterChart>
      <c:valAx>
        <c:axId val="243656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43657200"/>
        <c:crosses val="autoZero"/>
        <c:crossBetween val="midCat"/>
      </c:valAx>
      <c:valAx>
        <c:axId val="2436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POWER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1633506379523"/>
          <c:y val="0.1475338106603023"/>
          <c:w val="0.84876673538836034"/>
          <c:h val="0.60485188456454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'POWER TEST'!$B$12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TEST'!$B$13:$B$18</c:f>
              <c:numCache>
                <c:formatCode>0.000</c:formatCode>
                <c:ptCount val="6"/>
                <c:pt idx="0">
                  <c:v>15.132100000000001</c:v>
                </c:pt>
                <c:pt idx="1">
                  <c:v>35.760399999999997</c:v>
                </c:pt>
                <c:pt idx="2">
                  <c:v>41.990399999999994</c:v>
                </c:pt>
                <c:pt idx="3">
                  <c:v>5.1075999999999997</c:v>
                </c:pt>
                <c:pt idx="4">
                  <c:v>63.36160000000001</c:v>
                </c:pt>
                <c:pt idx="5">
                  <c:v>276.2244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F51-9E9F-AE423A12284B}"/>
            </c:ext>
          </c:extLst>
        </c:ser>
        <c:ser>
          <c:idx val="1"/>
          <c:order val="1"/>
          <c:tx>
            <c:strRef>
              <c:f>'POWER TEST'!$C$12</c:f>
              <c:strCache>
                <c:ptCount val="1"/>
                <c:pt idx="0">
                  <c:v>TRIAL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TEST'!$C$13:$C$18</c:f>
              <c:numCache>
                <c:formatCode>0.000</c:formatCode>
                <c:ptCount val="6"/>
                <c:pt idx="0">
                  <c:v>17.556100000000001</c:v>
                </c:pt>
                <c:pt idx="1">
                  <c:v>16.892099999999999</c:v>
                </c:pt>
                <c:pt idx="2">
                  <c:v>33.177599999999998</c:v>
                </c:pt>
                <c:pt idx="3">
                  <c:v>130.41640000000001</c:v>
                </c:pt>
                <c:pt idx="4">
                  <c:v>61.1524</c:v>
                </c:pt>
                <c:pt idx="5">
                  <c:v>57.912099999999995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F51-9E9F-AE423A12284B}"/>
            </c:ext>
          </c:extLst>
        </c:ser>
        <c:ser>
          <c:idx val="2"/>
          <c:order val="2"/>
          <c:tx>
            <c:strRef>
              <c:f>'POWER TEST'!$D$12</c:f>
              <c:strCache>
                <c:ptCount val="1"/>
                <c:pt idx="0">
                  <c:v>TRIAL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TEST'!$D$13:$D$18</c:f>
              <c:numCache>
                <c:formatCode>0.000</c:formatCode>
                <c:ptCount val="6"/>
                <c:pt idx="0">
                  <c:v>24.1081</c:v>
                </c:pt>
                <c:pt idx="1">
                  <c:v>110.6704</c:v>
                </c:pt>
                <c:pt idx="2">
                  <c:v>15.6816</c:v>
                </c:pt>
                <c:pt idx="3">
                  <c:v>26.214400000000001</c:v>
                </c:pt>
                <c:pt idx="4">
                  <c:v>23.912100000000002</c:v>
                </c:pt>
                <c:pt idx="5">
                  <c:v>173.7124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F51-9E9F-AE423A12284B}"/>
            </c:ext>
          </c:extLst>
        </c:ser>
        <c:ser>
          <c:idx val="3"/>
          <c:order val="3"/>
          <c:tx>
            <c:strRef>
              <c:f>'POWER TEST'!$E$12</c:f>
              <c:strCache>
                <c:ptCount val="1"/>
                <c:pt idx="0">
                  <c:v>TRIAL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TEST'!$E$13:$E$18</c:f>
              <c:numCache>
                <c:formatCode>0.000</c:formatCode>
                <c:ptCount val="6"/>
                <c:pt idx="0">
                  <c:v>37.822499999999998</c:v>
                </c:pt>
                <c:pt idx="1">
                  <c:v>70.728099999999998</c:v>
                </c:pt>
                <c:pt idx="2">
                  <c:v>7.4529000000000005</c:v>
                </c:pt>
                <c:pt idx="3">
                  <c:v>46.785600000000002</c:v>
                </c:pt>
                <c:pt idx="4">
                  <c:v>114.7041</c:v>
                </c:pt>
                <c:pt idx="5">
                  <c:v>77.264099999999999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F51-9E9F-AE423A12284B}"/>
            </c:ext>
          </c:extLst>
        </c:ser>
        <c:ser>
          <c:idx val="4"/>
          <c:order val="4"/>
          <c:tx>
            <c:strRef>
              <c:f>'POWER TEST'!$F$12</c:f>
              <c:strCache>
                <c:ptCount val="1"/>
                <c:pt idx="0">
                  <c:v>TRIAL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TEST'!$F$13:$F$18</c:f>
              <c:numCache>
                <c:formatCode>0.000</c:formatCode>
                <c:ptCount val="6"/>
                <c:pt idx="0">
                  <c:v>20.430399999999999</c:v>
                </c:pt>
                <c:pt idx="1">
                  <c:v>60.217599999999997</c:v>
                </c:pt>
                <c:pt idx="2">
                  <c:v>23.04</c:v>
                </c:pt>
                <c:pt idx="3">
                  <c:v>178.7569</c:v>
                </c:pt>
                <c:pt idx="4">
                  <c:v>35.760399999999997</c:v>
                </c:pt>
                <c:pt idx="5">
                  <c:v>19.1844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8B-4F51-9E9F-AE423A12284B}"/>
            </c:ext>
          </c:extLst>
        </c:ser>
        <c:ser>
          <c:idx val="5"/>
          <c:order val="5"/>
          <c:tx>
            <c:strRef>
              <c:f>'POWER TEST'!$G$12</c:f>
              <c:strCache>
                <c:ptCount val="1"/>
                <c:pt idx="0">
                  <c:v>TRIAL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TEST'!$G$13:$G$18</c:f>
              <c:numCache>
                <c:formatCode>0.000</c:formatCode>
                <c:ptCount val="6"/>
                <c:pt idx="0">
                  <c:v>27.6676</c:v>
                </c:pt>
                <c:pt idx="1">
                  <c:v>132.71039999999999</c:v>
                </c:pt>
                <c:pt idx="2">
                  <c:v>112.78439999999999</c:v>
                </c:pt>
                <c:pt idx="3">
                  <c:v>32.376100000000001</c:v>
                </c:pt>
                <c:pt idx="4">
                  <c:v>69.388900000000007</c:v>
                </c:pt>
                <c:pt idx="5">
                  <c:v>89.113600000000005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B-4F51-9E9F-AE423A12284B}"/>
            </c:ext>
          </c:extLst>
        </c:ser>
        <c:ser>
          <c:idx val="6"/>
          <c:order val="6"/>
          <c:tx>
            <c:strRef>
              <c:f>'POWER TEST'!$H$12</c:f>
              <c:strCache>
                <c:ptCount val="1"/>
                <c:pt idx="0">
                  <c:v>TRIAL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TEST'!$H$13:$H$18</c:f>
              <c:numCache>
                <c:formatCode>0.000</c:formatCode>
                <c:ptCount val="6"/>
                <c:pt idx="0">
                  <c:v>41.602499999999999</c:v>
                </c:pt>
                <c:pt idx="1">
                  <c:v>65.448099999999997</c:v>
                </c:pt>
                <c:pt idx="2">
                  <c:v>88.736400000000003</c:v>
                </c:pt>
                <c:pt idx="3">
                  <c:v>22.09</c:v>
                </c:pt>
                <c:pt idx="4">
                  <c:v>127.46409999999999</c:v>
                </c:pt>
                <c:pt idx="5">
                  <c:v>117.7225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8B-4F51-9E9F-AE423A12284B}"/>
            </c:ext>
          </c:extLst>
        </c:ser>
        <c:ser>
          <c:idx val="7"/>
          <c:order val="7"/>
          <c:tx>
            <c:strRef>
              <c:f>'POWER TEST'!$I$12</c:f>
              <c:strCache>
                <c:ptCount val="1"/>
                <c:pt idx="0">
                  <c:v>TRIAL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TEST'!$I$13:$I$18</c:f>
              <c:numCache>
                <c:formatCode>0.000</c:formatCode>
                <c:ptCount val="6"/>
                <c:pt idx="0">
                  <c:v>36.4816</c:v>
                </c:pt>
                <c:pt idx="1">
                  <c:v>18.490000000000002</c:v>
                </c:pt>
                <c:pt idx="2">
                  <c:v>58.369599999999998</c:v>
                </c:pt>
                <c:pt idx="3">
                  <c:v>89.302499999999995</c:v>
                </c:pt>
                <c:pt idx="4">
                  <c:v>73.7881</c:v>
                </c:pt>
                <c:pt idx="5">
                  <c:v>115.77760000000001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8B-4F51-9E9F-AE423A12284B}"/>
            </c:ext>
          </c:extLst>
        </c:ser>
        <c:ser>
          <c:idx val="8"/>
          <c:order val="8"/>
          <c:tx>
            <c:strRef>
              <c:f>'POWER TEST'!$J$12</c:f>
              <c:strCache>
                <c:ptCount val="1"/>
                <c:pt idx="0">
                  <c:v>TRIAL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TEST'!$J$13:$J$18</c:f>
              <c:numCache>
                <c:formatCode>0.000</c:formatCode>
                <c:ptCount val="6"/>
                <c:pt idx="0">
                  <c:v>13.9129</c:v>
                </c:pt>
                <c:pt idx="1">
                  <c:v>41.990399999999994</c:v>
                </c:pt>
                <c:pt idx="2">
                  <c:v>97.614400000000003</c:v>
                </c:pt>
                <c:pt idx="3">
                  <c:v>49.843599999999995</c:v>
                </c:pt>
                <c:pt idx="4">
                  <c:v>42.902499999999996</c:v>
                </c:pt>
                <c:pt idx="5">
                  <c:v>157.5025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8B-4F51-9E9F-AE423A12284B}"/>
            </c:ext>
          </c:extLst>
        </c:ser>
        <c:ser>
          <c:idx val="9"/>
          <c:order val="9"/>
          <c:tx>
            <c:strRef>
              <c:f>'POWER TEST'!$K$12</c:f>
              <c:strCache>
                <c:ptCount val="1"/>
                <c:pt idx="0">
                  <c:v>TRIAL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'POWER TEST'!$A$13:$A$18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xVal>
          <c:yVal>
            <c:numRef>
              <c:f>'POWER TEST'!$K$13:$K$18</c:f>
              <c:numCache>
                <c:formatCode>0.000</c:formatCode>
                <c:ptCount val="6"/>
                <c:pt idx="0">
                  <c:v>29.702500000000001</c:v>
                </c:pt>
                <c:pt idx="1">
                  <c:v>123.87690000000001</c:v>
                </c:pt>
                <c:pt idx="2">
                  <c:v>13.3225</c:v>
                </c:pt>
                <c:pt idx="3">
                  <c:v>68.0625</c:v>
                </c:pt>
                <c:pt idx="4">
                  <c:v>100.20010000000001</c:v>
                </c:pt>
                <c:pt idx="5">
                  <c:v>72.25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8B-4F51-9E9F-AE423A12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17120"/>
        <c:axId val="1322323360"/>
      </c:scatterChart>
      <c:valAx>
        <c:axId val="13223171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322323360"/>
        <c:crosses val="autoZero"/>
        <c:crossBetween val="midCat"/>
      </c:valAx>
      <c:valAx>
        <c:axId val="1322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MICROWATTS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Voltage Regulation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'VOLTAGE REGULATION'!$B$11</c:f>
              <c:strCache>
                <c:ptCount val="1"/>
                <c:pt idx="0">
                  <c:v>No Load Voltage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'VOLTAGE REGULATION'!$A$12:$A$17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cat>
          <c:val>
            <c:numRef>
              <c:f>'VOLTAGE REGULATION'!$B$12:$B$17</c:f>
              <c:numCache>
                <c:formatCode>General</c:formatCode>
                <c:ptCount val="6"/>
                <c:pt idx="0">
                  <c:v>12.440000000000001</c:v>
                </c:pt>
                <c:pt idx="1">
                  <c:v>12.600000000000001</c:v>
                </c:pt>
                <c:pt idx="2">
                  <c:v>12.360000000000001</c:v>
                </c:pt>
                <c:pt idx="3">
                  <c:v>9.91</c:v>
                </c:pt>
                <c:pt idx="4">
                  <c:v>10.318000000000001</c:v>
                </c:pt>
                <c:pt idx="5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708-B212-482A381B9584}"/>
            </c:ext>
          </c:extLst>
        </c:ser>
        <c:ser>
          <c:idx val="1"/>
          <c:order val="1"/>
          <c:tx>
            <c:strRef>
              <c:f>'VOLTAGE REGULATION'!$C$11</c:f>
              <c:strCache>
                <c:ptCount val="1"/>
                <c:pt idx="0">
                  <c:v>Full Load Voltage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'VOLTAGE REGULATION'!$A$12:$A$17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cat>
          <c:val>
            <c:numRef>
              <c:f>'VOLTAGE REGULATION'!$C$12:$C$17</c:f>
              <c:numCache>
                <c:formatCode>General</c:formatCode>
                <c:ptCount val="6"/>
                <c:pt idx="0">
                  <c:v>10.62</c:v>
                </c:pt>
                <c:pt idx="1">
                  <c:v>10.900000000000002</c:v>
                </c:pt>
                <c:pt idx="2">
                  <c:v>10.889999999999999</c:v>
                </c:pt>
                <c:pt idx="3">
                  <c:v>9.18</c:v>
                </c:pt>
                <c:pt idx="4">
                  <c:v>9.48</c:v>
                </c:pt>
                <c:pt idx="5">
                  <c:v>8.7900000000000009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708-B212-482A381B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9824"/>
        <c:axId val="56518384"/>
      </c:barChart>
      <c:lineChart>
        <c:grouping val="stacked"/>
        <c:varyColors val="0"/>
        <c:ser>
          <c:idx val="2"/>
          <c:order val="2"/>
          <c:tx>
            <c:strRef>
              <c:f>'VOLTAGE REGULATION'!$D$11</c:f>
              <c:strCache>
                <c:ptCount val="1"/>
                <c:pt idx="0">
                  <c:v>Voltage Regulation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'VOLTAGE REGULATION'!$A$12:$A$17</c:f>
              <c:strCache>
                <c:ptCount val="6"/>
                <c:pt idx="0">
                  <c:v>1-5 kph</c:v>
                </c:pt>
                <c:pt idx="1">
                  <c:v>6-10 kph</c:v>
                </c:pt>
                <c:pt idx="2">
                  <c:v>11-15 kph</c:v>
                </c:pt>
                <c:pt idx="3">
                  <c:v>16-20 kph</c:v>
                </c:pt>
                <c:pt idx="4">
                  <c:v>21-25 kph</c:v>
                </c:pt>
                <c:pt idx="5">
                  <c:v>26-30 kph</c:v>
                </c:pt>
              </c:strCache>
            </c:strRef>
          </c:cat>
          <c:val>
            <c:numRef>
              <c:f>'VOLTAGE REGULATION'!$D$12:$D$17</c:f>
              <c:numCache>
                <c:formatCode>General</c:formatCode>
                <c:ptCount val="6"/>
                <c:pt idx="0">
                  <c:v>17.137</c:v>
                </c:pt>
                <c:pt idx="1">
                  <c:v>15.596</c:v>
                </c:pt>
                <c:pt idx="2">
                  <c:v>13.497999999999999</c:v>
                </c:pt>
                <c:pt idx="3">
                  <c:v>7.952</c:v>
                </c:pt>
                <c:pt idx="4">
                  <c:v>8.8390000000000004</c:v>
                </c:pt>
                <c:pt idx="5">
                  <c:v>6.0289999999999999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A-4708-B212-482A381B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44240"/>
        <c:axId val="653041840"/>
      </c:lineChart>
      <c:catAx>
        <c:axId val="56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384"/>
        <c:crosses val="autoZero"/>
        <c:auto val="1"/>
        <c:lblAlgn val="ctr"/>
        <c:lblOffset val="100"/>
        <c:noMultiLvlLbl val="0"/>
      </c:catAx>
      <c:valAx>
        <c:axId val="565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9824"/>
        <c:crosses val="autoZero"/>
        <c:crossBetween val="between"/>
      </c:valAx>
      <c:valAx>
        <c:axId val="65304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44240"/>
        <c:crosses val="max"/>
        <c:crossBetween val="between"/>
      </c:valAx>
      <c:catAx>
        <c:axId val="65304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04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99060</xdr:rowOff>
    </xdr:from>
    <xdr:to>
      <xdr:col>20</xdr:col>
      <xdr:colOff>586740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680F0-ED5A-9856-46F3-C8CA77411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0</xdr:row>
      <xdr:rowOff>38100</xdr:rowOff>
    </xdr:from>
    <xdr:to>
      <xdr:col>21</xdr:col>
      <xdr:colOff>22860</xdr:colOff>
      <xdr:row>18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1AC24-947B-8F2D-2523-5D38C0949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0.09333</cdr:x>
      <cdr:y>0.72222</cdr:y>
    </cdr:from>
    <cdr:to>
      <cdr:x>1</cdr:x>
      <cdr:y>0.78611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A85E7A-43CC-AFC3-46B1-76A0A0798B9E}"/>
            </a:ext>
          </a:extLst>
        </cdr:cNvPr>
        <cdr:cNvSpPr txBox="1"/>
      </cdr:nvSpPr>
      <cdr:spPr>
        <a:xfrm xmlns:a="http://schemas.openxmlformats.org/drawingml/2006/main">
          <a:off x="438099" y="1981200"/>
          <a:ext cx="4255821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PH" sz="900" kern="1200"/>
            <a:t>                     1-5 kph</a:t>
          </a:r>
          <a:r>
            <a:rPr lang="en-PH" sz="900" kern="1200" baseline="0"/>
            <a:t>              </a:t>
          </a:r>
          <a:r>
            <a:rPr lang="en-PH" sz="900" kern="1200"/>
            <a:t>6-10kph           11-15kph        16-20kph           21-25kph</a:t>
          </a:r>
          <a:r>
            <a:rPr lang="en-PH" sz="900" kern="1200" baseline="0"/>
            <a:t>           26-30kph</a:t>
          </a:r>
          <a:endParaRPr lang="en-PH" sz="9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7620</xdr:rowOff>
    </xdr:from>
    <xdr:to>
      <xdr:col>19</xdr:col>
      <xdr:colOff>510540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9574C-3CD1-8250-1D98-A0F45FEE1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480060</xdr:colOff>
      <xdr:row>37</xdr:row>
      <xdr:rowOff>114300</xdr:rowOff>
    </xdr:from>
    <xdr:to>
      <xdr:col>18</xdr:col>
      <xdr:colOff>605856</xdr:colOff>
      <xdr:row>38</xdr:row>
      <xdr:rowOff>106683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A23832FF-E5F4-284E-3738-9D3FDE993A38}"/>
            </a:ext>
          </a:extLst>
        </xdr:cNvPr>
        <xdr:cNvSpPr txBox="1"/>
      </xdr:nvSpPr>
      <xdr:spPr>
        <a:xfrm>
          <a:off x="6934200" y="6880860"/>
          <a:ext cx="4255836" cy="1752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PH" sz="900" kern="1200"/>
            <a:t>                 1-5 kph</a:t>
          </a:r>
          <a:r>
            <a:rPr lang="en-PH" sz="900" kern="1200" baseline="0"/>
            <a:t>         </a:t>
          </a:r>
          <a:r>
            <a:rPr lang="en-PH" sz="900" kern="1200"/>
            <a:t>6-10kph         11-15kph      16-20kph         21-25kph</a:t>
          </a:r>
          <a:r>
            <a:rPr lang="en-PH" sz="900" kern="1200" baseline="0"/>
            <a:t>       26-30kph</a:t>
          </a:r>
          <a:endParaRPr lang="en-PH" sz="9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520535</xdr:colOff>
      <xdr:row>0</xdr:row>
      <xdr:rowOff>83128</xdr:rowOff>
    </xdr:from>
    <xdr:to>
      <xdr:col>24</xdr:col>
      <xdr:colOff>444336</xdr:colOff>
      <xdr:row>31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BBA5A-4467-C607-649A-69241B04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BF8802-A57F-49CE-896F-F84D1D489BB4}" name="Table3" displayName="Table3" ref="A1:K11" totalsRowShown="0" headerRowDxfId="177" dataDxfId="176">
  <autoFilter ref="A1:K11" xr:uid="{F7BF8802-A57F-49CE-896F-F84D1D489B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28BD46-4F2B-4E95-B959-5352CAB27F3D}" name=" # OF STACKS" dataDxfId="175"/>
    <tableColumn id="2" xr3:uid="{E6D3B390-5598-4A91-A49F-91AB8E675E37}" name="TRIAL 1" dataDxfId="174"/>
    <tableColumn id="3" xr3:uid="{7067DD12-4ADE-4386-9992-39F09AA51A28}" name="TRIAL 2" dataDxfId="173"/>
    <tableColumn id="4" xr3:uid="{580D8B19-E195-4FD7-B28F-E294829E376E}" name="TRIAL 3" dataDxfId="172"/>
    <tableColumn id="5" xr3:uid="{4FA55F96-343D-43AE-84DB-9D339FCCAD82}" name="TRIAL 4" dataDxfId="171"/>
    <tableColumn id="6" xr3:uid="{69E13381-3521-4BB2-8396-1030495D02B8}" name="TRIAL 5" dataDxfId="170"/>
    <tableColumn id="7" xr3:uid="{8F7716FC-FB78-4B51-BDB3-2F418123C186}" name="TRIAL 6" dataDxfId="169"/>
    <tableColumn id="8" xr3:uid="{68079EED-8E99-485D-915E-9D4322A6520A}" name="TRIAL 7" dataDxfId="168"/>
    <tableColumn id="9" xr3:uid="{4489F362-64C2-496B-8D8D-68F19A60CD01}" name="TRIAL 8" dataDxfId="167"/>
    <tableColumn id="10" xr3:uid="{90CEE5A8-8AD4-437C-9AB3-ACCDAA23DD1C}" name="TRIAL 9" dataDxfId="166"/>
    <tableColumn id="11" xr3:uid="{A1D2CF8B-FC84-4413-8611-D4AEDD72934E}" name="TRIAL 10" dataDxfId="16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9F8C3-026D-4CEB-AF51-9DF7C144E21A}" name="Table7113" displayName="Table7113" ref="H7:I11" totalsRowShown="0" headerRowDxfId="95" dataDxfId="93" headerRowBorderDxfId="94">
  <autoFilter ref="H7:I11" xr:uid="{CC69F8C3-026D-4CEB-AF51-9DF7C144E21A}">
    <filterColumn colId="0" hiddenButton="1"/>
    <filterColumn colId="1" hiddenButton="1"/>
  </autoFilter>
  <tableColumns count="2">
    <tableColumn id="1" xr3:uid="{EA7A8FD4-9179-4713-AF4C-51000E2DC6B7}" name="Category" dataDxfId="92"/>
    <tableColumn id="2" xr3:uid="{725864A4-FCEF-4AD4-9F40-9B2B568CFFED}" name="Value" dataDxfId="9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D995FA-41BA-41DE-AAC1-1946DAC400C1}" name="Table119" displayName="Table119" ref="A1:E7" totalsRowShown="0" headerRowDxfId="90" dataDxfId="89" tableBorderDxfId="88">
  <autoFilter ref="A1:E7" xr:uid="{1AD995FA-41BA-41DE-AAC1-1946DAC400C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ADD4C50-BDD5-444B-971D-203928F88D80}" name="SPEEDS" dataDxfId="87"/>
    <tableColumn id="2" xr3:uid="{6F784D65-8E2D-40CD-88EB-D2C55302387B}" name="MEAN" dataDxfId="86">
      <calculatedColumnFormula>AVERAGE('POWER TEST'!B13:K13)</calculatedColumnFormula>
    </tableColumn>
    <tableColumn id="3" xr3:uid="{C4D143A4-71D1-4ABB-9601-99DB5C5889BB}" name="TOTAL" dataDxfId="85">
      <calculatedColumnFormula>SUM('POWER TEST'!B13:K13)</calculatedColumnFormula>
    </tableColumn>
    <tableColumn id="4" xr3:uid="{CAF724C8-0353-4B42-BFB9-3571A49B8E2A}" name="∑ X2" dataDxfId="84">
      <calculatedColumnFormula>SUM(B40:K40)</calculatedColumnFormula>
    </tableColumn>
    <tableColumn id="5" xr3:uid="{68CC0758-6742-4108-9381-0F90DA8DC1F1}" name="sum of squares" dataDxfId="83">
      <calculatedColumnFormula>D2-((C2^2)/$B$11)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F0EF55-A905-4ADF-8E12-06590E0B82AC}" name="Table1214" displayName="Table1214" ref="H1:L4" totalsRowShown="0" headerRowDxfId="82" dataDxfId="80" headerRowBorderDxfId="81">
  <autoFilter ref="H1:L4" xr:uid="{DBF0EF55-A905-4ADF-8E12-06590E0B82A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DA8B02D-8239-49EA-8A31-D94657407B85}" name="Sources" dataDxfId="79"/>
    <tableColumn id="2" xr3:uid="{EE320B93-8323-41FD-A44E-949D5A4091BE}" name="Sum of Squares" dataDxfId="78"/>
    <tableColumn id="3" xr3:uid="{36706B1D-3CC7-438C-A1C4-BB0E3AEFF887}" name="Degrees of Freedom" dataDxfId="77">
      <calculatedColumnFormula>B10-1</calculatedColumnFormula>
    </tableColumn>
    <tableColumn id="4" xr3:uid="{C2C75DEB-9D8E-4ED2-B3E8-C4121006B60C}" name="Mean Square" dataDxfId="76"/>
    <tableColumn id="5" xr3:uid="{A3223B17-2C3D-41A7-AD08-E03E5E179BF9}" name="F" dataDxfId="7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FF22DC-1863-4C13-9DB6-BF2CAE1C1F85}" name="Table17" displayName="Table17" ref="A24:U28" totalsRowShown="0" headerRowDxfId="74" dataDxfId="73">
  <autoFilter ref="A24:U28" xr:uid="{09FF22DC-1863-4C13-9DB6-BF2CAE1C1F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F1F887FF-5566-49BB-AE4C-E37C30E46DDB}" name="CRITERIA" dataDxfId="72"/>
    <tableColumn id="2" xr3:uid="{49789108-63FC-4319-813F-C60804636AF5}" name="R1" dataDxfId="71"/>
    <tableColumn id="3" xr3:uid="{1D907736-7B2E-40AF-9724-0F020A21E10E}" name="R2" dataDxfId="70"/>
    <tableColumn id="4" xr3:uid="{17758ED4-7278-4B71-A38B-C7990E6687B8}" name="R3" dataDxfId="69"/>
    <tableColumn id="5" xr3:uid="{ED317FBF-154F-4C41-88AC-9DEF4A1DAABE}" name="R4" dataDxfId="68"/>
    <tableColumn id="6" xr3:uid="{7663CE37-FFA5-47FE-8AA4-188F5E90D4A8}" name="R5" dataDxfId="67"/>
    <tableColumn id="7" xr3:uid="{8FFE200D-5946-4449-B16B-F4DB624D1A00}" name="R6" dataDxfId="66"/>
    <tableColumn id="8" xr3:uid="{9E81D47D-D993-4E87-9F6D-D468F603FF3C}" name="R7" dataDxfId="65"/>
    <tableColumn id="9" xr3:uid="{ED273D2A-D876-4232-8370-959EDB84E0AE}" name="R8" dataDxfId="64"/>
    <tableColumn id="10" xr3:uid="{3E1A6ED6-1AC0-4593-8AB6-9A595A932FCC}" name="R9" dataDxfId="63"/>
    <tableColumn id="11" xr3:uid="{430A8BDD-E501-4B4D-8B48-632E0B166C95}" name="R10" dataDxfId="62"/>
    <tableColumn id="12" xr3:uid="{267BD595-9B9D-4193-80A0-C9D89A17795A}" name="R11" dataDxfId="61"/>
    <tableColumn id="13" xr3:uid="{9E1CB561-F363-44CB-88D7-6039C2366149}" name="R12" dataDxfId="60"/>
    <tableColumn id="14" xr3:uid="{769DCEB2-0E82-4F73-BCAD-C91136A1DF5A}" name="R13" dataDxfId="59"/>
    <tableColumn id="15" xr3:uid="{BECD42D7-6176-4E31-87D1-C5BF75C3570A}" name="R14" dataDxfId="58"/>
    <tableColumn id="16" xr3:uid="{FC193EB6-3568-49BF-B994-EED077BA7E70}" name="R15" dataDxfId="57"/>
    <tableColumn id="17" xr3:uid="{214C7919-9127-476F-873C-1929418EBAA2}" name="R16" dataDxfId="56"/>
    <tableColumn id="18" xr3:uid="{76DCD54B-3E65-48B4-9705-D2B2D816B945}" name="R17" dataDxfId="55"/>
    <tableColumn id="19" xr3:uid="{B9C3BEC8-72D8-4801-B014-74CA771F663F}" name="R18" dataDxfId="54"/>
    <tableColumn id="20" xr3:uid="{E3FF52D9-D987-4DED-8255-300AF046AD65}" name="R19" dataDxfId="53"/>
    <tableColumn id="21" xr3:uid="{38D30FBE-6BEA-474F-81C3-06CD1FE5D004}" name="R20" dataDxfId="52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1056C53-8CB6-4B50-887B-98DD17DBBB90}" name="Table19" displayName="Table19" ref="X2:AH6" totalsRowShown="0" headerRowDxfId="51" dataDxfId="49" headerRowBorderDxfId="50">
  <autoFilter ref="X2:AH6" xr:uid="{E1056C53-8CB6-4B50-887B-98DD17DBB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EC37281-064A-4B69-A2A5-20C29EEDEA1B}" name="CRITERIA" dataDxfId="48"/>
    <tableColumn id="2" xr3:uid="{C5C17278-D9F9-4723-8B28-7E71807CE8B5}" name="R1" dataDxfId="47"/>
    <tableColumn id="3" xr3:uid="{ABBA8C65-38C5-4F00-B72D-5541CD778E70}" name="R2" dataDxfId="46"/>
    <tableColumn id="4" xr3:uid="{2C47A587-2879-4A82-9D81-1E91C2BAE188}" name="R3" dataDxfId="45"/>
    <tableColumn id="5" xr3:uid="{D8889A45-4D33-4201-B360-2F9E710A64FC}" name="R4" dataDxfId="44"/>
    <tableColumn id="6" xr3:uid="{0153A1CA-4EC2-4574-A57A-D581C785E568}" name="R5" dataDxfId="43"/>
    <tableColumn id="7" xr3:uid="{A4BE270C-4505-4A96-908F-0D60FD82A405}" name="R6" dataDxfId="42"/>
    <tableColumn id="8" xr3:uid="{CC4B467E-4FE5-41DC-A89C-25E82FD1D85E}" name="R7" dataDxfId="41"/>
    <tableColumn id="9" xr3:uid="{52208DB3-8E97-4405-A82C-155950EEA8B0}" name="R8" dataDxfId="40"/>
    <tableColumn id="10" xr3:uid="{B78822C5-6CF9-4363-BE24-34ACB4097019}" name="R9" dataDxfId="39"/>
    <tableColumn id="11" xr3:uid="{759F6E0A-DE3C-4927-A41F-7637CFA04B49}" name="R10" dataDxfId="3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CA0A703-9097-44A5-A579-5BE04AB133E9}" name="Table20" displayName="Table20" ref="X8:AH12" totalsRowShown="0" headerRowDxfId="37" dataDxfId="35" headerRowBorderDxfId="36">
  <autoFilter ref="X8:AH12" xr:uid="{FCA0A703-9097-44A5-A579-5BE04AB133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A633377-A716-4EA7-91B2-4DECCBECD8DB}" name="CRITERIA" dataDxfId="34"/>
    <tableColumn id="2" xr3:uid="{7ECE7028-17DD-4C88-9D82-B4D248DDED4F}" name="R11" dataDxfId="33"/>
    <tableColumn id="3" xr3:uid="{09AB2705-AA42-4A0F-9516-905D6670AEB6}" name="R12" dataDxfId="32"/>
    <tableColumn id="4" xr3:uid="{78032A43-17A1-4E01-8C42-1F41464511C6}" name="R13" dataDxfId="31"/>
    <tableColumn id="5" xr3:uid="{9B7B3A42-3D50-4BE4-979D-237FC14691B6}" name="R14" dataDxfId="30"/>
    <tableColumn id="6" xr3:uid="{3ED93D18-1749-45CE-BA3A-7F19EBF7555C}" name="R15" dataDxfId="29"/>
    <tableColumn id="7" xr3:uid="{5FA44217-952F-4564-B005-3869C46B756C}" name="R16" dataDxfId="28"/>
    <tableColumn id="8" xr3:uid="{4F957A00-3D9F-42F4-B5FE-3FDCF4EFCC74}" name="R17" dataDxfId="27"/>
    <tableColumn id="9" xr3:uid="{539233AC-B3DD-4F3A-B50D-F8D8980F26DA}" name="R18" dataDxfId="26"/>
    <tableColumn id="10" xr3:uid="{FA650EBA-344C-4B39-B4F8-0A849915649D}" name="R19" dataDxfId="25"/>
    <tableColumn id="11" xr3:uid="{E3E18EFC-8F30-4409-8A12-8EC51B6C3BEB}" name="R20" dataDxfId="2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77232A-993A-4E99-BB32-6967294B2012}" name="Table21" displayName="Table21" ref="AJ2:AL7" totalsRowShown="0" headerRowDxfId="23" dataDxfId="21" headerRowBorderDxfId="22">
  <autoFilter ref="AJ2:AL7" xr:uid="{1E77232A-993A-4E99-BB32-6967294B2012}">
    <filterColumn colId="0" hiddenButton="1"/>
    <filterColumn colId="1" hiddenButton="1"/>
    <filterColumn colId="2" hiddenButton="1"/>
  </autoFilter>
  <tableColumns count="3">
    <tableColumn id="1" xr3:uid="{1170D7E1-6489-4E31-AC66-9C003322581F}" name="CRITERIA" dataDxfId="20"/>
    <tableColumn id="2" xr3:uid="{3A452845-F979-4713-9085-D604A6DA81D3}" name="Weighted Average" dataDxfId="19"/>
    <tableColumn id="3" xr3:uid="{6071B78B-7730-4729-8AA0-EE1512A4FB10}" name="Interpretation" dataDxfId="1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C8F8CBB-A109-48B2-B808-5854C23DE081}" name="Table25" displayName="Table25" ref="A1:L7" totalsRowShown="0">
  <autoFilter ref="A1:L7" xr:uid="{9C8F8CBB-A109-48B2-B808-5854C23DE0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5F936D2F-5AD3-4ADF-9ECF-71A7A1285C0A}" name="SPEED"/>
    <tableColumn id="2" xr3:uid="{C97092DB-D98A-4180-BD37-BA51D16F082D}" name="TRIAL 1" dataDxfId="17"/>
    <tableColumn id="3" xr3:uid="{ED67E471-AF4F-4581-85AD-A1631B60A89B}" name="TRIAL 2" dataDxfId="16"/>
    <tableColumn id="4" xr3:uid="{1F88F524-D122-4A97-ACF2-FD4180B8F4BD}" name="TRIAL 3" dataDxfId="15"/>
    <tableColumn id="5" xr3:uid="{A0F79BD8-0246-4912-B9F0-04898A1232F4}" name="TRIAL 4" dataDxfId="14"/>
    <tableColumn id="6" xr3:uid="{59455D0A-77BB-4EFC-9529-594010F648C9}" name="TRIAL 5" dataDxfId="13"/>
    <tableColumn id="7" xr3:uid="{12BE12DB-54CC-49B5-97EF-67C744937EE3}" name="TRIAL 6" dataDxfId="12"/>
    <tableColumn id="8" xr3:uid="{2FABD1EF-C041-4ADA-9EE5-5D24417F67C7}" name="TRIAL 7" dataDxfId="11"/>
    <tableColumn id="9" xr3:uid="{0479CA14-DB67-41D1-A100-4F046ACCAA3B}" name="TRIAL 8" dataDxfId="10"/>
    <tableColumn id="10" xr3:uid="{5A3C7EAF-9872-46F6-8597-DB60ED353D01}" name="TRIAL 9" dataDxfId="9"/>
    <tableColumn id="11" xr3:uid="{30A8D762-17AF-4F79-A9A4-D6AE4B41396B}" name="TRIAL 10" dataDxfId="8"/>
    <tableColumn id="12" xr3:uid="{002E5EC5-C350-4CAE-9ADC-E920CABB1CA0}" name="Average" dataDxfId="7">
      <calculatedColumnFormula>AVERAGE(Table25[[#This Row],[TRIAL 1]:[TRIAL 10]])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70AA8F9-8D58-4741-9B9C-1CB1714B4291}" name="Table26" displayName="Table26" ref="A11:D17" totalsRowShown="0" headerRowDxfId="6" dataDxfId="4" headerRowBorderDxfId="5">
  <autoFilter ref="A11:D17" xr:uid="{170AA8F9-8D58-4741-9B9C-1CB1714B4291}">
    <filterColumn colId="0" hiddenButton="1"/>
    <filterColumn colId="1" hiddenButton="1"/>
    <filterColumn colId="2" hiddenButton="1"/>
    <filterColumn colId="3" hiddenButton="1"/>
  </autoFilter>
  <tableColumns count="4">
    <tableColumn id="1" xr3:uid="{E37DE6CD-0916-4810-A82E-A0046939494D}" name="SPEED" dataDxfId="3"/>
    <tableColumn id="2" xr3:uid="{38578F48-49BC-41F8-AFD9-9CA81314AC7D}" name="No Load Voltage" dataDxfId="2">
      <calculatedColumnFormula>O2</calculatedColumnFormula>
    </tableColumn>
    <tableColumn id="3" xr3:uid="{8897E25A-211C-4F45-8C79-87CC86CB329B}" name="Full Load Voltage" dataDxfId="1">
      <calculatedColumnFormula>L2</calculatedColumnFormula>
    </tableColumn>
    <tableColumn id="4" xr3:uid="{05A6F124-C13C-43B9-A49E-7A466D098D1D}" name="Voltage Regulation" dataDxfId="0">
      <calculatedColumnFormula>Q2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B911AE-42DC-49B2-82BD-C263725E2444}" name="Table5" displayName="Table5" ref="A1:E11" totalsRowShown="0" headerRowDxfId="164" dataDxfId="163" tableBorderDxfId="162">
  <autoFilter ref="A1:E11" xr:uid="{6EB911AE-42DC-49B2-82BD-C263725E244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27C25A2-28C1-4E39-9C0B-B2196E920404}" name="STACKS" dataDxfId="161"/>
    <tableColumn id="2" xr3:uid="{E6ACF39E-7D6A-4075-8722-49E693DF04CE}" name="MEAN" dataDxfId="160">
      <calculatedColumnFormula>AVERAGE(Table3[[#This Row],[TRIAL 1]:[TRIAL 10]])</calculatedColumnFormula>
    </tableColumn>
    <tableColumn id="3" xr3:uid="{BB0BCF66-6C58-4587-8249-382AECC0BC22}" name="TOTAL" dataDxfId="159">
      <calculatedColumnFormula>SUM(Table3[[#This Row],[TRIAL 1]:[TRIAL 10]])</calculatedColumnFormula>
    </tableColumn>
    <tableColumn id="4" xr3:uid="{0E792D83-74FE-487E-B101-AF3835DB2D34}" name="∑ X2" dataDxfId="158">
      <calculatedColumnFormula>SUM(B34:K34)</calculatedColumnFormula>
    </tableColumn>
    <tableColumn id="5" xr3:uid="{75690F39-B874-44A5-9586-6155AB1E807F}" name="sum of squares" dataDxfId="157">
      <calculatedColumnFormula>D2-((C2^2)/$B$15)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3878FB-3090-463D-993C-8D422359CDA1}" name="Table6" displayName="Table6" ref="G1:K4" totalsRowShown="0" headerRowDxfId="156" dataDxfId="154" headerRowBorderDxfId="155">
  <autoFilter ref="G1:K4" xr:uid="{6C3878FB-3090-463D-993C-8D422359CD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D137A56-6159-47EB-9E4E-54B9BE39DA6E}" name="Sources" dataDxfId="153"/>
    <tableColumn id="2" xr3:uid="{A75C1D7C-B24B-4D6E-84B3-2631AD075322}" name="Sum of Squares" dataDxfId="152"/>
    <tableColumn id="3" xr3:uid="{202CC7FF-9FEB-434E-813A-0C8AE424FF94}" name="Degrees of Freedom" dataDxfId="151">
      <calculatedColumnFormula>B14-1</calculatedColumnFormula>
    </tableColumn>
    <tableColumn id="4" xr3:uid="{512305CC-DFE2-4276-9D8B-5E9CEFB9BE3F}" name="Mean Square" dataDxfId="150"/>
    <tableColumn id="5" xr3:uid="{78A22787-FD83-4542-B93F-4361B60117E2}" name="F" dataDxfId="14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5E007C-766C-43BF-A552-B7A6B08AD89F}" name="Table7" displayName="Table7" ref="G6:H10" totalsRowShown="0" headerRowDxfId="148" dataDxfId="146" headerRowBorderDxfId="147">
  <autoFilter ref="G6:H10" xr:uid="{AA5E007C-766C-43BF-A552-B7A6B08AD89F}">
    <filterColumn colId="0" hiddenButton="1"/>
    <filterColumn colId="1" hiddenButton="1"/>
  </autoFilter>
  <tableColumns count="2">
    <tableColumn id="1" xr3:uid="{110971B6-FCA5-497C-B3BF-A289CADB4AF8}" name="Category" dataDxfId="145"/>
    <tableColumn id="2" xr3:uid="{D302B923-9579-4E98-BC0D-D8202C70B381}" name="Value" dataDxfId="14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4C291D-6DC3-43BC-9E67-2B781773D418}" name="Table92" displayName="Table92" ref="A10:K16" totalsRowShown="0" headerRowDxfId="143" dataDxfId="142">
  <autoFilter ref="A10:K16" xr:uid="{BF4C291D-6DC3-43BC-9E67-2B781773D418}"/>
  <tableColumns count="11">
    <tableColumn id="1" xr3:uid="{393D1353-4C21-4E75-8895-3123E7089C0B}" name="SPEED" dataDxfId="141"/>
    <tableColumn id="2" xr3:uid="{1D7CBC54-873D-4894-91C2-34F982867204}" name="TRIAL 1" dataDxfId="140"/>
    <tableColumn id="3" xr3:uid="{2EC9551B-418C-4917-8B17-89A914E51FF4}" name="TRIAL 2" dataDxfId="139"/>
    <tableColumn id="4" xr3:uid="{1B8601C2-D8D6-4C15-9E24-E6A4A9349A18}" name="TRIAL 3" dataDxfId="138"/>
    <tableColumn id="5" xr3:uid="{11F1A5FF-EDFC-4F70-A6DD-784E1E13737D}" name="TRIAL 4" dataDxfId="137"/>
    <tableColumn id="6" xr3:uid="{433B6E62-E3F0-41AE-81A3-2AFAB9E6F441}" name="TRIAL 5" dataDxfId="136"/>
    <tableColumn id="7" xr3:uid="{5AE7D662-6DA1-42FF-89E2-71FA8D62C57D}" name="TRIAL 6" dataDxfId="135"/>
    <tableColumn id="8" xr3:uid="{AFA4541D-B98F-4E94-8B4D-FC8E8BFFE36E}" name="TRIAL 7" dataDxfId="134"/>
    <tableColumn id="9" xr3:uid="{04A4D780-FFBD-4A33-ADA3-DA748D667C5F}" name="TRIAL 8" dataDxfId="133"/>
    <tableColumn id="10" xr3:uid="{B4B91C6C-9B98-47F3-898E-E229448E928F}" name="TRIAL 9" dataDxfId="132"/>
    <tableColumn id="11" xr3:uid="{BF332FEF-4776-432D-9B97-5CDBED39D0D4}" name="TRIAL 10" dataDxfId="13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D0A02E-EE2C-4704-B63B-C8C710E49401}" name="Table9" displayName="Table9" ref="A1:K7" totalsRowShown="0" headerRowDxfId="130" dataDxfId="128" headerRowBorderDxfId="129">
  <autoFilter ref="A1:K7" xr:uid="{83D0A02E-EE2C-4704-B63B-C8C710E494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5CD70D2-3AFE-4733-9DAB-4AAED89F5B14}" name="SPEED" dataDxfId="127"/>
    <tableColumn id="2" xr3:uid="{601F3DA1-AE44-4557-90ED-38C507F2E207}" name="TRIAL 1" dataDxfId="126"/>
    <tableColumn id="3" xr3:uid="{77509D92-B5BD-45AE-A15A-FB1E35B40433}" name="TRIAL 2" dataDxfId="125"/>
    <tableColumn id="4" xr3:uid="{86979458-08C1-4AE2-B61A-E93DA7BD7957}" name="TRIAL 3" dataDxfId="124"/>
    <tableColumn id="5" xr3:uid="{492EE272-73D4-431E-80A0-DDA3A5B68B05}" name="TRIAL 4" dataDxfId="123"/>
    <tableColumn id="6" xr3:uid="{13C7E45D-59E2-4072-A25E-CE094B25A2B7}" name="TRIAL 5" dataDxfId="122"/>
    <tableColumn id="7" xr3:uid="{CA35DA0A-22E4-49C4-B725-BE79FC1AA3C4}" name="TRIAL 6" dataDxfId="121"/>
    <tableColumn id="8" xr3:uid="{1C599474-1C07-4618-A3E0-F3F536FC02BB}" name="TRIAL 7" dataDxfId="120"/>
    <tableColumn id="9" xr3:uid="{BF259E51-8B5A-41A3-8A55-8B5BA22DD3F0}" name="TRIAL 8" dataDxfId="119"/>
    <tableColumn id="10" xr3:uid="{D156B991-0183-416C-BA8D-E88B3775F9AB}" name="TRIAL 9" dataDxfId="118"/>
    <tableColumn id="11" xr3:uid="{70FBDC7F-36FE-4FBB-B7B8-65511E643333}" name="TRIAL 10" dataDxfId="11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D1DDA5-F4CA-4333-BD02-F50D2F44410E}" name="Table711" displayName="Table711" ref="H7:I11" totalsRowShown="0" headerRowDxfId="116" dataDxfId="114" headerRowBorderDxfId="115">
  <autoFilter ref="H7:I11" xr:uid="{03D1DDA5-F4CA-4333-BD02-F50D2F44410E}">
    <filterColumn colId="0" hiddenButton="1"/>
    <filterColumn colId="1" hiddenButton="1"/>
  </autoFilter>
  <tableColumns count="2">
    <tableColumn id="1" xr3:uid="{52D8B791-4DF8-4E1B-B61D-39DA2DBEC618}" name="Category" dataDxfId="113"/>
    <tableColumn id="2" xr3:uid="{03031EC5-52D7-4EB5-B685-0F53A82F6E56}" name="Value" dataDxfId="11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3A870B-D90D-436A-AD0C-20F1FA7DAFF2}" name="Table11" displayName="Table11" ref="A1:E7" totalsRowShown="0" headerRowDxfId="111" dataDxfId="110" tableBorderDxfId="109">
  <autoFilter ref="A1:E7" xr:uid="{0A3A870B-D90D-436A-AD0C-20F1FA7DAFF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BFAB8EC-6FB5-4536-8667-73B7256C336B}" name="SPEEDS" dataDxfId="108"/>
    <tableColumn id="2" xr3:uid="{BC29B2AF-E9B9-463A-9EC0-BB5755BBA99B}" name="MEAN" dataDxfId="107">
      <calculatedColumnFormula>AVERAGE(Table9[[#This Row],[TRIAL 1]:[TRIAL 10]])</calculatedColumnFormula>
    </tableColumn>
    <tableColumn id="3" xr3:uid="{6265FBD4-0009-41EC-AFEF-4DE2F29D2A36}" name="TOTAL" dataDxfId="106">
      <calculatedColumnFormula>SUM(Table9[[#This Row],[TRIAL 1]:[TRIAL 10]])</calculatedColumnFormula>
    </tableColumn>
    <tableColumn id="4" xr3:uid="{F16A6FD0-814A-48AC-8148-FD8E3ECDB720}" name="∑ X2" dataDxfId="105">
      <calculatedColumnFormula>SUM(B32:K32)</calculatedColumnFormula>
    </tableColumn>
    <tableColumn id="5" xr3:uid="{B68A08EA-24E5-4C44-ACC0-03C05673359A}" name="sum of squares" dataDxfId="104">
      <calculatedColumnFormula>D2-((C2^2)/$B$11)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1A27B6-263E-47F2-8E5C-FE6BE767CFF8}" name="Table12" displayName="Table12" ref="H1:L4" totalsRowShown="0" headerRowDxfId="103" dataDxfId="101" headerRowBorderDxfId="102">
  <autoFilter ref="H1:L4" xr:uid="{971A27B6-263E-47F2-8E5C-FE6BE767CFF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5F54596-1B60-4EB6-B334-BAA0CD54B2F0}" name="Sources" dataDxfId="100"/>
    <tableColumn id="2" xr3:uid="{6C769D41-4045-4448-B2A3-1DDD150C975E}" name="Sum of Squares" dataDxfId="99"/>
    <tableColumn id="3" xr3:uid="{9C44DE85-C73F-4AF1-8A63-BD24CC6B6FB1}" name="Degrees of Freedom" dataDxfId="98">
      <calculatedColumnFormula>B10-1</calculatedColumnFormula>
    </tableColumn>
    <tableColumn id="4" xr3:uid="{D6E823E5-FE0B-4AA8-A157-156DDBC8A399}" name="Mean Square" dataDxfId="97"/>
    <tableColumn id="5" xr3:uid="{879FB699-0B01-4373-ABE1-DB3094BB2497}" name="F" dataDxfId="9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0A71-8EEF-4618-86F6-666C6DD542E2}">
  <dimension ref="B2:C19"/>
  <sheetViews>
    <sheetView showGridLines="0" zoomScale="145" zoomScaleNormal="145" workbookViewId="0">
      <selection activeCell="A3" sqref="A3"/>
    </sheetView>
  </sheetViews>
  <sheetFormatPr defaultRowHeight="15.6" x14ac:dyDescent="0.3"/>
  <cols>
    <col min="2" max="2" width="9" style="6" bestFit="1" customWidth="1"/>
    <col min="3" max="3" width="20.21875" style="6" bestFit="1" customWidth="1"/>
  </cols>
  <sheetData>
    <row r="2" spans="2:3" x14ac:dyDescent="0.3">
      <c r="B2" s="21" t="s">
        <v>42</v>
      </c>
      <c r="C2" s="7" t="s">
        <v>43</v>
      </c>
    </row>
    <row r="3" spans="2:3" x14ac:dyDescent="0.3">
      <c r="B3" s="22">
        <v>1</v>
      </c>
      <c r="C3" s="8">
        <v>6.4</v>
      </c>
    </row>
    <row r="4" spans="2:3" x14ac:dyDescent="0.3">
      <c r="B4" s="22">
        <v>2</v>
      </c>
      <c r="C4" s="8">
        <v>6.8</v>
      </c>
    </row>
    <row r="5" spans="2:3" x14ac:dyDescent="0.3">
      <c r="B5" s="22">
        <v>3</v>
      </c>
      <c r="C5" s="8">
        <v>7.2</v>
      </c>
    </row>
    <row r="6" spans="2:3" x14ac:dyDescent="0.3">
      <c r="B6" s="22">
        <v>4</v>
      </c>
      <c r="C6" s="8">
        <v>7.4</v>
      </c>
    </row>
    <row r="7" spans="2:3" x14ac:dyDescent="0.3">
      <c r="B7" s="22">
        <v>5</v>
      </c>
      <c r="C7" s="8">
        <v>6.2</v>
      </c>
    </row>
    <row r="8" spans="2:3" x14ac:dyDescent="0.3">
      <c r="B8" s="22" t="s">
        <v>28</v>
      </c>
      <c r="C8" s="8">
        <f>SUM(C3:C7)</f>
        <v>34</v>
      </c>
    </row>
    <row r="9" spans="2:3" x14ac:dyDescent="0.3">
      <c r="B9" s="23" t="s">
        <v>44</v>
      </c>
      <c r="C9" s="10">
        <f>AVERAGE(C3:C7)</f>
        <v>6.8</v>
      </c>
    </row>
    <row r="12" spans="2:3" x14ac:dyDescent="0.3">
      <c r="B12" s="8"/>
      <c r="C12" s="8"/>
    </row>
    <row r="13" spans="2:3" x14ac:dyDescent="0.3">
      <c r="B13" s="8"/>
      <c r="C13" s="8"/>
    </row>
    <row r="14" spans="2:3" x14ac:dyDescent="0.3">
      <c r="B14" s="8"/>
      <c r="C14" s="8"/>
    </row>
    <row r="15" spans="2:3" x14ac:dyDescent="0.3">
      <c r="B15" s="8"/>
      <c r="C15" s="8"/>
    </row>
    <row r="16" spans="2:3" x14ac:dyDescent="0.3">
      <c r="B16" s="8"/>
      <c r="C16" s="8"/>
    </row>
    <row r="17" spans="2:3" x14ac:dyDescent="0.3">
      <c r="B17" s="8"/>
      <c r="C17" s="8"/>
    </row>
    <row r="18" spans="2:3" x14ac:dyDescent="0.3">
      <c r="B18" s="12"/>
      <c r="C18" s="12"/>
    </row>
    <row r="19" spans="2:3" x14ac:dyDescent="0.3">
      <c r="B19" s="12"/>
      <c r="C19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6BA6-BEED-4E2C-A1AB-9F8179EE21C6}">
  <dimension ref="C4:D18"/>
  <sheetViews>
    <sheetView showGridLines="0" tabSelected="1" workbookViewId="0">
      <selection activeCell="F14" sqref="F14"/>
    </sheetView>
  </sheetViews>
  <sheetFormatPr defaultRowHeight="14.4" x14ac:dyDescent="0.3"/>
  <cols>
    <col min="3" max="3" width="39.44140625" bestFit="1" customWidth="1"/>
    <col min="4" max="4" width="9.33203125" bestFit="1" customWidth="1"/>
    <col min="6" max="6" width="35.88671875" bestFit="1" customWidth="1"/>
    <col min="7" max="7" width="8" bestFit="1" customWidth="1"/>
  </cols>
  <sheetData>
    <row r="4" spans="3:4" ht="15" thickBot="1" x14ac:dyDescent="0.35"/>
    <row r="5" spans="3:4" ht="16.2" thickBot="1" x14ac:dyDescent="0.35">
      <c r="C5" s="13" t="s">
        <v>92</v>
      </c>
      <c r="D5" s="14" t="s">
        <v>93</v>
      </c>
    </row>
    <row r="6" spans="3:4" ht="15.6" x14ac:dyDescent="0.3">
      <c r="C6" s="15" t="s">
        <v>94</v>
      </c>
      <c r="D6" s="16">
        <v>1</v>
      </c>
    </row>
    <row r="7" spans="3:4" ht="15.6" x14ac:dyDescent="0.3">
      <c r="C7" s="15" t="s">
        <v>95</v>
      </c>
      <c r="D7" s="16">
        <v>1</v>
      </c>
    </row>
    <row r="8" spans="3:4" ht="15.6" x14ac:dyDescent="0.3">
      <c r="C8" s="15" t="s">
        <v>96</v>
      </c>
      <c r="D8" s="16">
        <v>100</v>
      </c>
    </row>
    <row r="9" spans="3:4" ht="15.6" x14ac:dyDescent="0.3">
      <c r="C9" s="15" t="s">
        <v>97</v>
      </c>
      <c r="D9" s="16">
        <v>10</v>
      </c>
    </row>
    <row r="10" spans="3:4" ht="15.6" x14ac:dyDescent="0.3">
      <c r="C10" s="15" t="s">
        <v>98</v>
      </c>
      <c r="D10" s="16">
        <v>1</v>
      </c>
    </row>
    <row r="11" spans="3:4" ht="15.6" x14ac:dyDescent="0.3">
      <c r="C11" s="15" t="s">
        <v>99</v>
      </c>
      <c r="D11" s="16">
        <v>20</v>
      </c>
    </row>
    <row r="12" spans="3:4" ht="15.6" x14ac:dyDescent="0.3">
      <c r="C12" s="15" t="s">
        <v>100</v>
      </c>
      <c r="D12" s="16" t="s">
        <v>101</v>
      </c>
    </row>
    <row r="13" spans="3:4" ht="15.6" x14ac:dyDescent="0.3">
      <c r="C13" s="15" t="s">
        <v>102</v>
      </c>
      <c r="D13" s="16">
        <v>10</v>
      </c>
    </row>
    <row r="14" spans="3:4" ht="15.6" x14ac:dyDescent="0.3">
      <c r="C14" s="15" t="s">
        <v>103</v>
      </c>
      <c r="D14" s="16" t="s">
        <v>101</v>
      </c>
    </row>
    <row r="15" spans="3:4" ht="15.6" x14ac:dyDescent="0.3">
      <c r="C15" s="15" t="s">
        <v>104</v>
      </c>
      <c r="D15" s="16" t="s">
        <v>101</v>
      </c>
    </row>
    <row r="16" spans="3:4" ht="16.2" thickBot="1" x14ac:dyDescent="0.35">
      <c r="C16" s="17" t="s">
        <v>105</v>
      </c>
      <c r="D16" s="18" t="s">
        <v>101</v>
      </c>
    </row>
    <row r="17" spans="3:4" ht="16.2" thickBot="1" x14ac:dyDescent="0.35">
      <c r="C17" s="17"/>
      <c r="D17" s="18"/>
    </row>
    <row r="18" spans="3:4" ht="15.6" x14ac:dyDescent="0.3">
      <c r="C18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6F5B-2C65-45BB-A672-B4A782FE70D6}">
  <dimension ref="A1:K11"/>
  <sheetViews>
    <sheetView showGridLines="0" zoomScaleNormal="100" workbookViewId="0">
      <selection activeCell="K24" sqref="K24"/>
    </sheetView>
  </sheetViews>
  <sheetFormatPr defaultRowHeight="14.4" x14ac:dyDescent="0.3"/>
  <cols>
    <col min="1" max="1" width="15" bestFit="1" customWidth="1"/>
    <col min="2" max="10" width="8.88671875" bestFit="1" customWidth="1"/>
    <col min="11" max="11" width="10" bestFit="1" customWidth="1"/>
    <col min="24" max="24" width="15" bestFit="1" customWidth="1"/>
    <col min="29" max="29" width="10" bestFit="1" customWidth="1"/>
    <col min="34" max="34" width="10" bestFit="1" customWidth="1"/>
  </cols>
  <sheetData>
    <row r="1" spans="1:11" ht="15.6" x14ac:dyDescent="0.3">
      <c r="A1" s="5" t="s">
        <v>16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ht="15.6" x14ac:dyDescent="0.3">
      <c r="A2" s="4">
        <v>1</v>
      </c>
      <c r="B2" s="4">
        <v>18</v>
      </c>
      <c r="C2" s="4">
        <v>18.2</v>
      </c>
      <c r="D2" s="4">
        <v>16.600000000000001</v>
      </c>
      <c r="E2" s="4">
        <v>18.3</v>
      </c>
      <c r="F2" s="4">
        <v>13.6</v>
      </c>
      <c r="G2" s="4">
        <v>19.8</v>
      </c>
      <c r="H2" s="4">
        <v>18.2</v>
      </c>
      <c r="I2" s="4">
        <v>16.2</v>
      </c>
      <c r="J2" s="4">
        <v>19.3</v>
      </c>
      <c r="K2" s="4">
        <v>16.7</v>
      </c>
    </row>
    <row r="3" spans="1:11" ht="15.6" x14ac:dyDescent="0.3">
      <c r="A3" s="4">
        <v>2</v>
      </c>
      <c r="B3" s="4">
        <v>17.2</v>
      </c>
      <c r="C3" s="4">
        <v>14.2</v>
      </c>
      <c r="D3" s="4">
        <v>15.6</v>
      </c>
      <c r="E3" s="4">
        <v>11.3</v>
      </c>
      <c r="F3" s="4">
        <v>14</v>
      </c>
      <c r="G3" s="4">
        <v>9.6999999999999993</v>
      </c>
      <c r="H3" s="4">
        <v>13.5</v>
      </c>
      <c r="I3" s="4">
        <v>15</v>
      </c>
      <c r="J3" s="4">
        <v>17.8</v>
      </c>
      <c r="K3" s="4">
        <v>12</v>
      </c>
    </row>
    <row r="4" spans="1:11" ht="15.6" x14ac:dyDescent="0.3">
      <c r="A4" s="4">
        <v>3</v>
      </c>
      <c r="B4" s="4">
        <v>14.8</v>
      </c>
      <c r="C4" s="4">
        <v>14.6</v>
      </c>
      <c r="D4" s="4">
        <v>18.7</v>
      </c>
      <c r="E4" s="4">
        <v>18.2</v>
      </c>
      <c r="F4" s="4">
        <v>16.899999999999999</v>
      </c>
      <c r="G4" s="4">
        <v>16</v>
      </c>
      <c r="H4" s="4">
        <v>16.600000000000001</v>
      </c>
      <c r="I4" s="4">
        <v>15.7</v>
      </c>
      <c r="J4" s="4">
        <v>13.9</v>
      </c>
      <c r="K4" s="4">
        <v>16.399999999999999</v>
      </c>
    </row>
    <row r="5" spans="1:11" ht="15.6" x14ac:dyDescent="0.3">
      <c r="A5" s="4">
        <v>4</v>
      </c>
      <c r="B5" s="4">
        <v>17</v>
      </c>
      <c r="C5" s="4">
        <v>12</v>
      </c>
      <c r="D5" s="4">
        <v>15.7</v>
      </c>
      <c r="E5" s="4">
        <v>15.3</v>
      </c>
      <c r="F5" s="4">
        <v>14.7</v>
      </c>
      <c r="G5" s="4">
        <v>18.2</v>
      </c>
      <c r="H5" s="4">
        <v>16.8</v>
      </c>
      <c r="I5" s="4">
        <v>18.7</v>
      </c>
      <c r="J5" s="4">
        <v>16.899999999999999</v>
      </c>
      <c r="K5" s="4">
        <v>11.5</v>
      </c>
    </row>
    <row r="6" spans="1:11" ht="15.6" x14ac:dyDescent="0.3">
      <c r="A6" s="4">
        <v>5</v>
      </c>
      <c r="B6" s="4">
        <v>18</v>
      </c>
      <c r="C6" s="4">
        <v>14.6</v>
      </c>
      <c r="D6" s="4">
        <v>13.6</v>
      </c>
      <c r="E6" s="4">
        <v>15.9</v>
      </c>
      <c r="F6" s="4">
        <v>14.9</v>
      </c>
      <c r="G6" s="4">
        <v>13.2</v>
      </c>
      <c r="H6" s="4">
        <v>15.9</v>
      </c>
      <c r="I6" s="4">
        <v>14.1</v>
      </c>
      <c r="J6" s="4">
        <v>14.6</v>
      </c>
      <c r="K6" s="4">
        <v>14.7</v>
      </c>
    </row>
    <row r="7" spans="1:11" ht="15.6" x14ac:dyDescent="0.3">
      <c r="A7" s="4">
        <v>6</v>
      </c>
      <c r="B7" s="4">
        <v>18</v>
      </c>
      <c r="C7" s="4">
        <v>19.899999999999999</v>
      </c>
      <c r="D7" s="4">
        <v>14</v>
      </c>
      <c r="E7" s="4">
        <v>15.3</v>
      </c>
      <c r="F7" s="4">
        <v>14.7</v>
      </c>
      <c r="G7" s="4">
        <v>13.7</v>
      </c>
      <c r="H7" s="4">
        <v>12.9</v>
      </c>
      <c r="I7" s="4">
        <v>12.6</v>
      </c>
      <c r="J7" s="4">
        <v>12.9</v>
      </c>
      <c r="K7" s="4">
        <v>19.3</v>
      </c>
    </row>
    <row r="8" spans="1:11" ht="15.6" x14ac:dyDescent="0.3">
      <c r="A8" s="4">
        <v>7</v>
      </c>
      <c r="B8" s="4">
        <v>19.100000000000001</v>
      </c>
      <c r="C8" s="4">
        <v>17.2</v>
      </c>
      <c r="D8" s="4">
        <v>13</v>
      </c>
      <c r="E8" s="4">
        <v>19.5</v>
      </c>
      <c r="F8" s="4">
        <v>16.600000000000001</v>
      </c>
      <c r="G8" s="4">
        <v>14.7</v>
      </c>
      <c r="H8" s="4">
        <v>12</v>
      </c>
      <c r="I8" s="4">
        <v>14.5</v>
      </c>
      <c r="J8" s="4">
        <v>11</v>
      </c>
      <c r="K8" s="4">
        <v>15.3</v>
      </c>
    </row>
    <row r="9" spans="1:11" ht="15.6" x14ac:dyDescent="0.3">
      <c r="A9" s="4">
        <v>8</v>
      </c>
      <c r="B9" s="4">
        <v>11.5</v>
      </c>
      <c r="C9" s="4">
        <v>19.8</v>
      </c>
      <c r="D9" s="4">
        <v>17.100000000000001</v>
      </c>
      <c r="E9" s="4">
        <v>12.8</v>
      </c>
      <c r="F9" s="4">
        <v>13.6</v>
      </c>
      <c r="G9" s="4">
        <v>16</v>
      </c>
      <c r="H9" s="4">
        <v>14.1</v>
      </c>
      <c r="I9" s="4">
        <v>14.4</v>
      </c>
      <c r="J9" s="4">
        <v>11.5</v>
      </c>
      <c r="K9" s="4">
        <v>14.9</v>
      </c>
    </row>
    <row r="10" spans="1:11" ht="15.6" x14ac:dyDescent="0.3">
      <c r="A10" s="4">
        <v>9</v>
      </c>
      <c r="B10" s="4">
        <v>15.3</v>
      </c>
      <c r="C10" s="4">
        <v>15.9</v>
      </c>
      <c r="D10" s="4">
        <v>13.5</v>
      </c>
      <c r="E10" s="4">
        <v>12.8</v>
      </c>
      <c r="F10" s="4">
        <v>18</v>
      </c>
      <c r="G10" s="4">
        <v>17.3</v>
      </c>
      <c r="H10" s="4">
        <v>17.100000000000001</v>
      </c>
      <c r="I10" s="4">
        <v>18.100000000000001</v>
      </c>
      <c r="J10" s="4">
        <v>12.2</v>
      </c>
      <c r="K10" s="4">
        <v>18</v>
      </c>
    </row>
    <row r="11" spans="1:11" ht="15.6" x14ac:dyDescent="0.3">
      <c r="A11" s="3">
        <v>10</v>
      </c>
      <c r="B11" s="3">
        <v>19</v>
      </c>
      <c r="C11" s="3">
        <v>15.7</v>
      </c>
      <c r="D11" s="3">
        <v>15.7</v>
      </c>
      <c r="E11" s="3">
        <v>18.2</v>
      </c>
      <c r="F11" s="3">
        <v>19</v>
      </c>
      <c r="G11" s="3">
        <v>13.3</v>
      </c>
      <c r="H11" s="3">
        <v>8.8000000000000007</v>
      </c>
      <c r="I11" s="3">
        <v>20.2</v>
      </c>
      <c r="J11" s="3">
        <v>12.4</v>
      </c>
      <c r="K11" s="3">
        <v>19.8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420F-3C7F-4364-BFE5-A38B0C548026}">
  <dimension ref="A1:K43"/>
  <sheetViews>
    <sheetView showGridLines="0" workbookViewId="0">
      <selection activeCell="E17" sqref="E17"/>
    </sheetView>
  </sheetViews>
  <sheetFormatPr defaultRowHeight="14.4" x14ac:dyDescent="0.3"/>
  <cols>
    <col min="1" max="1" width="5.109375" bestFit="1" customWidth="1"/>
    <col min="2" max="4" width="7" bestFit="1" customWidth="1"/>
    <col min="5" max="5" width="10.109375" bestFit="1" customWidth="1"/>
    <col min="6" max="6" width="7" bestFit="1" customWidth="1"/>
    <col min="7" max="7" width="19.109375" bestFit="1" customWidth="1"/>
    <col min="8" max="8" width="25.88671875" bestFit="1" customWidth="1"/>
    <col min="9" max="9" width="19.109375" bestFit="1" customWidth="1"/>
    <col min="10" max="11" width="13.33203125" bestFit="1" customWidth="1"/>
    <col min="13" max="13" width="4.21875" bestFit="1" customWidth="1"/>
    <col min="14" max="14" width="9" bestFit="1" customWidth="1"/>
  </cols>
  <sheetData>
    <row r="1" spans="1:11" ht="15.6" x14ac:dyDescent="0.3">
      <c r="A1" s="64" t="s">
        <v>36</v>
      </c>
      <c r="B1" s="64" t="s">
        <v>17</v>
      </c>
      <c r="C1" s="64" t="s">
        <v>18</v>
      </c>
      <c r="D1" s="64" t="s">
        <v>111</v>
      </c>
      <c r="E1" s="64" t="s">
        <v>24</v>
      </c>
      <c r="G1" s="32" t="s">
        <v>25</v>
      </c>
      <c r="H1" s="7" t="s">
        <v>29</v>
      </c>
      <c r="I1" s="7" t="s">
        <v>30</v>
      </c>
      <c r="J1" s="7" t="s">
        <v>31</v>
      </c>
      <c r="K1" s="7" t="s">
        <v>32</v>
      </c>
    </row>
    <row r="2" spans="1:11" ht="15.6" x14ac:dyDescent="0.3">
      <c r="A2" s="64">
        <v>1</v>
      </c>
      <c r="B2" s="64">
        <f>AVERAGE(Table3[[#This Row],[TRIAL 1]:[TRIAL 10]])</f>
        <v>17.490000000000002</v>
      </c>
      <c r="C2" s="64">
        <f>SUM(Table3[[#This Row],[TRIAL 1]:[TRIAL 10]])</f>
        <v>174.9</v>
      </c>
      <c r="D2" s="64">
        <f t="shared" ref="D2:D11" si="0">SUM(B34:K34)</f>
        <v>3087.7499999999995</v>
      </c>
      <c r="E2" s="64">
        <f t="shared" ref="E2:E11" si="1">D2-((C2^2)/$B$15)</f>
        <v>28.748999999999342</v>
      </c>
      <c r="G2" s="6" t="s">
        <v>26</v>
      </c>
      <c r="H2" s="8">
        <f>H4-H3</f>
        <v>84.324500000009493</v>
      </c>
      <c r="I2" s="8">
        <f>B14-1</f>
        <v>9</v>
      </c>
      <c r="J2" s="8">
        <f>H2/I2</f>
        <v>9.3693888888899437</v>
      </c>
      <c r="K2" s="8">
        <f>J2/J3</f>
        <v>1.5322171809218961</v>
      </c>
    </row>
    <row r="3" spans="1:11" ht="15.6" x14ac:dyDescent="0.3">
      <c r="A3" s="64">
        <v>2</v>
      </c>
      <c r="B3" s="64">
        <f>AVERAGE(Table3[[#This Row],[TRIAL 1]:[TRIAL 10]])</f>
        <v>14.030000000000001</v>
      </c>
      <c r="C3" s="64">
        <f>SUM(Table3[[#This Row],[TRIAL 1]:[TRIAL 10]])</f>
        <v>140.30000000000001</v>
      </c>
      <c r="D3" s="64">
        <f t="shared" si="0"/>
        <v>2026.71</v>
      </c>
      <c r="E3" s="64">
        <f t="shared" si="1"/>
        <v>58.300999999999704</v>
      </c>
      <c r="G3" s="6" t="s">
        <v>27</v>
      </c>
      <c r="H3" s="8">
        <f>SUM(Table5[sum of squares])</f>
        <v>550.34299999999735</v>
      </c>
      <c r="I3" s="8">
        <f>B16-B15</f>
        <v>90</v>
      </c>
      <c r="J3" s="8">
        <f>H3/I3</f>
        <v>6.1149222222221926</v>
      </c>
      <c r="K3" s="38"/>
    </row>
    <row r="4" spans="1:11" ht="15.6" x14ac:dyDescent="0.3">
      <c r="A4" s="64">
        <v>3</v>
      </c>
      <c r="B4" s="64">
        <f>AVERAGE(Table3[[#This Row],[TRIAL 1]:[TRIAL 10]])</f>
        <v>16.18</v>
      </c>
      <c r="C4" s="64">
        <f>SUM(Table3[[#This Row],[TRIAL 1]:[TRIAL 10]])</f>
        <v>161.79999999999998</v>
      </c>
      <c r="D4" s="64">
        <f t="shared" si="0"/>
        <v>2638.96</v>
      </c>
      <c r="E4" s="64">
        <f t="shared" si="1"/>
        <v>21.036000000000513</v>
      </c>
      <c r="G4" s="34" t="s">
        <v>28</v>
      </c>
      <c r="H4" s="10">
        <f>B18-((B17^2)/B16)</f>
        <v>634.66750000000684</v>
      </c>
      <c r="I4" s="10">
        <f>B16-1</f>
        <v>99</v>
      </c>
      <c r="J4" s="39"/>
      <c r="K4" s="39"/>
    </row>
    <row r="5" spans="1:11" x14ac:dyDescent="0.3">
      <c r="A5" s="64">
        <v>4</v>
      </c>
      <c r="B5" s="64">
        <f>AVERAGE(Table3[[#This Row],[TRIAL 1]:[TRIAL 10]])</f>
        <v>15.680000000000001</v>
      </c>
      <c r="C5" s="64">
        <f>SUM(Table3[[#This Row],[TRIAL 1]:[TRIAL 10]])</f>
        <v>156.80000000000001</v>
      </c>
      <c r="D5" s="64">
        <f t="shared" si="0"/>
        <v>2510.7000000000003</v>
      </c>
      <c r="E5" s="64">
        <f t="shared" si="1"/>
        <v>52.075999999999567</v>
      </c>
    </row>
    <row r="6" spans="1:11" ht="15.6" x14ac:dyDescent="0.3">
      <c r="A6" s="64">
        <v>5</v>
      </c>
      <c r="B6" s="64">
        <f>AVERAGE(Table3[[#This Row],[TRIAL 1]:[TRIAL 10]])</f>
        <v>14.95</v>
      </c>
      <c r="C6" s="64">
        <f>SUM(Table3[[#This Row],[TRIAL 1]:[TRIAL 10]])</f>
        <v>149.5</v>
      </c>
      <c r="D6" s="64">
        <f t="shared" si="0"/>
        <v>2252.0499999999997</v>
      </c>
      <c r="E6" s="64">
        <f t="shared" si="1"/>
        <v>17.024999999999636</v>
      </c>
      <c r="G6" s="32" t="s">
        <v>40</v>
      </c>
      <c r="H6" s="7" t="s">
        <v>41</v>
      </c>
    </row>
    <row r="7" spans="1:11" ht="15.6" x14ac:dyDescent="0.3">
      <c r="A7" s="64">
        <v>6</v>
      </c>
      <c r="B7" s="64">
        <f>AVERAGE(Table3[[#This Row],[TRIAL 1]:[TRIAL 10]])</f>
        <v>15.330000000000002</v>
      </c>
      <c r="C7" s="64">
        <f>SUM(Table3[[#This Row],[TRIAL 1]:[TRIAL 10]])</f>
        <v>153.30000000000001</v>
      </c>
      <c r="D7" s="64">
        <f t="shared" si="0"/>
        <v>2417.9499999999998</v>
      </c>
      <c r="E7" s="64">
        <f t="shared" si="1"/>
        <v>67.860999999999422</v>
      </c>
      <c r="G7" s="6" t="s">
        <v>33</v>
      </c>
      <c r="H7" s="8">
        <f>K2</f>
        <v>1.5322171809218961</v>
      </c>
    </row>
    <row r="8" spans="1:11" ht="15.6" x14ac:dyDescent="0.3">
      <c r="A8" s="64">
        <v>7</v>
      </c>
      <c r="B8" s="64">
        <f>AVERAGE(Table3[[#This Row],[TRIAL 1]:[TRIAL 10]])</f>
        <v>15.290000000000003</v>
      </c>
      <c r="C8" s="64">
        <f>SUM(Table3[[#This Row],[TRIAL 1]:[TRIAL 10]])</f>
        <v>152.90000000000003</v>
      </c>
      <c r="D8" s="64">
        <f t="shared" si="0"/>
        <v>2410.8900000000003</v>
      </c>
      <c r="E8" s="64">
        <f t="shared" si="1"/>
        <v>73.048999999999069</v>
      </c>
      <c r="G8" s="6" t="s">
        <v>34</v>
      </c>
      <c r="H8" s="8">
        <v>1.99</v>
      </c>
    </row>
    <row r="9" spans="1:11" ht="15.6" x14ac:dyDescent="0.3">
      <c r="A9" s="64">
        <v>8</v>
      </c>
      <c r="B9" s="64">
        <f>AVERAGE(Table3[[#This Row],[TRIAL 1]:[TRIAL 10]])</f>
        <v>14.570000000000002</v>
      </c>
      <c r="C9" s="64">
        <f>SUM(Table3[[#This Row],[TRIAL 1]:[TRIAL 10]])</f>
        <v>145.70000000000002</v>
      </c>
      <c r="D9" s="64">
        <f t="shared" si="0"/>
        <v>2181.9300000000003</v>
      </c>
      <c r="E9" s="64">
        <f t="shared" si="1"/>
        <v>59.080999999999676</v>
      </c>
      <c r="G9" s="6"/>
      <c r="H9" s="8"/>
    </row>
    <row r="10" spans="1:11" ht="15.6" x14ac:dyDescent="0.3">
      <c r="A10" s="64">
        <v>9</v>
      </c>
      <c r="B10" s="64">
        <f>AVERAGE(Table3[[#This Row],[TRIAL 1]:[TRIAL 10]])</f>
        <v>15.819999999999999</v>
      </c>
      <c r="C10" s="64">
        <f>SUM(Table3[[#This Row],[TRIAL 1]:[TRIAL 10]])</f>
        <v>158.19999999999999</v>
      </c>
      <c r="D10" s="64">
        <f t="shared" si="0"/>
        <v>2549.1400000000003</v>
      </c>
      <c r="E10" s="64">
        <f t="shared" si="1"/>
        <v>46.416000000000622</v>
      </c>
      <c r="G10" s="34" t="s">
        <v>35</v>
      </c>
      <c r="H10" s="10" t="str">
        <f>IF(OR(ISBLANK(H7),ISBLANK(H8)),"",IF(H7&gt;H8,"reject null hypothesis","fail to reject null hypothesis"))</f>
        <v>fail to reject null hypothesis</v>
      </c>
    </row>
    <row r="11" spans="1:11" x14ac:dyDescent="0.3">
      <c r="A11" s="64">
        <v>10</v>
      </c>
      <c r="B11" s="64">
        <f>AVERAGE(Table3[[#This Row],[TRIAL 1]:[TRIAL 10]])</f>
        <v>16.21</v>
      </c>
      <c r="C11" s="64">
        <f>SUM(Table3[[#This Row],[TRIAL 1]:[TRIAL 10]])</f>
        <v>162.10000000000002</v>
      </c>
      <c r="D11" s="64">
        <f t="shared" si="0"/>
        <v>2754.3900000000003</v>
      </c>
      <c r="E11" s="64">
        <f t="shared" si="1"/>
        <v>126.7489999999998</v>
      </c>
    </row>
    <row r="12" spans="1:11" x14ac:dyDescent="0.3">
      <c r="A12" s="64"/>
      <c r="B12" s="64"/>
      <c r="C12" s="64"/>
      <c r="D12" s="64"/>
      <c r="E12" s="64"/>
    </row>
    <row r="13" spans="1:11" x14ac:dyDescent="0.3">
      <c r="A13" s="64"/>
      <c r="B13" s="64"/>
      <c r="C13" s="64"/>
      <c r="D13" s="64"/>
      <c r="E13" s="64"/>
    </row>
    <row r="14" spans="1:11" x14ac:dyDescent="0.3">
      <c r="A14" s="65" t="s">
        <v>20</v>
      </c>
      <c r="B14" s="66">
        <f>COUNT(Table3[TRIAL 10])</f>
        <v>10</v>
      </c>
      <c r="C14" s="64"/>
      <c r="D14" s="64"/>
      <c r="E14" s="64"/>
    </row>
    <row r="15" spans="1:11" x14ac:dyDescent="0.3">
      <c r="A15" s="67" t="s">
        <v>21</v>
      </c>
      <c r="B15" s="68">
        <f>COUNT('STACK TEST DATA'!2:2)-1</f>
        <v>10</v>
      </c>
      <c r="C15" s="64"/>
      <c r="D15" s="64"/>
      <c r="E15" s="64"/>
    </row>
    <row r="16" spans="1:11" x14ac:dyDescent="0.3">
      <c r="A16" s="67" t="s">
        <v>22</v>
      </c>
      <c r="B16" s="68">
        <f>COUNT('STACK TEST DATA'!2:11)-B14</f>
        <v>100</v>
      </c>
      <c r="C16" s="64"/>
      <c r="D16" s="64"/>
      <c r="E16" s="64"/>
    </row>
    <row r="17" spans="1:5" x14ac:dyDescent="0.3">
      <c r="A17" s="67" t="s">
        <v>23</v>
      </c>
      <c r="B17" s="68">
        <f>SUM(Table3[[TRIAL 1]:[TRIAL 10]])</f>
        <v>1555.4999999999998</v>
      </c>
      <c r="C17" s="64"/>
      <c r="D17" s="64"/>
      <c r="E17" s="64"/>
    </row>
    <row r="18" spans="1:5" x14ac:dyDescent="0.3">
      <c r="A18" s="69" t="s">
        <v>111</v>
      </c>
      <c r="B18" s="70">
        <f>SUM(D2:D11)</f>
        <v>24830.469999999998</v>
      </c>
      <c r="C18" s="64"/>
      <c r="D18" s="64"/>
      <c r="E18" s="64"/>
    </row>
    <row r="19" spans="1:5" x14ac:dyDescent="0.3">
      <c r="A19" s="35"/>
      <c r="B19" s="35"/>
      <c r="C19" s="35"/>
      <c r="D19" s="35"/>
      <c r="E19" s="35"/>
    </row>
    <row r="33" spans="1:11" ht="16.2" x14ac:dyDescent="0.3">
      <c r="A33" s="24"/>
      <c r="B33" s="31" t="s">
        <v>19</v>
      </c>
      <c r="C33" s="31" t="s">
        <v>19</v>
      </c>
      <c r="D33" s="31" t="s">
        <v>19</v>
      </c>
      <c r="E33" s="31" t="s">
        <v>19</v>
      </c>
      <c r="F33" s="31" t="s">
        <v>19</v>
      </c>
      <c r="G33" s="31" t="s">
        <v>19</v>
      </c>
      <c r="H33" s="31" t="s">
        <v>19</v>
      </c>
      <c r="I33" s="31" t="s">
        <v>19</v>
      </c>
      <c r="J33" s="31" t="s">
        <v>19</v>
      </c>
      <c r="K33" s="25" t="s">
        <v>19</v>
      </c>
    </row>
    <row r="34" spans="1:11" x14ac:dyDescent="0.3">
      <c r="A34" s="26">
        <v>1</v>
      </c>
      <c r="B34">
        <f>'STACK TEST DATA'!B2^2</f>
        <v>324</v>
      </c>
      <c r="C34">
        <f>'STACK TEST DATA'!C2^2</f>
        <v>331.23999999999995</v>
      </c>
      <c r="D34">
        <f>'STACK TEST DATA'!D2^2</f>
        <v>275.56000000000006</v>
      </c>
      <c r="E34">
        <f>'STACK TEST DATA'!E2^2</f>
        <v>334.89000000000004</v>
      </c>
      <c r="F34">
        <f>'STACK TEST DATA'!F2^2</f>
        <v>184.95999999999998</v>
      </c>
      <c r="G34">
        <f>'STACK TEST DATA'!G2^2</f>
        <v>392.04</v>
      </c>
      <c r="H34">
        <f>'STACK TEST DATA'!H2^2</f>
        <v>331.23999999999995</v>
      </c>
      <c r="I34">
        <f>'STACK TEST DATA'!I2^2</f>
        <v>262.44</v>
      </c>
      <c r="J34">
        <f>'STACK TEST DATA'!J2^2</f>
        <v>372.49</v>
      </c>
      <c r="K34" s="27">
        <f>'STACK TEST DATA'!K2^2</f>
        <v>278.89</v>
      </c>
    </row>
    <row r="35" spans="1:11" x14ac:dyDescent="0.3">
      <c r="A35" s="26">
        <v>2</v>
      </c>
      <c r="B35">
        <f>'STACK TEST DATA'!B3^2</f>
        <v>295.83999999999997</v>
      </c>
      <c r="C35">
        <f>'STACK TEST DATA'!C3^2</f>
        <v>201.64</v>
      </c>
      <c r="D35">
        <f>'STACK TEST DATA'!D3^2</f>
        <v>243.35999999999999</v>
      </c>
      <c r="E35">
        <f>'STACK TEST DATA'!E3^2</f>
        <v>127.69000000000001</v>
      </c>
      <c r="F35">
        <f>'STACK TEST DATA'!F3^2</f>
        <v>196</v>
      </c>
      <c r="G35">
        <f>'STACK TEST DATA'!G3^2</f>
        <v>94.089999999999989</v>
      </c>
      <c r="H35">
        <f>'STACK TEST DATA'!H3^2</f>
        <v>182.25</v>
      </c>
      <c r="I35">
        <f>'STACK TEST DATA'!I3^2</f>
        <v>225</v>
      </c>
      <c r="J35">
        <f>'STACK TEST DATA'!J3^2</f>
        <v>316.84000000000003</v>
      </c>
      <c r="K35" s="27">
        <f>'STACK TEST DATA'!K3^2</f>
        <v>144</v>
      </c>
    </row>
    <row r="36" spans="1:11" x14ac:dyDescent="0.3">
      <c r="A36" s="26">
        <v>3</v>
      </c>
      <c r="B36">
        <f>'STACK TEST DATA'!B4^2</f>
        <v>219.04000000000002</v>
      </c>
      <c r="C36">
        <f>'STACK TEST DATA'!C4^2</f>
        <v>213.16</v>
      </c>
      <c r="D36">
        <f>'STACK TEST DATA'!D4^2</f>
        <v>349.69</v>
      </c>
      <c r="E36">
        <f>'STACK TEST DATA'!E4^2</f>
        <v>331.23999999999995</v>
      </c>
      <c r="F36">
        <f>'STACK TEST DATA'!F4^2</f>
        <v>285.60999999999996</v>
      </c>
      <c r="G36">
        <f>'STACK TEST DATA'!G4^2</f>
        <v>256</v>
      </c>
      <c r="H36">
        <f>'STACK TEST DATA'!H4^2</f>
        <v>275.56000000000006</v>
      </c>
      <c r="I36">
        <f>'STACK TEST DATA'!I4^2</f>
        <v>246.48999999999998</v>
      </c>
      <c r="J36">
        <f>'STACK TEST DATA'!J4^2</f>
        <v>193.21</v>
      </c>
      <c r="K36" s="27">
        <f>'STACK TEST DATA'!K4^2</f>
        <v>268.95999999999998</v>
      </c>
    </row>
    <row r="37" spans="1:11" x14ac:dyDescent="0.3">
      <c r="A37" s="26">
        <v>4</v>
      </c>
      <c r="B37">
        <f>'STACK TEST DATA'!B5^2</f>
        <v>289</v>
      </c>
      <c r="C37">
        <f>'STACK TEST DATA'!C5^2</f>
        <v>144</v>
      </c>
      <c r="D37">
        <f>'STACK TEST DATA'!D5^2</f>
        <v>246.48999999999998</v>
      </c>
      <c r="E37">
        <f>'STACK TEST DATA'!E5^2</f>
        <v>234.09000000000003</v>
      </c>
      <c r="F37">
        <f>'STACK TEST DATA'!F5^2</f>
        <v>216.08999999999997</v>
      </c>
      <c r="G37">
        <f>'STACK TEST DATA'!G5^2</f>
        <v>331.23999999999995</v>
      </c>
      <c r="H37">
        <f>'STACK TEST DATA'!H5^2</f>
        <v>282.24</v>
      </c>
      <c r="I37">
        <f>'STACK TEST DATA'!I5^2</f>
        <v>349.69</v>
      </c>
      <c r="J37">
        <f>'STACK TEST DATA'!J5^2</f>
        <v>285.60999999999996</v>
      </c>
      <c r="K37" s="27">
        <f>'STACK TEST DATA'!K5^2</f>
        <v>132.25</v>
      </c>
    </row>
    <row r="38" spans="1:11" x14ac:dyDescent="0.3">
      <c r="A38" s="26">
        <v>5</v>
      </c>
      <c r="B38">
        <f>'STACK TEST DATA'!B6^2</f>
        <v>324</v>
      </c>
      <c r="C38">
        <f>'STACK TEST DATA'!C6^2</f>
        <v>213.16</v>
      </c>
      <c r="D38">
        <f>'STACK TEST DATA'!D6^2</f>
        <v>184.95999999999998</v>
      </c>
      <c r="E38">
        <f>'STACK TEST DATA'!E6^2</f>
        <v>252.81</v>
      </c>
      <c r="F38">
        <f>'STACK TEST DATA'!F6^2</f>
        <v>222.01000000000002</v>
      </c>
      <c r="G38">
        <f>'STACK TEST DATA'!G6^2</f>
        <v>174.23999999999998</v>
      </c>
      <c r="H38">
        <f>'STACK TEST DATA'!H6^2</f>
        <v>252.81</v>
      </c>
      <c r="I38">
        <f>'STACK TEST DATA'!I6^2</f>
        <v>198.81</v>
      </c>
      <c r="J38">
        <f>'STACK TEST DATA'!J6^2</f>
        <v>213.16</v>
      </c>
      <c r="K38" s="27">
        <f>'STACK TEST DATA'!K6^2</f>
        <v>216.08999999999997</v>
      </c>
    </row>
    <row r="39" spans="1:11" x14ac:dyDescent="0.3">
      <c r="A39" s="26">
        <v>6</v>
      </c>
      <c r="B39">
        <f>'STACK TEST DATA'!B7^2</f>
        <v>324</v>
      </c>
      <c r="C39">
        <f>'STACK TEST DATA'!C7^2</f>
        <v>396.00999999999993</v>
      </c>
      <c r="D39">
        <f>'STACK TEST DATA'!D7^2</f>
        <v>196</v>
      </c>
      <c r="E39">
        <f>'STACK TEST DATA'!E7^2</f>
        <v>234.09000000000003</v>
      </c>
      <c r="F39">
        <f>'STACK TEST DATA'!F7^2</f>
        <v>216.08999999999997</v>
      </c>
      <c r="G39">
        <f>'STACK TEST DATA'!G7^2</f>
        <v>187.68999999999997</v>
      </c>
      <c r="H39">
        <f>'STACK TEST DATA'!H7^2</f>
        <v>166.41</v>
      </c>
      <c r="I39">
        <f>'STACK TEST DATA'!I7^2</f>
        <v>158.76</v>
      </c>
      <c r="J39">
        <f>'STACK TEST DATA'!J7^2</f>
        <v>166.41</v>
      </c>
      <c r="K39" s="27">
        <f>'STACK TEST DATA'!K7^2</f>
        <v>372.49</v>
      </c>
    </row>
    <row r="40" spans="1:11" x14ac:dyDescent="0.3">
      <c r="A40" s="26">
        <v>7</v>
      </c>
      <c r="B40">
        <f>'STACK TEST DATA'!B8^2</f>
        <v>364.81000000000006</v>
      </c>
      <c r="C40">
        <f>'STACK TEST DATA'!C8^2</f>
        <v>295.83999999999997</v>
      </c>
      <c r="D40">
        <f>'STACK TEST DATA'!D8^2</f>
        <v>169</v>
      </c>
      <c r="E40">
        <f>'STACK TEST DATA'!E8^2</f>
        <v>380.25</v>
      </c>
      <c r="F40">
        <f>'STACK TEST DATA'!F8^2</f>
        <v>275.56000000000006</v>
      </c>
      <c r="G40">
        <f>'STACK TEST DATA'!G8^2</f>
        <v>216.08999999999997</v>
      </c>
      <c r="H40">
        <f>'STACK TEST DATA'!H8^2</f>
        <v>144</v>
      </c>
      <c r="I40">
        <f>'STACK TEST DATA'!I8^2</f>
        <v>210.25</v>
      </c>
      <c r="J40">
        <f>'STACK TEST DATA'!J8^2</f>
        <v>121</v>
      </c>
      <c r="K40" s="27">
        <f>'STACK TEST DATA'!K8^2</f>
        <v>234.09000000000003</v>
      </c>
    </row>
    <row r="41" spans="1:11" x14ac:dyDescent="0.3">
      <c r="A41" s="26">
        <v>8</v>
      </c>
      <c r="B41">
        <f>'STACK TEST DATA'!B9^2</f>
        <v>132.25</v>
      </c>
      <c r="C41">
        <f>'STACK TEST DATA'!C9^2</f>
        <v>392.04</v>
      </c>
      <c r="D41">
        <f>'STACK TEST DATA'!D9^2</f>
        <v>292.41000000000003</v>
      </c>
      <c r="E41">
        <f>'STACK TEST DATA'!E9^2</f>
        <v>163.84000000000003</v>
      </c>
      <c r="F41">
        <f>'STACK TEST DATA'!F9^2</f>
        <v>184.95999999999998</v>
      </c>
      <c r="G41">
        <f>'STACK TEST DATA'!G9^2</f>
        <v>256</v>
      </c>
      <c r="H41">
        <f>'STACK TEST DATA'!H9^2</f>
        <v>198.81</v>
      </c>
      <c r="I41">
        <f>'STACK TEST DATA'!I9^2</f>
        <v>207.36</v>
      </c>
      <c r="J41">
        <f>'STACK TEST DATA'!J9^2</f>
        <v>132.25</v>
      </c>
      <c r="K41" s="27">
        <f>'STACK TEST DATA'!K9^2</f>
        <v>222.01000000000002</v>
      </c>
    </row>
    <row r="42" spans="1:11" x14ac:dyDescent="0.3">
      <c r="A42" s="26">
        <v>9</v>
      </c>
      <c r="B42">
        <f>'STACK TEST DATA'!B10^2</f>
        <v>234.09000000000003</v>
      </c>
      <c r="C42">
        <f>'STACK TEST DATA'!C10^2</f>
        <v>252.81</v>
      </c>
      <c r="D42">
        <f>'STACK TEST DATA'!D10^2</f>
        <v>182.25</v>
      </c>
      <c r="E42">
        <f>'STACK TEST DATA'!E10^2</f>
        <v>163.84000000000003</v>
      </c>
      <c r="F42">
        <f>'STACK TEST DATA'!F10^2</f>
        <v>324</v>
      </c>
      <c r="G42">
        <f>'STACK TEST DATA'!G10^2</f>
        <v>299.29000000000002</v>
      </c>
      <c r="H42">
        <f>'STACK TEST DATA'!H10^2</f>
        <v>292.41000000000003</v>
      </c>
      <c r="I42">
        <f>'STACK TEST DATA'!I10^2</f>
        <v>327.61000000000007</v>
      </c>
      <c r="J42">
        <f>'STACK TEST DATA'!J10^2</f>
        <v>148.83999999999997</v>
      </c>
      <c r="K42" s="27">
        <f>'STACK TEST DATA'!K10^2</f>
        <v>324</v>
      </c>
    </row>
    <row r="43" spans="1:11" x14ac:dyDescent="0.3">
      <c r="A43" s="28">
        <v>10</v>
      </c>
      <c r="B43" s="20">
        <f>'STACK TEST DATA'!B11^2</f>
        <v>361</v>
      </c>
      <c r="C43" s="20">
        <f>'STACK TEST DATA'!C11^2</f>
        <v>246.48999999999998</v>
      </c>
      <c r="D43" s="20">
        <f>'STACK TEST DATA'!D11^2</f>
        <v>246.48999999999998</v>
      </c>
      <c r="E43" s="20">
        <f>'STACK TEST DATA'!E11^2</f>
        <v>331.23999999999995</v>
      </c>
      <c r="F43" s="20">
        <f>'STACK TEST DATA'!F11^2</f>
        <v>361</v>
      </c>
      <c r="G43" s="20">
        <f>'STACK TEST DATA'!G11^2</f>
        <v>176.89000000000001</v>
      </c>
      <c r="H43" s="20">
        <f>'STACK TEST DATA'!H11^2</f>
        <v>77.440000000000012</v>
      </c>
      <c r="I43" s="20">
        <f>'STACK TEST DATA'!I11^2</f>
        <v>408.03999999999996</v>
      </c>
      <c r="J43" s="20">
        <f>'STACK TEST DATA'!J11^2</f>
        <v>153.76000000000002</v>
      </c>
      <c r="K43" s="29">
        <f>'STACK TEST DATA'!K11^2</f>
        <v>392.04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B607-14B4-4B2A-ADD2-D7FB6D9BBFA6}">
  <dimension ref="A1:K16"/>
  <sheetViews>
    <sheetView showGridLines="0" workbookViewId="0">
      <selection activeCell="O22" sqref="O22"/>
    </sheetView>
  </sheetViews>
  <sheetFormatPr defaultRowHeight="14.4" x14ac:dyDescent="0.3"/>
  <cols>
    <col min="1" max="1" width="9.88671875" bestFit="1" customWidth="1"/>
    <col min="2" max="10" width="8.88671875" bestFit="1" customWidth="1"/>
    <col min="11" max="11" width="10" bestFit="1" customWidth="1"/>
    <col min="23" max="23" width="9.88671875" bestFit="1" customWidth="1"/>
    <col min="25" max="27" width="8.88671875" bestFit="1" customWidth="1"/>
    <col min="28" max="28" width="10" bestFit="1" customWidth="1"/>
    <col min="29" max="33" width="7.21875" bestFit="1" customWidth="1"/>
    <col min="34" max="34" width="8.21875" bestFit="1" customWidth="1"/>
  </cols>
  <sheetData>
    <row r="1" spans="1:11" ht="15.6" x14ac:dyDescent="0.3">
      <c r="A1" s="32" t="s">
        <v>45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</row>
    <row r="2" spans="1:11" ht="15.6" x14ac:dyDescent="0.3">
      <c r="A2" s="6" t="s">
        <v>46</v>
      </c>
      <c r="B2" s="8">
        <v>10.5</v>
      </c>
      <c r="C2" s="8">
        <v>11.7</v>
      </c>
      <c r="D2" s="8">
        <v>12.2</v>
      </c>
      <c r="E2" s="8">
        <v>11.4</v>
      </c>
      <c r="F2" s="8">
        <v>12.3</v>
      </c>
      <c r="G2" s="8">
        <v>11.2</v>
      </c>
      <c r="H2" s="8">
        <v>15.2</v>
      </c>
      <c r="I2" s="8">
        <v>13.9</v>
      </c>
      <c r="J2" s="8">
        <v>11.5</v>
      </c>
      <c r="K2" s="8">
        <v>14.5</v>
      </c>
    </row>
    <row r="3" spans="1:11" ht="15.6" x14ac:dyDescent="0.3">
      <c r="A3" s="6" t="s">
        <v>1</v>
      </c>
      <c r="B3" s="8">
        <v>12.8</v>
      </c>
      <c r="C3" s="8">
        <v>12.9</v>
      </c>
      <c r="D3" s="8">
        <v>13.1</v>
      </c>
      <c r="E3" s="8">
        <v>13</v>
      </c>
      <c r="F3" s="8">
        <v>12.5</v>
      </c>
      <c r="G3" s="8">
        <v>13.9</v>
      </c>
      <c r="H3" s="8">
        <v>10.199999999999999</v>
      </c>
      <c r="I3" s="8">
        <v>11.7</v>
      </c>
      <c r="J3" s="8">
        <v>15.1</v>
      </c>
      <c r="K3" s="8">
        <v>10.8</v>
      </c>
    </row>
    <row r="4" spans="1:11" ht="15.6" x14ac:dyDescent="0.3">
      <c r="A4" s="6" t="s">
        <v>2</v>
      </c>
      <c r="B4" s="8">
        <v>11.9</v>
      </c>
      <c r="C4" s="8">
        <v>10.199999999999999</v>
      </c>
      <c r="D4" s="8">
        <v>14.1</v>
      </c>
      <c r="E4" s="8">
        <v>11.1</v>
      </c>
      <c r="F4" s="8">
        <v>11.9</v>
      </c>
      <c r="G4" s="8">
        <v>15.2</v>
      </c>
      <c r="H4" s="8">
        <v>12</v>
      </c>
      <c r="I4" s="8">
        <v>11.9</v>
      </c>
      <c r="J4" s="8">
        <v>11.2</v>
      </c>
      <c r="K4" s="8">
        <v>14.1</v>
      </c>
    </row>
    <row r="5" spans="1:11" ht="15.6" x14ac:dyDescent="0.3">
      <c r="A5" s="6" t="s">
        <v>3</v>
      </c>
      <c r="B5" s="8">
        <v>10.5</v>
      </c>
      <c r="C5" s="8">
        <v>11.4</v>
      </c>
      <c r="D5" s="8">
        <v>9</v>
      </c>
      <c r="E5" s="8">
        <v>8</v>
      </c>
      <c r="F5" s="8">
        <v>12.4</v>
      </c>
      <c r="G5" s="8">
        <v>8.1</v>
      </c>
      <c r="H5" s="8">
        <v>14.3</v>
      </c>
      <c r="I5" s="8">
        <v>9.3000000000000007</v>
      </c>
      <c r="J5" s="8">
        <v>7.5</v>
      </c>
      <c r="K5" s="8">
        <v>8.6</v>
      </c>
    </row>
    <row r="6" spans="1:11" ht="15.6" x14ac:dyDescent="0.3">
      <c r="A6" s="6" t="s">
        <v>4</v>
      </c>
      <c r="B6" s="8">
        <v>12.4</v>
      </c>
      <c r="C6" s="8">
        <v>9.5</v>
      </c>
      <c r="D6" s="8">
        <v>9</v>
      </c>
      <c r="E6" s="8">
        <v>6.3</v>
      </c>
      <c r="F6" s="8">
        <v>9.3000000000000007</v>
      </c>
      <c r="G6" s="8">
        <v>10.4</v>
      </c>
      <c r="H6" s="8">
        <v>11</v>
      </c>
      <c r="I6" s="8">
        <v>7.7</v>
      </c>
      <c r="J6" s="8">
        <v>14.6</v>
      </c>
      <c r="K6" s="8">
        <v>12.98</v>
      </c>
    </row>
    <row r="7" spans="1:11" ht="15.6" x14ac:dyDescent="0.3">
      <c r="A7" s="34" t="s">
        <v>5</v>
      </c>
      <c r="B7" s="10">
        <v>11.4</v>
      </c>
      <c r="C7" s="10">
        <v>11</v>
      </c>
      <c r="D7" s="10">
        <v>7</v>
      </c>
      <c r="E7" s="10">
        <v>7.9</v>
      </c>
      <c r="F7" s="10">
        <v>6.5</v>
      </c>
      <c r="G7" s="10">
        <v>8.6</v>
      </c>
      <c r="H7" s="10">
        <v>8.8000000000000007</v>
      </c>
      <c r="I7" s="10">
        <v>9</v>
      </c>
      <c r="J7" s="10">
        <v>13.9</v>
      </c>
      <c r="K7" s="10">
        <v>9.1</v>
      </c>
    </row>
    <row r="10" spans="1:11" x14ac:dyDescent="0.3">
      <c r="A10" s="64" t="s">
        <v>45</v>
      </c>
      <c r="B10" s="64" t="s">
        <v>6</v>
      </c>
      <c r="C10" s="64" t="s">
        <v>7</v>
      </c>
      <c r="D10" s="64" t="s">
        <v>8</v>
      </c>
      <c r="E10" s="64" t="s">
        <v>9</v>
      </c>
      <c r="F10" s="64" t="s">
        <v>10</v>
      </c>
      <c r="G10" s="64" t="s">
        <v>11</v>
      </c>
      <c r="H10" s="64" t="s">
        <v>12</v>
      </c>
      <c r="I10" s="64" t="s">
        <v>13</v>
      </c>
      <c r="J10" s="64" t="s">
        <v>14</v>
      </c>
      <c r="K10" s="64" t="s">
        <v>15</v>
      </c>
    </row>
    <row r="11" spans="1:11" x14ac:dyDescent="0.3">
      <c r="A11" s="64">
        <v>5</v>
      </c>
      <c r="B11" s="64">
        <v>10.5</v>
      </c>
      <c r="C11" s="64">
        <v>11.7</v>
      </c>
      <c r="D11" s="64">
        <v>12.2</v>
      </c>
      <c r="E11" s="64">
        <v>11.4</v>
      </c>
      <c r="F11" s="64">
        <v>12.3</v>
      </c>
      <c r="G11" s="64">
        <v>11.2</v>
      </c>
      <c r="H11" s="64">
        <v>15.2</v>
      </c>
      <c r="I11" s="64">
        <v>13.9</v>
      </c>
      <c r="J11" s="64">
        <v>11.5</v>
      </c>
      <c r="K11" s="64">
        <v>14.5</v>
      </c>
    </row>
    <row r="12" spans="1:11" x14ac:dyDescent="0.3">
      <c r="A12" s="64">
        <v>10</v>
      </c>
      <c r="B12" s="64">
        <v>12.8</v>
      </c>
      <c r="C12" s="64">
        <v>12.9</v>
      </c>
      <c r="D12" s="64">
        <v>13.1</v>
      </c>
      <c r="E12" s="64">
        <v>13</v>
      </c>
      <c r="F12" s="64">
        <v>12.5</v>
      </c>
      <c r="G12" s="64">
        <v>13.9</v>
      </c>
      <c r="H12" s="64">
        <v>10.199999999999999</v>
      </c>
      <c r="I12" s="64">
        <v>11.7</v>
      </c>
      <c r="J12" s="64">
        <v>15.1</v>
      </c>
      <c r="K12" s="64">
        <v>10.8</v>
      </c>
    </row>
    <row r="13" spans="1:11" x14ac:dyDescent="0.3">
      <c r="A13" s="64">
        <v>15</v>
      </c>
      <c r="B13" s="64">
        <v>11.9</v>
      </c>
      <c r="C13" s="64">
        <v>10.199999999999999</v>
      </c>
      <c r="D13" s="64">
        <v>14.1</v>
      </c>
      <c r="E13" s="64">
        <v>11.1</v>
      </c>
      <c r="F13" s="64">
        <v>11.9</v>
      </c>
      <c r="G13" s="64">
        <v>15.2</v>
      </c>
      <c r="H13" s="64">
        <v>12</v>
      </c>
      <c r="I13" s="64">
        <v>11.9</v>
      </c>
      <c r="J13" s="64">
        <v>11.2</v>
      </c>
      <c r="K13" s="64">
        <v>14.1</v>
      </c>
    </row>
    <row r="14" spans="1:11" x14ac:dyDescent="0.3">
      <c r="A14" s="64">
        <v>20</v>
      </c>
      <c r="B14" s="64">
        <v>10.5</v>
      </c>
      <c r="C14" s="64">
        <v>11.4</v>
      </c>
      <c r="D14" s="64">
        <v>9</v>
      </c>
      <c r="E14" s="64">
        <v>8</v>
      </c>
      <c r="F14" s="64">
        <v>12.4</v>
      </c>
      <c r="G14" s="64">
        <v>8.1</v>
      </c>
      <c r="H14" s="64">
        <v>14.3</v>
      </c>
      <c r="I14" s="64">
        <v>9.3000000000000007</v>
      </c>
      <c r="J14" s="64">
        <v>7.5</v>
      </c>
      <c r="K14" s="64">
        <v>8.6</v>
      </c>
    </row>
    <row r="15" spans="1:11" x14ac:dyDescent="0.3">
      <c r="A15" s="64">
        <v>25</v>
      </c>
      <c r="B15" s="64">
        <v>12.4</v>
      </c>
      <c r="C15" s="64">
        <v>9.5</v>
      </c>
      <c r="D15" s="64">
        <v>9</v>
      </c>
      <c r="E15" s="64">
        <v>6.3</v>
      </c>
      <c r="F15" s="64">
        <v>9.3000000000000007</v>
      </c>
      <c r="G15" s="64">
        <v>10.4</v>
      </c>
      <c r="H15" s="64">
        <v>11</v>
      </c>
      <c r="I15" s="64">
        <v>7.7</v>
      </c>
      <c r="J15" s="64">
        <v>14.6</v>
      </c>
      <c r="K15" s="64">
        <v>12.98</v>
      </c>
    </row>
    <row r="16" spans="1:11" x14ac:dyDescent="0.3">
      <c r="A16" s="64">
        <v>30</v>
      </c>
      <c r="B16" s="64">
        <v>11.4</v>
      </c>
      <c r="C16" s="64">
        <v>11</v>
      </c>
      <c r="D16" s="64">
        <v>7</v>
      </c>
      <c r="E16" s="64">
        <v>7.9</v>
      </c>
      <c r="F16" s="64">
        <v>6.5</v>
      </c>
      <c r="G16" s="64">
        <v>8.6</v>
      </c>
      <c r="H16" s="64">
        <v>8.8000000000000007</v>
      </c>
      <c r="I16" s="64">
        <v>9</v>
      </c>
      <c r="J16" s="64">
        <v>13.9</v>
      </c>
      <c r="K16" s="64">
        <v>9.1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38AE-B25E-4BEF-B986-286E609FBE5D}">
  <dimension ref="A1:AD37"/>
  <sheetViews>
    <sheetView showGridLines="0" workbookViewId="0">
      <selection activeCell="E16" sqref="E16"/>
    </sheetView>
  </sheetViews>
  <sheetFormatPr defaultRowHeight="14.4" x14ac:dyDescent="0.3"/>
  <cols>
    <col min="1" max="1" width="9" bestFit="1" customWidth="1"/>
    <col min="2" max="2" width="7.77734375" bestFit="1" customWidth="1"/>
    <col min="3" max="3" width="7" bestFit="1" customWidth="1"/>
    <col min="4" max="4" width="7.77734375" bestFit="1" customWidth="1"/>
    <col min="5" max="5" width="10.109375" bestFit="1" customWidth="1"/>
    <col min="6" max="7" width="7" bestFit="1" customWidth="1"/>
    <col min="8" max="8" width="19.109375" bestFit="1" customWidth="1"/>
    <col min="9" max="9" width="25.88671875" bestFit="1" customWidth="1"/>
    <col min="10" max="10" width="19.109375" bestFit="1" customWidth="1"/>
    <col min="11" max="11" width="12.5546875" bestFit="1" customWidth="1"/>
    <col min="12" max="12" width="13.33203125" bestFit="1" customWidth="1"/>
    <col min="16" max="16" width="4.5546875" bestFit="1" customWidth="1"/>
    <col min="17" max="17" width="10" bestFit="1" customWidth="1"/>
    <col min="25" max="25" width="19.109375" bestFit="1" customWidth="1"/>
    <col min="26" max="26" width="25.88671875" bestFit="1" customWidth="1"/>
    <col min="27" max="27" width="3.77734375" bestFit="1" customWidth="1"/>
    <col min="28" max="28" width="6" bestFit="1" customWidth="1"/>
    <col min="29" max="29" width="4.88671875" bestFit="1" customWidth="1"/>
  </cols>
  <sheetData>
    <row r="1" spans="1:30" ht="15.6" x14ac:dyDescent="0.3">
      <c r="A1" s="64" t="s">
        <v>38</v>
      </c>
      <c r="B1" s="64" t="s">
        <v>17</v>
      </c>
      <c r="C1" s="64" t="s">
        <v>18</v>
      </c>
      <c r="D1" s="64" t="s">
        <v>37</v>
      </c>
      <c r="E1" s="64" t="s">
        <v>24</v>
      </c>
      <c r="F1" s="64"/>
      <c r="H1" s="21" t="s">
        <v>25</v>
      </c>
      <c r="I1" s="7" t="s">
        <v>29</v>
      </c>
      <c r="J1" s="7" t="s">
        <v>30</v>
      </c>
      <c r="K1" s="7" t="s">
        <v>31</v>
      </c>
      <c r="L1" s="7" t="s">
        <v>32</v>
      </c>
      <c r="M1" s="6"/>
    </row>
    <row r="2" spans="1:30" ht="15.6" x14ac:dyDescent="0.3">
      <c r="A2" s="64" t="s">
        <v>0</v>
      </c>
      <c r="B2" s="64">
        <f>AVERAGE(Table9[[#This Row],[TRIAL 1]:[TRIAL 10]])</f>
        <v>12.440000000000001</v>
      </c>
      <c r="C2" s="64">
        <f>SUM(Table9[[#This Row],[TRIAL 1]:[TRIAL 10]])</f>
        <v>124.4</v>
      </c>
      <c r="D2" s="64">
        <f t="shared" ref="D2:D7" si="0">SUM(B32:K32)</f>
        <v>1569.42</v>
      </c>
      <c r="E2" s="64">
        <f t="shared" ref="E2:E7" si="1">D2-((C2^2)/$B$11)</f>
        <v>21.884000000000015</v>
      </c>
      <c r="F2" s="64"/>
      <c r="H2" s="22" t="s">
        <v>26</v>
      </c>
      <c r="I2" s="8">
        <f>I4-I3</f>
        <v>108.09040000000061</v>
      </c>
      <c r="J2" s="8">
        <f>B10-1</f>
        <v>5</v>
      </c>
      <c r="K2" s="8">
        <f>I2/J2</f>
        <v>21.618080000000123</v>
      </c>
      <c r="L2" s="8">
        <f>K2/K3</f>
        <v>1.4769431028255851</v>
      </c>
      <c r="M2" s="6"/>
      <c r="Y2" s="21" t="s">
        <v>25</v>
      </c>
      <c r="Z2" s="7" t="s">
        <v>108</v>
      </c>
      <c r="AA2" s="7" t="s">
        <v>106</v>
      </c>
      <c r="AB2" s="7" t="s">
        <v>107</v>
      </c>
      <c r="AC2" s="7" t="s">
        <v>32</v>
      </c>
      <c r="AD2" s="1"/>
    </row>
    <row r="3" spans="1:30" ht="15.6" x14ac:dyDescent="0.3">
      <c r="A3" s="64" t="s">
        <v>1</v>
      </c>
      <c r="B3" s="64">
        <f>AVERAGE(Table9[[#This Row],[TRIAL 1]:[TRIAL 10]])</f>
        <v>12.600000000000001</v>
      </c>
      <c r="C3" s="64">
        <f>SUM(Table9[[#This Row],[TRIAL 1]:[TRIAL 10]])</f>
        <v>126.00000000000001</v>
      </c>
      <c r="D3" s="64">
        <f t="shared" si="0"/>
        <v>1605.9</v>
      </c>
      <c r="E3" s="64">
        <f t="shared" si="1"/>
        <v>18.299999999999727</v>
      </c>
      <c r="F3" s="64"/>
      <c r="H3" s="22" t="s">
        <v>27</v>
      </c>
      <c r="I3" s="8">
        <f>SUM(E2:E7)</f>
        <v>731.8521599999998</v>
      </c>
      <c r="J3" s="8">
        <f>B12-B11</f>
        <v>50</v>
      </c>
      <c r="K3" s="8">
        <f>I3/J3</f>
        <v>14.637043199999995</v>
      </c>
      <c r="L3" s="8"/>
      <c r="M3" s="6"/>
      <c r="Y3" s="22" t="s">
        <v>26</v>
      </c>
      <c r="Z3" s="9">
        <v>108.09040000000061</v>
      </c>
      <c r="AA3" s="8">
        <v>5</v>
      </c>
      <c r="AB3" s="9">
        <v>21.618080000000123</v>
      </c>
      <c r="AC3" s="9">
        <v>1.4769431028255851</v>
      </c>
      <c r="AD3" s="1"/>
    </row>
    <row r="4" spans="1:30" ht="15.6" x14ac:dyDescent="0.3">
      <c r="A4" s="64" t="s">
        <v>2</v>
      </c>
      <c r="B4" s="64">
        <f>AVERAGE(Table9[[#This Row],[TRIAL 1]:[TRIAL 10]])</f>
        <v>12.360000000000001</v>
      </c>
      <c r="C4" s="64">
        <f>SUM(Table9[[#This Row],[TRIAL 1]:[TRIAL 10]])</f>
        <v>123.60000000000001</v>
      </c>
      <c r="D4" s="64">
        <f t="shared" si="0"/>
        <v>1550.1800000000003</v>
      </c>
      <c r="E4" s="64">
        <f t="shared" si="1"/>
        <v>22.483999999999924</v>
      </c>
      <c r="F4" s="64"/>
      <c r="H4" s="23" t="s">
        <v>28</v>
      </c>
      <c r="I4" s="10">
        <f>B14-((B13^2)/B12)</f>
        <v>839.94256000000041</v>
      </c>
      <c r="J4" s="10">
        <f>B12-1</f>
        <v>59</v>
      </c>
      <c r="K4" s="10"/>
      <c r="L4" s="10"/>
      <c r="M4" s="6"/>
      <c r="Y4" s="22" t="s">
        <v>27</v>
      </c>
      <c r="Z4" s="9">
        <v>731.8521599999998</v>
      </c>
      <c r="AA4" s="8">
        <v>50</v>
      </c>
      <c r="AB4" s="9">
        <v>14.637043199999995</v>
      </c>
      <c r="AC4" s="9"/>
      <c r="AD4" s="1"/>
    </row>
    <row r="5" spans="1:30" ht="15.6" x14ac:dyDescent="0.3">
      <c r="A5" s="64" t="s">
        <v>3</v>
      </c>
      <c r="B5" s="64">
        <f>AVERAGE(Table9[[#This Row],[TRIAL 1]:[TRIAL 10]])</f>
        <v>9.91</v>
      </c>
      <c r="C5" s="64">
        <f>SUM(Table9[[#This Row],[TRIAL 1]:[TRIAL 10]])</f>
        <v>99.1</v>
      </c>
      <c r="D5" s="64">
        <f t="shared" si="0"/>
        <v>1550.1800000000003</v>
      </c>
      <c r="E5" s="64">
        <f t="shared" si="1"/>
        <v>568.09900000000039</v>
      </c>
      <c r="F5" s="64"/>
      <c r="H5" s="6"/>
      <c r="I5" s="6"/>
      <c r="J5" s="6"/>
      <c r="K5" s="6"/>
      <c r="L5" s="6"/>
      <c r="M5" s="6"/>
      <c r="Y5" s="23" t="s">
        <v>28</v>
      </c>
      <c r="Z5" s="11">
        <v>839.94256000000041</v>
      </c>
      <c r="AA5" s="10">
        <v>59</v>
      </c>
      <c r="AB5" s="10"/>
      <c r="AC5" s="10"/>
      <c r="AD5" s="1"/>
    </row>
    <row r="6" spans="1:30" ht="15.6" x14ac:dyDescent="0.3">
      <c r="A6" s="64" t="s">
        <v>4</v>
      </c>
      <c r="B6" s="64">
        <f>AVERAGE(Table9[[#This Row],[TRIAL 1]:[TRIAL 10]])</f>
        <v>10.318000000000001</v>
      </c>
      <c r="C6" s="64">
        <f>SUM(Table9[[#This Row],[TRIAL 1]:[TRIAL 10]])</f>
        <v>103.18</v>
      </c>
      <c r="D6" s="64">
        <f t="shared" si="0"/>
        <v>1121.2803999999999</v>
      </c>
      <c r="E6" s="64">
        <f t="shared" si="1"/>
        <v>56.669159999999692</v>
      </c>
      <c r="F6" s="64"/>
      <c r="H6" s="6"/>
      <c r="I6" s="6"/>
      <c r="J6" s="6"/>
      <c r="K6" s="6"/>
      <c r="L6" s="6"/>
      <c r="M6" s="6"/>
      <c r="Y6" s="22"/>
      <c r="Z6" s="8"/>
      <c r="AA6" s="8"/>
      <c r="AB6" s="8"/>
      <c r="AC6" s="8"/>
      <c r="AD6" s="1"/>
    </row>
    <row r="7" spans="1:30" ht="15.6" x14ac:dyDescent="0.3">
      <c r="A7" s="64" t="s">
        <v>5</v>
      </c>
      <c r="B7" s="64">
        <f>AVERAGE(Table9[[#This Row],[TRIAL 1]:[TRIAL 10]])</f>
        <v>9.32</v>
      </c>
      <c r="C7" s="64">
        <f>SUM(Table9[[#This Row],[TRIAL 1]:[TRIAL 10]])</f>
        <v>93.2</v>
      </c>
      <c r="D7" s="64">
        <f t="shared" si="0"/>
        <v>913.04000000000008</v>
      </c>
      <c r="E7" s="64">
        <f t="shared" si="1"/>
        <v>44.416000000000054</v>
      </c>
      <c r="F7" s="64"/>
      <c r="H7" s="32" t="s">
        <v>40</v>
      </c>
      <c r="I7" s="7" t="s">
        <v>41</v>
      </c>
      <c r="J7" s="6"/>
      <c r="K7" s="6"/>
      <c r="L7" s="6"/>
      <c r="M7" s="6"/>
      <c r="Y7" s="22"/>
      <c r="Z7" s="8"/>
      <c r="AA7" s="8"/>
      <c r="AB7" s="8"/>
      <c r="AC7" s="8"/>
      <c r="AD7" s="1"/>
    </row>
    <row r="8" spans="1:30" ht="15.6" x14ac:dyDescent="0.3">
      <c r="A8" s="64"/>
      <c r="B8" s="64"/>
      <c r="C8" s="64"/>
      <c r="D8" s="64"/>
      <c r="E8" s="64"/>
      <c r="F8" s="64"/>
      <c r="H8" s="6" t="s">
        <v>33</v>
      </c>
      <c r="I8" s="8">
        <f>L2</f>
        <v>1.4769431028255851</v>
      </c>
      <c r="J8" s="6"/>
      <c r="K8" s="6"/>
      <c r="L8" s="6"/>
      <c r="M8" s="6"/>
      <c r="Y8" s="21" t="s">
        <v>40</v>
      </c>
      <c r="Z8" s="7" t="s">
        <v>41</v>
      </c>
      <c r="AA8" s="8"/>
      <c r="AB8" s="8"/>
      <c r="AC8" s="8"/>
      <c r="AD8" s="1"/>
    </row>
    <row r="9" spans="1:30" ht="15.6" x14ac:dyDescent="0.3">
      <c r="A9" s="64"/>
      <c r="B9" s="64"/>
      <c r="C9" s="64"/>
      <c r="D9" s="64"/>
      <c r="E9" s="64"/>
      <c r="F9" s="64"/>
      <c r="H9" s="6" t="s">
        <v>34</v>
      </c>
      <c r="I9" s="9">
        <v>2.4</v>
      </c>
      <c r="J9" s="6"/>
      <c r="K9" s="6"/>
      <c r="L9" s="6"/>
      <c r="M9" s="6"/>
      <c r="Y9" s="22" t="s">
        <v>33</v>
      </c>
      <c r="Z9" s="9">
        <v>1.4769431028255851</v>
      </c>
      <c r="AA9" s="8"/>
      <c r="AB9" s="8"/>
      <c r="AC9" s="8"/>
      <c r="AD9" s="1"/>
    </row>
    <row r="10" spans="1:30" ht="15.6" x14ac:dyDescent="0.3">
      <c r="A10" s="65" t="s">
        <v>20</v>
      </c>
      <c r="B10" s="66">
        <v>6</v>
      </c>
      <c r="C10" s="64"/>
      <c r="D10" s="64"/>
      <c r="E10" s="64"/>
      <c r="F10" s="64"/>
      <c r="H10" s="6"/>
      <c r="I10" s="8"/>
      <c r="J10" s="6"/>
      <c r="K10" s="6"/>
      <c r="L10" s="6"/>
      <c r="M10" s="6"/>
      <c r="Y10" s="22" t="s">
        <v>34</v>
      </c>
      <c r="Z10" s="8">
        <v>2.4</v>
      </c>
      <c r="AA10" s="8"/>
      <c r="AB10" s="8"/>
      <c r="AC10" s="8"/>
      <c r="AD10" s="1"/>
    </row>
    <row r="11" spans="1:30" ht="15.6" x14ac:dyDescent="0.3">
      <c r="A11" s="67" t="s">
        <v>21</v>
      </c>
      <c r="B11" s="68">
        <f>COUNT('SPEED TEST DATA'!2:2)</f>
        <v>10</v>
      </c>
      <c r="C11" s="64"/>
      <c r="D11" s="64"/>
      <c r="E11" s="64"/>
      <c r="F11" s="64"/>
      <c r="H11" s="34" t="s">
        <v>35</v>
      </c>
      <c r="I11" s="10" t="str">
        <f>IF(OR(ISBLANK(I8),ISBLANK(I9)),"",IF(I8&gt;I9,"reject null hypothesis","fail to reject null hypothesis"))</f>
        <v>fail to reject null hypothesis</v>
      </c>
      <c r="J11" s="6"/>
      <c r="K11" s="6"/>
      <c r="L11" s="6"/>
      <c r="M11" s="6"/>
      <c r="Y11" s="22"/>
      <c r="Z11" s="8"/>
      <c r="AA11" s="8"/>
      <c r="AB11" s="8"/>
      <c r="AC11" s="8"/>
      <c r="AD11" s="1"/>
    </row>
    <row r="12" spans="1:30" ht="15.6" x14ac:dyDescent="0.3">
      <c r="A12" s="67" t="s">
        <v>22</v>
      </c>
      <c r="B12" s="68">
        <f>COUNT('SPEED TEST DATA'!2:7)</f>
        <v>60</v>
      </c>
      <c r="C12" s="64"/>
      <c r="D12" s="64"/>
      <c r="E12" s="64"/>
      <c r="F12" s="64"/>
      <c r="H12" s="6"/>
      <c r="I12" s="6"/>
      <c r="J12" s="6"/>
      <c r="K12" s="6"/>
      <c r="L12" s="6"/>
      <c r="M12" s="6"/>
      <c r="Y12" s="23" t="s">
        <v>35</v>
      </c>
      <c r="Z12" s="10" t="s">
        <v>91</v>
      </c>
      <c r="AA12" s="8"/>
      <c r="AB12" s="8"/>
      <c r="AC12" s="8"/>
      <c r="AD12" s="1"/>
    </row>
    <row r="13" spans="1:30" ht="15.6" x14ac:dyDescent="0.3">
      <c r="A13" s="67" t="s">
        <v>23</v>
      </c>
      <c r="B13" s="68">
        <f>SUM(C2:C7)</f>
        <v>669.48</v>
      </c>
      <c r="C13" s="64"/>
      <c r="D13" s="64"/>
      <c r="E13" s="64"/>
      <c r="F13" s="64"/>
      <c r="H13" s="6"/>
      <c r="I13" s="6"/>
      <c r="J13" s="6"/>
      <c r="K13" s="6"/>
      <c r="L13" s="6"/>
      <c r="M13" s="6"/>
      <c r="Y13" s="1"/>
      <c r="Z13" s="1"/>
      <c r="AA13" s="1"/>
      <c r="AB13" s="1"/>
      <c r="AC13" s="1"/>
      <c r="AD13" s="1"/>
    </row>
    <row r="14" spans="1:30" x14ac:dyDescent="0.3">
      <c r="A14" s="69" t="s">
        <v>37</v>
      </c>
      <c r="B14" s="70">
        <f>SUM(D2:D7)</f>
        <v>8310.0004000000008</v>
      </c>
      <c r="C14" s="64"/>
      <c r="D14" s="64"/>
      <c r="E14" s="64"/>
      <c r="F14" s="64"/>
    </row>
    <row r="31" spans="1:11" ht="16.2" x14ac:dyDescent="0.3">
      <c r="A31" s="24" t="s">
        <v>39</v>
      </c>
      <c r="B31" s="31" t="s">
        <v>19</v>
      </c>
      <c r="C31" s="31" t="s">
        <v>19</v>
      </c>
      <c r="D31" s="31" t="s">
        <v>19</v>
      </c>
      <c r="E31" s="31" t="s">
        <v>19</v>
      </c>
      <c r="F31" s="31" t="s">
        <v>19</v>
      </c>
      <c r="G31" s="31" t="s">
        <v>19</v>
      </c>
      <c r="H31" s="31" t="s">
        <v>19</v>
      </c>
      <c r="I31" s="31" t="s">
        <v>19</v>
      </c>
      <c r="J31" s="31" t="s">
        <v>19</v>
      </c>
      <c r="K31" s="25" t="s">
        <v>19</v>
      </c>
    </row>
    <row r="32" spans="1:11" x14ac:dyDescent="0.3">
      <c r="A32" s="26" t="s">
        <v>0</v>
      </c>
      <c r="B32">
        <f>'SPEED TEST DATA'!B2^2</f>
        <v>110.25</v>
      </c>
      <c r="C32">
        <f>'SPEED TEST DATA'!C2^2</f>
        <v>136.88999999999999</v>
      </c>
      <c r="D32">
        <f>'SPEED TEST DATA'!D2^2</f>
        <v>148.83999999999997</v>
      </c>
      <c r="E32">
        <f>'SPEED TEST DATA'!E2^2</f>
        <v>129.96</v>
      </c>
      <c r="F32">
        <f>'SPEED TEST DATA'!F2^2</f>
        <v>151.29000000000002</v>
      </c>
      <c r="G32">
        <f>'SPEED TEST DATA'!G2^2</f>
        <v>125.43999999999998</v>
      </c>
      <c r="H32">
        <f>'SPEED TEST DATA'!H2^2</f>
        <v>231.04</v>
      </c>
      <c r="I32">
        <f>'SPEED TEST DATA'!I2^2</f>
        <v>193.21</v>
      </c>
      <c r="J32">
        <f>'SPEED TEST DATA'!J2^2</f>
        <v>132.25</v>
      </c>
      <c r="K32" s="27">
        <f>'SPEED TEST DATA'!K2^2</f>
        <v>210.25</v>
      </c>
    </row>
    <row r="33" spans="1:11" x14ac:dyDescent="0.3">
      <c r="A33" s="26" t="s">
        <v>1</v>
      </c>
      <c r="B33">
        <f>'SPEED TEST DATA'!B3^2</f>
        <v>163.84000000000003</v>
      </c>
      <c r="C33">
        <f>'SPEED TEST DATA'!C3^2</f>
        <v>166.41</v>
      </c>
      <c r="D33">
        <f>'SPEED TEST DATA'!D3^2</f>
        <v>171.60999999999999</v>
      </c>
      <c r="E33">
        <f>'SPEED TEST DATA'!E3^2</f>
        <v>169</v>
      </c>
      <c r="F33">
        <f>'SPEED TEST DATA'!F3^2</f>
        <v>156.25</v>
      </c>
      <c r="G33">
        <f>'SPEED TEST DATA'!G3^2</f>
        <v>193.21</v>
      </c>
      <c r="H33">
        <f>'SPEED TEST DATA'!H3^2</f>
        <v>104.03999999999999</v>
      </c>
      <c r="I33">
        <f>'SPEED TEST DATA'!I3^2</f>
        <v>136.88999999999999</v>
      </c>
      <c r="J33">
        <f>'SPEED TEST DATA'!J3^2</f>
        <v>228.01</v>
      </c>
      <c r="K33" s="27">
        <f>'SPEED TEST DATA'!K3^2</f>
        <v>116.64000000000001</v>
      </c>
    </row>
    <row r="34" spans="1:11" x14ac:dyDescent="0.3">
      <c r="A34" s="26" t="s">
        <v>2</v>
      </c>
      <c r="B34">
        <f>'SPEED TEST DATA'!B4^2</f>
        <v>141.61000000000001</v>
      </c>
      <c r="C34">
        <f>'SPEED TEST DATA'!C4^2</f>
        <v>104.03999999999999</v>
      </c>
      <c r="D34">
        <f>'SPEED TEST DATA'!D4^2</f>
        <v>198.81</v>
      </c>
      <c r="E34">
        <f>'SPEED TEST DATA'!E4^2</f>
        <v>123.21</v>
      </c>
      <c r="F34">
        <f>'SPEED TEST DATA'!F4^2</f>
        <v>141.61000000000001</v>
      </c>
      <c r="G34">
        <f>'SPEED TEST DATA'!G4^2</f>
        <v>231.04</v>
      </c>
      <c r="H34">
        <f>'SPEED TEST DATA'!H4^2</f>
        <v>144</v>
      </c>
      <c r="I34">
        <f>'SPEED TEST DATA'!I4^2</f>
        <v>141.61000000000001</v>
      </c>
      <c r="J34">
        <f>'SPEED TEST DATA'!J4^2</f>
        <v>125.43999999999998</v>
      </c>
      <c r="K34" s="27">
        <f>'SPEED TEST DATA'!K4^2</f>
        <v>198.81</v>
      </c>
    </row>
    <row r="35" spans="1:11" x14ac:dyDescent="0.3">
      <c r="A35" s="26" t="s">
        <v>3</v>
      </c>
      <c r="B35">
        <f>'SPEED TEST DATA'!B13^2</f>
        <v>141.61000000000001</v>
      </c>
      <c r="C35">
        <f>'SPEED TEST DATA'!C13^2</f>
        <v>104.03999999999999</v>
      </c>
      <c r="D35">
        <f>'SPEED TEST DATA'!D13^2</f>
        <v>198.81</v>
      </c>
      <c r="E35">
        <f>'SPEED TEST DATA'!E13^2</f>
        <v>123.21</v>
      </c>
      <c r="F35">
        <f>'SPEED TEST DATA'!F13^2</f>
        <v>141.61000000000001</v>
      </c>
      <c r="G35">
        <f>'SPEED TEST DATA'!G13^2</f>
        <v>231.04</v>
      </c>
      <c r="H35">
        <f>'SPEED TEST DATA'!H13^2</f>
        <v>144</v>
      </c>
      <c r="I35">
        <f>'SPEED TEST DATA'!I13^2</f>
        <v>141.61000000000001</v>
      </c>
      <c r="J35">
        <f>'SPEED TEST DATA'!J13^2</f>
        <v>125.43999999999998</v>
      </c>
      <c r="K35" s="27">
        <f>'SPEED TEST DATA'!K13^2</f>
        <v>198.81</v>
      </c>
    </row>
    <row r="36" spans="1:11" x14ac:dyDescent="0.3">
      <c r="A36" s="26" t="s">
        <v>4</v>
      </c>
      <c r="B36">
        <f>'SPEED TEST DATA'!B6^2</f>
        <v>153.76000000000002</v>
      </c>
      <c r="C36">
        <f>'SPEED TEST DATA'!C6^2</f>
        <v>90.25</v>
      </c>
      <c r="D36">
        <f>'SPEED TEST DATA'!D6^2</f>
        <v>81</v>
      </c>
      <c r="E36">
        <f>'SPEED TEST DATA'!E6^2</f>
        <v>39.69</v>
      </c>
      <c r="F36">
        <f>'SPEED TEST DATA'!F6^2</f>
        <v>86.490000000000009</v>
      </c>
      <c r="G36">
        <f>'SPEED TEST DATA'!G6^2</f>
        <v>108.16000000000001</v>
      </c>
      <c r="H36">
        <f>'SPEED TEST DATA'!H6^2</f>
        <v>121</v>
      </c>
      <c r="I36">
        <f>'SPEED TEST DATA'!I6^2</f>
        <v>59.290000000000006</v>
      </c>
      <c r="J36">
        <f>'SPEED TEST DATA'!J6^2</f>
        <v>213.16</v>
      </c>
      <c r="K36" s="27">
        <f>'SPEED TEST DATA'!K6^2</f>
        <v>168.4804</v>
      </c>
    </row>
    <row r="37" spans="1:11" x14ac:dyDescent="0.3">
      <c r="A37" s="28" t="s">
        <v>5</v>
      </c>
      <c r="B37" s="20">
        <f>'SPEED TEST DATA'!B7^2</f>
        <v>129.96</v>
      </c>
      <c r="C37" s="20">
        <f>'SPEED TEST DATA'!C7^2</f>
        <v>121</v>
      </c>
      <c r="D37" s="20">
        <f>'SPEED TEST DATA'!D7^2</f>
        <v>49</v>
      </c>
      <c r="E37" s="20">
        <f>'SPEED TEST DATA'!E7^2</f>
        <v>62.410000000000004</v>
      </c>
      <c r="F37" s="20">
        <f>'SPEED TEST DATA'!F7^2</f>
        <v>42.25</v>
      </c>
      <c r="G37" s="20">
        <f>'SPEED TEST DATA'!G7^2</f>
        <v>73.959999999999994</v>
      </c>
      <c r="H37" s="20">
        <f>'SPEED TEST DATA'!H7^2</f>
        <v>77.440000000000012</v>
      </c>
      <c r="I37" s="20">
        <f>'SPEED TEST DATA'!I7^2</f>
        <v>81</v>
      </c>
      <c r="J37" s="20">
        <f>'SPEED TEST DATA'!J7^2</f>
        <v>193.21</v>
      </c>
      <c r="K37" s="29">
        <f>'SPEED TEST DATA'!K7^2</f>
        <v>82.809999999999988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0B85-F661-4B14-B8E5-09B877387940}">
  <dimension ref="A1:K20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9.88671875" bestFit="1" customWidth="1"/>
    <col min="2" max="10" width="8.88671875" bestFit="1" customWidth="1"/>
    <col min="11" max="11" width="10" bestFit="1" customWidth="1"/>
    <col min="13" max="13" width="12.6640625" bestFit="1" customWidth="1"/>
    <col min="14" max="14" width="12" bestFit="1" customWidth="1"/>
    <col min="17" max="17" width="9" bestFit="1" customWidth="1"/>
    <col min="18" max="27" width="10.44140625" bestFit="1" customWidth="1"/>
    <col min="45" max="54" width="10.44140625" bestFit="1" customWidth="1"/>
    <col min="55" max="55" width="10" bestFit="1" customWidth="1"/>
    <col min="56" max="56" width="9.88671875" bestFit="1" customWidth="1"/>
    <col min="57" max="66" width="11.44140625" bestFit="1" customWidth="1"/>
  </cols>
  <sheetData>
    <row r="1" spans="1:11" x14ac:dyDescent="0.3">
      <c r="A1" s="71" t="s">
        <v>45</v>
      </c>
      <c r="B1" s="72" t="s">
        <v>6</v>
      </c>
      <c r="C1" s="72" t="s">
        <v>7</v>
      </c>
      <c r="D1" s="72" t="s">
        <v>8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3" t="s">
        <v>15</v>
      </c>
    </row>
    <row r="2" spans="1:11" x14ac:dyDescent="0.3">
      <c r="A2" s="74" t="s">
        <v>46</v>
      </c>
      <c r="B2" s="75">
        <v>389</v>
      </c>
      <c r="C2" s="75">
        <v>419</v>
      </c>
      <c r="D2" s="75">
        <v>491</v>
      </c>
      <c r="E2" s="75">
        <v>615</v>
      </c>
      <c r="F2" s="75">
        <v>452</v>
      </c>
      <c r="G2" s="75">
        <v>526</v>
      </c>
      <c r="H2" s="75">
        <v>645</v>
      </c>
      <c r="I2" s="75">
        <v>604</v>
      </c>
      <c r="J2" s="75">
        <v>373</v>
      </c>
      <c r="K2" s="76">
        <v>545</v>
      </c>
    </row>
    <row r="3" spans="1:11" x14ac:dyDescent="0.3">
      <c r="A3" s="77" t="s">
        <v>1</v>
      </c>
      <c r="B3" s="78">
        <v>598</v>
      </c>
      <c r="C3" s="78">
        <v>411</v>
      </c>
      <c r="D3" s="78">
        <v>1052</v>
      </c>
      <c r="E3" s="78">
        <v>841</v>
      </c>
      <c r="F3" s="78">
        <v>776</v>
      </c>
      <c r="G3" s="78">
        <v>1152</v>
      </c>
      <c r="H3" s="78">
        <v>809</v>
      </c>
      <c r="I3" s="78">
        <v>430</v>
      </c>
      <c r="J3" s="78">
        <v>648</v>
      </c>
      <c r="K3" s="79">
        <v>1113</v>
      </c>
    </row>
    <row r="4" spans="1:11" x14ac:dyDescent="0.3">
      <c r="A4" s="74" t="s">
        <v>2</v>
      </c>
      <c r="B4" s="75">
        <v>648</v>
      </c>
      <c r="C4" s="75">
        <v>576</v>
      </c>
      <c r="D4" s="75">
        <v>396</v>
      </c>
      <c r="E4" s="75">
        <v>273</v>
      </c>
      <c r="F4" s="75">
        <v>480</v>
      </c>
      <c r="G4" s="75">
        <v>1062</v>
      </c>
      <c r="H4" s="75">
        <v>942</v>
      </c>
      <c r="I4" s="75">
        <v>764</v>
      </c>
      <c r="J4" s="75">
        <v>988</v>
      </c>
      <c r="K4" s="76">
        <v>365</v>
      </c>
    </row>
    <row r="5" spans="1:11" x14ac:dyDescent="0.3">
      <c r="A5" s="77" t="s">
        <v>3</v>
      </c>
      <c r="B5" s="78">
        <v>226</v>
      </c>
      <c r="C5" s="78">
        <v>1142</v>
      </c>
      <c r="D5" s="78">
        <v>512</v>
      </c>
      <c r="E5" s="78">
        <v>684</v>
      </c>
      <c r="F5" s="78">
        <v>1337</v>
      </c>
      <c r="G5" s="78">
        <v>569</v>
      </c>
      <c r="H5" s="78">
        <v>470</v>
      </c>
      <c r="I5" s="78">
        <v>945</v>
      </c>
      <c r="J5" s="78">
        <v>706</v>
      </c>
      <c r="K5" s="79">
        <v>825</v>
      </c>
    </row>
    <row r="6" spans="1:11" x14ac:dyDescent="0.3">
      <c r="A6" s="74" t="s">
        <v>4</v>
      </c>
      <c r="B6" s="75">
        <v>796</v>
      </c>
      <c r="C6" s="75">
        <v>782</v>
      </c>
      <c r="D6" s="75">
        <v>489</v>
      </c>
      <c r="E6" s="75">
        <v>1071</v>
      </c>
      <c r="F6" s="75">
        <v>598</v>
      </c>
      <c r="G6" s="75">
        <v>833</v>
      </c>
      <c r="H6" s="75">
        <v>1129</v>
      </c>
      <c r="I6" s="75">
        <v>859</v>
      </c>
      <c r="J6" s="75">
        <v>655</v>
      </c>
      <c r="K6" s="76">
        <v>1001</v>
      </c>
    </row>
    <row r="7" spans="1:11" x14ac:dyDescent="0.3">
      <c r="A7" s="77" t="s">
        <v>5</v>
      </c>
      <c r="B7" s="78">
        <v>1662</v>
      </c>
      <c r="C7" s="78">
        <v>761</v>
      </c>
      <c r="D7" s="78">
        <v>1318</v>
      </c>
      <c r="E7" s="78">
        <v>879</v>
      </c>
      <c r="F7" s="78">
        <v>438</v>
      </c>
      <c r="G7" s="78">
        <v>944</v>
      </c>
      <c r="H7" s="78">
        <v>1085</v>
      </c>
      <c r="I7" s="78">
        <v>1076</v>
      </c>
      <c r="J7" s="78">
        <v>1255</v>
      </c>
      <c r="K7" s="79">
        <v>850</v>
      </c>
    </row>
    <row r="8" spans="1:1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6" x14ac:dyDescent="0.3">
      <c r="A12" s="43" t="s">
        <v>45</v>
      </c>
      <c r="B12" s="43" t="s">
        <v>6</v>
      </c>
      <c r="C12" s="43" t="s">
        <v>7</v>
      </c>
      <c r="D12" s="43" t="s">
        <v>8</v>
      </c>
      <c r="E12" s="43" t="s">
        <v>9</v>
      </c>
      <c r="F12" s="43" t="s">
        <v>10</v>
      </c>
      <c r="G12" s="43" t="s">
        <v>11</v>
      </c>
      <c r="H12" s="43" t="s">
        <v>12</v>
      </c>
      <c r="I12" s="43" t="s">
        <v>13</v>
      </c>
      <c r="J12" s="43" t="s">
        <v>14</v>
      </c>
      <c r="K12" s="43" t="s">
        <v>15</v>
      </c>
    </row>
    <row r="13" spans="1:11" ht="15.6" x14ac:dyDescent="0.3">
      <c r="A13" s="40" t="s">
        <v>46</v>
      </c>
      <c r="B13" s="41">
        <f>((B2^2)*100)/(1000000^2)*1000000</f>
        <v>15.132100000000001</v>
      </c>
      <c r="C13" s="41">
        <f t="shared" ref="C13:K13" si="0">((C2^2)*100)/(1000000^2)*1000000</f>
        <v>17.556100000000001</v>
      </c>
      <c r="D13" s="41">
        <f t="shared" si="0"/>
        <v>24.1081</v>
      </c>
      <c r="E13" s="41">
        <f t="shared" si="0"/>
        <v>37.822499999999998</v>
      </c>
      <c r="F13" s="41">
        <f t="shared" si="0"/>
        <v>20.430399999999999</v>
      </c>
      <c r="G13" s="41">
        <f t="shared" si="0"/>
        <v>27.6676</v>
      </c>
      <c r="H13" s="41">
        <f t="shared" si="0"/>
        <v>41.602499999999999</v>
      </c>
      <c r="I13" s="41">
        <f t="shared" si="0"/>
        <v>36.4816</v>
      </c>
      <c r="J13" s="41">
        <f t="shared" si="0"/>
        <v>13.9129</v>
      </c>
      <c r="K13" s="41">
        <f t="shared" si="0"/>
        <v>29.702500000000001</v>
      </c>
    </row>
    <row r="14" spans="1:11" ht="15.6" x14ac:dyDescent="0.3">
      <c r="A14" s="38" t="s">
        <v>1</v>
      </c>
      <c r="B14" s="42">
        <f t="shared" ref="B14:K14" si="1">((B3^2)*100)/(1000000^2)*1000000</f>
        <v>35.760399999999997</v>
      </c>
      <c r="C14" s="42">
        <f t="shared" si="1"/>
        <v>16.892099999999999</v>
      </c>
      <c r="D14" s="42">
        <f t="shared" si="1"/>
        <v>110.6704</v>
      </c>
      <c r="E14" s="42">
        <f t="shared" si="1"/>
        <v>70.728099999999998</v>
      </c>
      <c r="F14" s="42">
        <f t="shared" si="1"/>
        <v>60.217599999999997</v>
      </c>
      <c r="G14" s="42">
        <f t="shared" si="1"/>
        <v>132.71039999999999</v>
      </c>
      <c r="H14" s="42">
        <f t="shared" si="1"/>
        <v>65.448099999999997</v>
      </c>
      <c r="I14" s="42">
        <f t="shared" si="1"/>
        <v>18.490000000000002</v>
      </c>
      <c r="J14" s="42">
        <f t="shared" si="1"/>
        <v>41.990399999999994</v>
      </c>
      <c r="K14" s="42">
        <f t="shared" si="1"/>
        <v>123.87690000000001</v>
      </c>
    </row>
    <row r="15" spans="1:11" ht="15.6" x14ac:dyDescent="0.3">
      <c r="A15" s="40" t="s">
        <v>2</v>
      </c>
      <c r="B15" s="41">
        <f t="shared" ref="B15:K15" si="2">((B4^2)*100)/(1000000^2)*1000000</f>
        <v>41.990399999999994</v>
      </c>
      <c r="C15" s="41">
        <f t="shared" si="2"/>
        <v>33.177599999999998</v>
      </c>
      <c r="D15" s="41">
        <f t="shared" si="2"/>
        <v>15.6816</v>
      </c>
      <c r="E15" s="41">
        <f t="shared" si="2"/>
        <v>7.4529000000000005</v>
      </c>
      <c r="F15" s="41">
        <f t="shared" si="2"/>
        <v>23.04</v>
      </c>
      <c r="G15" s="41">
        <f t="shared" si="2"/>
        <v>112.78439999999999</v>
      </c>
      <c r="H15" s="41">
        <f t="shared" si="2"/>
        <v>88.736400000000003</v>
      </c>
      <c r="I15" s="41">
        <f t="shared" si="2"/>
        <v>58.369599999999998</v>
      </c>
      <c r="J15" s="41">
        <f t="shared" si="2"/>
        <v>97.614400000000003</v>
      </c>
      <c r="K15" s="41">
        <f t="shared" si="2"/>
        <v>13.3225</v>
      </c>
    </row>
    <row r="16" spans="1:11" ht="15.6" x14ac:dyDescent="0.3">
      <c r="A16" s="38" t="s">
        <v>3</v>
      </c>
      <c r="B16" s="42">
        <f t="shared" ref="B16:K16" si="3">((B5^2)*100)/(1000000^2)*1000000</f>
        <v>5.1075999999999997</v>
      </c>
      <c r="C16" s="42">
        <f t="shared" si="3"/>
        <v>130.41640000000001</v>
      </c>
      <c r="D16" s="42">
        <f t="shared" si="3"/>
        <v>26.214400000000001</v>
      </c>
      <c r="E16" s="42">
        <f t="shared" si="3"/>
        <v>46.785600000000002</v>
      </c>
      <c r="F16" s="42">
        <f t="shared" si="3"/>
        <v>178.7569</v>
      </c>
      <c r="G16" s="42">
        <f t="shared" si="3"/>
        <v>32.376100000000001</v>
      </c>
      <c r="H16" s="42">
        <f t="shared" si="3"/>
        <v>22.09</v>
      </c>
      <c r="I16" s="42">
        <f t="shared" si="3"/>
        <v>89.302499999999995</v>
      </c>
      <c r="J16" s="42">
        <f t="shared" si="3"/>
        <v>49.843599999999995</v>
      </c>
      <c r="K16" s="42">
        <f t="shared" si="3"/>
        <v>68.0625</v>
      </c>
    </row>
    <row r="17" spans="1:11" ht="15.6" x14ac:dyDescent="0.3">
      <c r="A17" s="40" t="s">
        <v>4</v>
      </c>
      <c r="B17" s="41">
        <f t="shared" ref="B17:K17" si="4">((B6^2)*100)/(1000000^2)*1000000</f>
        <v>63.36160000000001</v>
      </c>
      <c r="C17" s="41">
        <f t="shared" si="4"/>
        <v>61.1524</v>
      </c>
      <c r="D17" s="41">
        <f t="shared" si="4"/>
        <v>23.912100000000002</v>
      </c>
      <c r="E17" s="41">
        <f t="shared" si="4"/>
        <v>114.7041</v>
      </c>
      <c r="F17" s="41">
        <f t="shared" si="4"/>
        <v>35.760399999999997</v>
      </c>
      <c r="G17" s="41">
        <f t="shared" si="4"/>
        <v>69.388900000000007</v>
      </c>
      <c r="H17" s="41">
        <f t="shared" si="4"/>
        <v>127.46409999999999</v>
      </c>
      <c r="I17" s="41">
        <f t="shared" si="4"/>
        <v>73.7881</v>
      </c>
      <c r="J17" s="41">
        <f t="shared" si="4"/>
        <v>42.902499999999996</v>
      </c>
      <c r="K17" s="41">
        <f t="shared" si="4"/>
        <v>100.20010000000001</v>
      </c>
    </row>
    <row r="18" spans="1:11" ht="15.6" x14ac:dyDescent="0.3">
      <c r="A18" s="39" t="s">
        <v>5</v>
      </c>
      <c r="B18" s="44">
        <f t="shared" ref="B18:K18" si="5">((B7^2)*100)/(1000000^2)*1000000</f>
        <v>276.2244</v>
      </c>
      <c r="C18" s="44">
        <f t="shared" si="5"/>
        <v>57.912099999999995</v>
      </c>
      <c r="D18" s="44">
        <f t="shared" si="5"/>
        <v>173.7124</v>
      </c>
      <c r="E18" s="44">
        <f t="shared" si="5"/>
        <v>77.264099999999999</v>
      </c>
      <c r="F18" s="44">
        <f t="shared" si="5"/>
        <v>19.1844</v>
      </c>
      <c r="G18" s="44">
        <f t="shared" si="5"/>
        <v>89.113600000000005</v>
      </c>
      <c r="H18" s="44">
        <f t="shared" si="5"/>
        <v>117.7225</v>
      </c>
      <c r="I18" s="44">
        <f t="shared" si="5"/>
        <v>115.77760000000001</v>
      </c>
      <c r="J18" s="44">
        <f t="shared" si="5"/>
        <v>157.5025</v>
      </c>
      <c r="K18" s="44">
        <f t="shared" si="5"/>
        <v>72.25</v>
      </c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630-EE0E-4580-BBB2-6201297A0A91}">
  <dimension ref="A1:AF45"/>
  <sheetViews>
    <sheetView showGridLines="0" workbookViewId="0">
      <selection activeCell="E20" sqref="E20"/>
    </sheetView>
  </sheetViews>
  <sheetFormatPr defaultRowHeight="15.6" x14ac:dyDescent="0.3"/>
  <cols>
    <col min="1" max="1" width="9" bestFit="1" customWidth="1"/>
    <col min="2" max="2" width="9.33203125" bestFit="1" customWidth="1"/>
    <col min="3" max="3" width="7.77734375" bestFit="1" customWidth="1"/>
    <col min="4" max="4" width="9.33203125" bestFit="1" customWidth="1"/>
    <col min="5" max="5" width="10.109375" bestFit="1" customWidth="1"/>
    <col min="6" max="7" width="6" bestFit="1" customWidth="1"/>
    <col min="8" max="8" width="19.109375" bestFit="1" customWidth="1"/>
    <col min="9" max="9" width="19.88671875" bestFit="1" customWidth="1"/>
    <col min="10" max="10" width="19.109375" bestFit="1" customWidth="1"/>
    <col min="11" max="12" width="13.33203125" bestFit="1" customWidth="1"/>
    <col min="16" max="16" width="4.5546875" bestFit="1" customWidth="1"/>
    <col min="17" max="17" width="12" bestFit="1" customWidth="1"/>
    <col min="28" max="28" width="19.109375" style="6" bestFit="1" customWidth="1"/>
    <col min="29" max="29" width="19.88671875" style="6" bestFit="1" customWidth="1"/>
    <col min="30" max="30" width="3.77734375" style="6" bestFit="1" customWidth="1"/>
    <col min="31" max="31" width="8.21875" style="6" bestFit="1" customWidth="1"/>
    <col min="32" max="32" width="4.88671875" style="6" bestFit="1" customWidth="1"/>
  </cols>
  <sheetData>
    <row r="1" spans="1:32" x14ac:dyDescent="0.3">
      <c r="A1" s="64" t="s">
        <v>38</v>
      </c>
      <c r="B1" s="64" t="s">
        <v>17</v>
      </c>
      <c r="C1" s="64" t="s">
        <v>18</v>
      </c>
      <c r="D1" s="64" t="s">
        <v>37</v>
      </c>
      <c r="E1" s="64" t="s">
        <v>24</v>
      </c>
      <c r="H1" s="52" t="s">
        <v>25</v>
      </c>
      <c r="I1" s="53" t="s">
        <v>29</v>
      </c>
      <c r="J1" s="53" t="s">
        <v>30</v>
      </c>
      <c r="K1" s="53" t="s">
        <v>31</v>
      </c>
      <c r="L1" s="53" t="s">
        <v>32</v>
      </c>
      <c r="AB1"/>
      <c r="AC1"/>
      <c r="AD1"/>
      <c r="AE1"/>
      <c r="AF1"/>
    </row>
    <row r="2" spans="1:32" x14ac:dyDescent="0.3">
      <c r="A2" s="64" t="s">
        <v>0</v>
      </c>
      <c r="B2" s="64">
        <f>AVERAGE('POWER TEST'!B13:K13)</f>
        <v>26.441629999999996</v>
      </c>
      <c r="C2" s="64">
        <f>SUM('POWER TEST'!B13:K13)</f>
        <v>264.41629999999998</v>
      </c>
      <c r="D2" s="64">
        <f t="shared" ref="D2:D7" si="0">SUM(B40:K40)</f>
        <v>7869.3188608699993</v>
      </c>
      <c r="E2" s="64">
        <f t="shared" ref="E2:E7" si="1">D2-((C2^2)/$B$11)</f>
        <v>877.72089030100051</v>
      </c>
      <c r="H2" s="46" t="s">
        <v>26</v>
      </c>
      <c r="I2" s="48">
        <f>I4-I3</f>
        <v>43449.05427978994</v>
      </c>
      <c r="J2" s="48">
        <f>B10-1</f>
        <v>5</v>
      </c>
      <c r="K2" s="48">
        <f>I2/J2</f>
        <v>8689.8108559579887</v>
      </c>
      <c r="L2" s="48">
        <f>K2/K3</f>
        <v>3.798125836238575</v>
      </c>
      <c r="AB2"/>
      <c r="AC2"/>
      <c r="AD2"/>
      <c r="AE2"/>
      <c r="AF2"/>
    </row>
    <row r="3" spans="1:32" x14ac:dyDescent="0.3">
      <c r="A3" s="64" t="s">
        <v>1</v>
      </c>
      <c r="B3" s="64">
        <f>AVERAGE('POWER TEST'!B14:K14)</f>
        <v>67.678439999999995</v>
      </c>
      <c r="C3" s="64">
        <f>SUM('POWER TEST'!B14:K14)</f>
        <v>676.78440000000001</v>
      </c>
      <c r="D3" s="64">
        <f t="shared" si="0"/>
        <v>61786.774373640001</v>
      </c>
      <c r="E3" s="64">
        <f t="shared" si="1"/>
        <v>15983.061965303998</v>
      </c>
      <c r="H3" s="46" t="s">
        <v>27</v>
      </c>
      <c r="I3" s="48">
        <f>SUM(E2:E7)</f>
        <v>114396.03676432994</v>
      </c>
      <c r="J3" s="48">
        <f>B12-B11</f>
        <v>50</v>
      </c>
      <c r="K3" s="48">
        <f>I3/J3</f>
        <v>2287.9207352865988</v>
      </c>
      <c r="L3" s="48"/>
      <c r="AB3"/>
      <c r="AC3"/>
      <c r="AD3"/>
      <c r="AE3"/>
      <c r="AF3"/>
    </row>
    <row r="4" spans="1:32" x14ac:dyDescent="0.3">
      <c r="A4" s="64" t="s">
        <v>2</v>
      </c>
      <c r="B4" s="64">
        <f>AVERAGE('POWER TEST'!B15:K15)</f>
        <v>49.216979999999992</v>
      </c>
      <c r="C4" s="64">
        <f>SUM('POWER TEST'!B15:K15)</f>
        <v>492.16979999999995</v>
      </c>
      <c r="D4" s="64">
        <f t="shared" si="0"/>
        <v>37403.786596979997</v>
      </c>
      <c r="E4" s="64">
        <f t="shared" si="1"/>
        <v>13180.675393776</v>
      </c>
      <c r="H4" s="50" t="s">
        <v>28</v>
      </c>
      <c r="I4" s="51">
        <f>B14-((B13^2)/B12)</f>
        <v>157845.09104411988</v>
      </c>
      <c r="J4" s="51">
        <f>B12-1</f>
        <v>59</v>
      </c>
      <c r="K4" s="51"/>
      <c r="L4" s="51"/>
      <c r="AB4"/>
      <c r="AC4"/>
      <c r="AD4"/>
      <c r="AE4"/>
      <c r="AF4"/>
    </row>
    <row r="5" spans="1:32" x14ac:dyDescent="0.3">
      <c r="A5" s="64" t="s">
        <v>3</v>
      </c>
      <c r="B5" s="64">
        <f>AVERAGE('POWER TEST'!B16:K16)</f>
        <v>64.895560000000003</v>
      </c>
      <c r="C5" s="64">
        <f>SUM('POWER TEST'!B16:K16)</f>
        <v>648.9556</v>
      </c>
      <c r="D5" s="64">
        <f t="shared" si="0"/>
        <v>68492.646223719988</v>
      </c>
      <c r="E5" s="64">
        <f t="shared" si="1"/>
        <v>26378.30914658399</v>
      </c>
      <c r="H5" s="47"/>
      <c r="I5" s="47"/>
      <c r="J5" s="47"/>
      <c r="K5" s="47"/>
      <c r="L5" s="47"/>
      <c r="AB5"/>
      <c r="AC5"/>
      <c r="AD5"/>
      <c r="AE5"/>
      <c r="AF5"/>
    </row>
    <row r="6" spans="1:32" x14ac:dyDescent="0.3">
      <c r="A6" s="64" t="s">
        <v>4</v>
      </c>
      <c r="B6" s="64">
        <f>AVERAGE('POWER TEST'!B17:K17)</f>
        <v>71.26343</v>
      </c>
      <c r="C6" s="64">
        <f>SUM('POWER TEST'!B17:K17)</f>
        <v>712.63430000000005</v>
      </c>
      <c r="D6" s="64">
        <f t="shared" si="0"/>
        <v>61149.218151590001</v>
      </c>
      <c r="E6" s="64">
        <f t="shared" si="1"/>
        <v>10364.453597940992</v>
      </c>
      <c r="H6" s="47"/>
      <c r="I6" s="47"/>
      <c r="J6" s="47"/>
      <c r="K6" s="47"/>
      <c r="L6" s="47"/>
      <c r="AB6"/>
      <c r="AC6"/>
      <c r="AD6"/>
      <c r="AE6"/>
      <c r="AF6"/>
    </row>
    <row r="7" spans="1:32" x14ac:dyDescent="0.3">
      <c r="A7" s="64" t="s">
        <v>5</v>
      </c>
      <c r="B7" s="64">
        <f>AVERAGE('POWER TEST'!B18:K18)</f>
        <v>115.66636000000001</v>
      </c>
      <c r="C7" s="64">
        <f>SUM('POWER TEST'!B18:K18)</f>
        <v>1156.6636000000001</v>
      </c>
      <c r="D7" s="64">
        <f t="shared" si="0"/>
        <v>181398.88412691999</v>
      </c>
      <c r="E7" s="64">
        <f t="shared" si="1"/>
        <v>47611.815770423971</v>
      </c>
      <c r="H7" s="52" t="s">
        <v>40</v>
      </c>
      <c r="I7" s="53" t="s">
        <v>41</v>
      </c>
      <c r="J7" s="47"/>
      <c r="K7" s="47"/>
      <c r="L7" s="47"/>
      <c r="AB7"/>
      <c r="AC7"/>
      <c r="AD7"/>
      <c r="AE7"/>
      <c r="AF7"/>
    </row>
    <row r="8" spans="1:32" x14ac:dyDescent="0.3">
      <c r="A8" s="64"/>
      <c r="B8" s="64"/>
      <c r="C8" s="64"/>
      <c r="D8" s="64"/>
      <c r="E8" s="64"/>
      <c r="H8" s="46" t="s">
        <v>33</v>
      </c>
      <c r="I8" s="48">
        <f>L2</f>
        <v>3.798125836238575</v>
      </c>
      <c r="J8" s="47"/>
      <c r="K8" s="47"/>
      <c r="L8" s="47"/>
      <c r="AB8"/>
      <c r="AC8"/>
      <c r="AD8"/>
      <c r="AE8"/>
      <c r="AF8"/>
    </row>
    <row r="9" spans="1:32" x14ac:dyDescent="0.3">
      <c r="A9" s="64"/>
      <c r="B9" s="64"/>
      <c r="C9" s="64"/>
      <c r="D9" s="64"/>
      <c r="E9" s="64"/>
      <c r="H9" s="46" t="s">
        <v>34</v>
      </c>
      <c r="I9" s="49">
        <v>2.4</v>
      </c>
      <c r="J9" s="47"/>
      <c r="K9" s="47"/>
      <c r="L9" s="47"/>
      <c r="AB9"/>
      <c r="AC9"/>
      <c r="AD9"/>
      <c r="AE9"/>
      <c r="AF9"/>
    </row>
    <row r="10" spans="1:32" x14ac:dyDescent="0.3">
      <c r="A10" s="65" t="s">
        <v>20</v>
      </c>
      <c r="B10" s="66">
        <v>6</v>
      </c>
      <c r="C10" s="64"/>
      <c r="D10" s="64"/>
      <c r="E10" s="64"/>
      <c r="H10" s="46"/>
      <c r="I10" s="48"/>
      <c r="J10" s="47"/>
      <c r="K10" s="47"/>
      <c r="L10" s="47"/>
      <c r="AB10"/>
      <c r="AC10"/>
      <c r="AD10"/>
      <c r="AE10"/>
      <c r="AF10"/>
    </row>
    <row r="11" spans="1:32" x14ac:dyDescent="0.3">
      <c r="A11" s="67" t="s">
        <v>21</v>
      </c>
      <c r="B11" s="68">
        <f>COUNT('SPEED TEST DATA'!2:2)</f>
        <v>10</v>
      </c>
      <c r="C11" s="64"/>
      <c r="D11" s="64"/>
      <c r="E11" s="64"/>
      <c r="H11" s="50" t="s">
        <v>35</v>
      </c>
      <c r="I11" s="51" t="str">
        <f>IF(OR(ISBLANK(I8),ISBLANK(I9)),"",IF(I8&gt;I9,"reject null hypothesis","fail to reject null hypothesis"))</f>
        <v>reject null hypothesis</v>
      </c>
      <c r="J11" s="47"/>
      <c r="K11" s="47"/>
      <c r="L11" s="47"/>
      <c r="AB11"/>
      <c r="AC11"/>
      <c r="AD11"/>
      <c r="AE11"/>
      <c r="AF11"/>
    </row>
    <row r="12" spans="1:32" ht="14.4" x14ac:dyDescent="0.3">
      <c r="A12" s="67" t="s">
        <v>22</v>
      </c>
      <c r="B12" s="68">
        <f>COUNT('SPEED TEST DATA'!2:7)</f>
        <v>60</v>
      </c>
      <c r="C12" s="64"/>
      <c r="D12" s="64"/>
      <c r="E12" s="64"/>
      <c r="AB12"/>
      <c r="AC12"/>
      <c r="AD12"/>
      <c r="AE12"/>
      <c r="AF12"/>
    </row>
    <row r="13" spans="1:32" ht="14.4" x14ac:dyDescent="0.3">
      <c r="A13" s="67" t="s">
        <v>23</v>
      </c>
      <c r="B13" s="68">
        <f>SUM(C2:C7)</f>
        <v>3951.6240000000007</v>
      </c>
      <c r="C13" s="64"/>
      <c r="D13" s="64"/>
      <c r="E13" s="64"/>
      <c r="AB13"/>
      <c r="AC13"/>
      <c r="AD13"/>
      <c r="AE13"/>
      <c r="AF13"/>
    </row>
    <row r="14" spans="1:32" x14ac:dyDescent="0.3">
      <c r="A14" s="69" t="s">
        <v>37</v>
      </c>
      <c r="B14" s="70">
        <f>SUM(D2:D7)</f>
        <v>418100.62833371997</v>
      </c>
      <c r="C14" s="64"/>
      <c r="D14" s="64"/>
      <c r="E14" s="64"/>
    </row>
    <row r="39" spans="1:11" ht="16.2" x14ac:dyDescent="0.3">
      <c r="A39" t="s">
        <v>39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</row>
    <row r="40" spans="1:11" x14ac:dyDescent="0.3">
      <c r="A40" t="s">
        <v>0</v>
      </c>
      <c r="B40" s="45">
        <f>'POWER TEST'!B13^2</f>
        <v>228.98045041000003</v>
      </c>
      <c r="C40" s="45">
        <f>'POWER TEST'!C13^2</f>
        <v>308.21664721000002</v>
      </c>
      <c r="D40" s="45">
        <f>'POWER TEST'!D13^2</f>
        <v>581.20048560999999</v>
      </c>
      <c r="E40" s="45">
        <f>'POWER TEST'!E13^2</f>
        <v>1430.5415062499999</v>
      </c>
      <c r="F40" s="45">
        <f>'POWER TEST'!F13^2</f>
        <v>417.40124415999998</v>
      </c>
      <c r="G40" s="45">
        <f>'POWER TEST'!G13^2</f>
        <v>765.49608976000002</v>
      </c>
      <c r="H40" s="45">
        <f>'POWER TEST'!H13^2</f>
        <v>1730.7680062499999</v>
      </c>
      <c r="I40" s="45">
        <f>'POWER TEST'!I13^2</f>
        <v>1330.90713856</v>
      </c>
      <c r="J40" s="45">
        <f>'POWER TEST'!J13^2</f>
        <v>193.56878641</v>
      </c>
      <c r="K40" s="45">
        <f>'POWER TEST'!K13^2</f>
        <v>882.23850625</v>
      </c>
    </row>
    <row r="41" spans="1:11" x14ac:dyDescent="0.3">
      <c r="A41" t="s">
        <v>1</v>
      </c>
      <c r="B41" s="45">
        <f>'POWER TEST'!B14^2</f>
        <v>1278.8062081599999</v>
      </c>
      <c r="C41" s="45">
        <f>'POWER TEST'!C14^2</f>
        <v>285.34304240999995</v>
      </c>
      <c r="D41" s="45">
        <f>'POWER TEST'!D14^2</f>
        <v>12247.93743616</v>
      </c>
      <c r="E41" s="45">
        <f>'POWER TEST'!E14^2</f>
        <v>5002.4641296099999</v>
      </c>
      <c r="F41" s="45">
        <f>'POWER TEST'!F14^2</f>
        <v>3626.1593497599997</v>
      </c>
      <c r="G41" s="45">
        <f>'POWER TEST'!G14^2</f>
        <v>17612.050268159997</v>
      </c>
      <c r="H41" s="45">
        <f>'POWER TEST'!H14^2</f>
        <v>4283.4537936099996</v>
      </c>
      <c r="I41" s="45">
        <f>'POWER TEST'!I14^2</f>
        <v>341.88010000000008</v>
      </c>
      <c r="J41" s="45">
        <f>'POWER TEST'!J14^2</f>
        <v>1763.1936921599995</v>
      </c>
      <c r="K41" s="45">
        <f>'POWER TEST'!K14^2</f>
        <v>15345.486353610002</v>
      </c>
    </row>
    <row r="42" spans="1:11" x14ac:dyDescent="0.3">
      <c r="A42" t="s">
        <v>2</v>
      </c>
      <c r="B42" s="45">
        <f>'POWER TEST'!B15^2</f>
        <v>1763.1936921599995</v>
      </c>
      <c r="C42" s="45">
        <f>'POWER TEST'!C15^2</f>
        <v>1100.7531417599998</v>
      </c>
      <c r="D42" s="45">
        <f>'POWER TEST'!D15^2</f>
        <v>245.91257855999999</v>
      </c>
      <c r="E42" s="45">
        <f>'POWER TEST'!E15^2</f>
        <v>55.545718410000006</v>
      </c>
      <c r="F42" s="45">
        <f>'POWER TEST'!F15^2</f>
        <v>530.84159999999997</v>
      </c>
      <c r="G42" s="45">
        <f>'POWER TEST'!G15^2</f>
        <v>12720.320883359998</v>
      </c>
      <c r="H42" s="45">
        <f>'POWER TEST'!H15^2</f>
        <v>7874.1486849600005</v>
      </c>
      <c r="I42" s="45">
        <f>'POWER TEST'!I15^2</f>
        <v>3407.0102041599998</v>
      </c>
      <c r="J42" s="45">
        <f>'POWER TEST'!J15^2</f>
        <v>9528.5710873600001</v>
      </c>
      <c r="K42" s="45">
        <f>'POWER TEST'!K15^2</f>
        <v>177.48900624999999</v>
      </c>
    </row>
    <row r="43" spans="1:11" x14ac:dyDescent="0.3">
      <c r="A43" t="s">
        <v>3</v>
      </c>
      <c r="B43" s="45">
        <f>'POWER TEST'!B16^2</f>
        <v>26.087577759999999</v>
      </c>
      <c r="C43" s="45">
        <f>'POWER TEST'!C16^2</f>
        <v>17008.437388960003</v>
      </c>
      <c r="D43" s="45">
        <f>'POWER TEST'!D16^2</f>
        <v>687.19476736000001</v>
      </c>
      <c r="E43" s="45">
        <f>'POWER TEST'!E16^2</f>
        <v>2188.8923673600002</v>
      </c>
      <c r="F43" s="45">
        <f>'POWER TEST'!F16^2</f>
        <v>31954.029297609999</v>
      </c>
      <c r="G43" s="45">
        <f>'POWER TEST'!G16^2</f>
        <v>1048.2118512100001</v>
      </c>
      <c r="H43" s="45">
        <f>'POWER TEST'!H16^2</f>
        <v>487.96809999999999</v>
      </c>
      <c r="I43" s="45">
        <f>'POWER TEST'!I16^2</f>
        <v>7974.9365062499992</v>
      </c>
      <c r="J43" s="45">
        <f>'POWER TEST'!J16^2</f>
        <v>2484.3844609599996</v>
      </c>
      <c r="K43" s="45">
        <f>'POWER TEST'!K16^2</f>
        <v>4632.50390625</v>
      </c>
    </row>
    <row r="44" spans="1:11" x14ac:dyDescent="0.3">
      <c r="A44" t="s">
        <v>4</v>
      </c>
      <c r="B44" s="45">
        <f>'POWER TEST'!B17^2</f>
        <v>4014.6923545600011</v>
      </c>
      <c r="C44" s="45">
        <f>'POWER TEST'!C17^2</f>
        <v>3739.61602576</v>
      </c>
      <c r="D44" s="45">
        <f>'POWER TEST'!D17^2</f>
        <v>571.78852641000015</v>
      </c>
      <c r="E44" s="45">
        <f>'POWER TEST'!E17^2</f>
        <v>13157.030556809999</v>
      </c>
      <c r="F44" s="45">
        <f>'POWER TEST'!F17^2</f>
        <v>1278.8062081599999</v>
      </c>
      <c r="G44" s="45">
        <f>'POWER TEST'!G17^2</f>
        <v>4814.8194432100008</v>
      </c>
      <c r="H44" s="45">
        <f>'POWER TEST'!H17^2</f>
        <v>16247.096788809997</v>
      </c>
      <c r="I44" s="45">
        <f>'POWER TEST'!I17^2</f>
        <v>5444.6837016099998</v>
      </c>
      <c r="J44" s="45">
        <f>'POWER TEST'!J17^2</f>
        <v>1840.6245062499997</v>
      </c>
      <c r="K44" s="45">
        <f>'POWER TEST'!K17^2</f>
        <v>10040.060040010001</v>
      </c>
    </row>
    <row r="45" spans="1:11" x14ac:dyDescent="0.3">
      <c r="A45" t="s">
        <v>5</v>
      </c>
      <c r="B45" s="45">
        <f>'POWER TEST'!B18^2</f>
        <v>76299.919155359996</v>
      </c>
      <c r="C45" s="45">
        <f>'POWER TEST'!C18^2</f>
        <v>3353.8113264099993</v>
      </c>
      <c r="D45" s="45">
        <f>'POWER TEST'!D18^2</f>
        <v>30175.997913760002</v>
      </c>
      <c r="E45" s="45">
        <f>'POWER TEST'!E18^2</f>
        <v>5969.7411488099997</v>
      </c>
      <c r="F45" s="45">
        <f>'POWER TEST'!F18^2</f>
        <v>368.04120336</v>
      </c>
      <c r="G45" s="45">
        <f>'POWER TEST'!G18^2</f>
        <v>7941.233704960001</v>
      </c>
      <c r="H45" s="45">
        <f>'POWER TEST'!H18^2</f>
        <v>13858.58700625</v>
      </c>
      <c r="I45" s="45">
        <f>'POWER TEST'!I18^2</f>
        <v>13404.452661760002</v>
      </c>
      <c r="J45" s="45">
        <f>'POWER TEST'!J18^2</f>
        <v>24807.037506249999</v>
      </c>
      <c r="K45" s="45">
        <f>'POWER TEST'!K18^2</f>
        <v>5220.0625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E6E9-3A0C-420C-AC1E-096425A299E1}">
  <dimension ref="A1:AR37"/>
  <sheetViews>
    <sheetView showGridLines="0" zoomScale="55" zoomScaleNormal="55" workbookViewId="0">
      <selection activeCell="L22" sqref="L22"/>
    </sheetView>
  </sheetViews>
  <sheetFormatPr defaultRowHeight="15.6" x14ac:dyDescent="0.3"/>
  <cols>
    <col min="1" max="1" width="11" bestFit="1" customWidth="1"/>
    <col min="2" max="10" width="5.5546875" bestFit="1" customWidth="1"/>
    <col min="11" max="11" width="5.77734375" bestFit="1" customWidth="1"/>
    <col min="12" max="12" width="5.5546875" bestFit="1" customWidth="1"/>
    <col min="13" max="13" width="10.21875" bestFit="1" customWidth="1"/>
    <col min="14" max="20" width="5.77734375" bestFit="1" customWidth="1"/>
    <col min="21" max="21" width="6.21875" bestFit="1" customWidth="1"/>
    <col min="22" max="22" width="18.6640625" customWidth="1"/>
    <col min="24" max="24" width="14.88671875" bestFit="1" customWidth="1"/>
    <col min="25" max="34" width="5.5546875" bestFit="1" customWidth="1"/>
    <col min="36" max="36" width="14.88671875" style="1" bestFit="1" customWidth="1"/>
    <col min="37" max="37" width="21.33203125" style="1" bestFit="1" customWidth="1"/>
    <col min="38" max="38" width="22.88671875" bestFit="1" customWidth="1"/>
    <col min="40" max="40" width="17.44140625" bestFit="1" customWidth="1"/>
    <col min="41" max="41" width="22.88671875" bestFit="1" customWidth="1"/>
    <col min="42" max="42" width="8.88671875" style="8"/>
    <col min="43" max="43" width="17.44140625" style="1" bestFit="1" customWidth="1"/>
    <col min="44" max="44" width="22.88671875" style="1" bestFit="1" customWidth="1"/>
  </cols>
  <sheetData>
    <row r="1" spans="1:41" x14ac:dyDescent="0.3">
      <c r="A1" s="91" t="s">
        <v>109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  <c r="V1" s="35"/>
    </row>
    <row r="2" spans="1:41" x14ac:dyDescent="0.3">
      <c r="A2" s="36" t="s">
        <v>47</v>
      </c>
      <c r="B2" s="80" t="s">
        <v>52</v>
      </c>
      <c r="C2" s="80" t="s">
        <v>53</v>
      </c>
      <c r="D2" s="80" t="s">
        <v>54</v>
      </c>
      <c r="E2" s="80" t="s">
        <v>55</v>
      </c>
      <c r="F2" s="80" t="s">
        <v>56</v>
      </c>
      <c r="G2" s="80" t="s">
        <v>57</v>
      </c>
      <c r="H2" s="80" t="s">
        <v>58</v>
      </c>
      <c r="I2" s="80" t="s">
        <v>59</v>
      </c>
      <c r="J2" s="80" t="s">
        <v>60</v>
      </c>
      <c r="K2" s="80" t="s">
        <v>61</v>
      </c>
      <c r="L2" s="80" t="s">
        <v>62</v>
      </c>
      <c r="M2" s="80" t="s">
        <v>63</v>
      </c>
      <c r="N2" s="80" t="s">
        <v>64</v>
      </c>
      <c r="O2" s="80" t="s">
        <v>65</v>
      </c>
      <c r="P2" s="80" t="s">
        <v>66</v>
      </c>
      <c r="Q2" s="80" t="s">
        <v>67</v>
      </c>
      <c r="R2" s="80" t="s">
        <v>68</v>
      </c>
      <c r="S2" s="80" t="s">
        <v>69</v>
      </c>
      <c r="T2" s="80" t="s">
        <v>70</v>
      </c>
      <c r="U2" s="81" t="s">
        <v>71</v>
      </c>
      <c r="V2" s="35"/>
      <c r="X2" s="56" t="s">
        <v>47</v>
      </c>
      <c r="Y2" s="57" t="s">
        <v>52</v>
      </c>
      <c r="Z2" s="57" t="s">
        <v>53</v>
      </c>
      <c r="AA2" s="57" t="s">
        <v>54</v>
      </c>
      <c r="AB2" s="57" t="s">
        <v>55</v>
      </c>
      <c r="AC2" s="57" t="s">
        <v>56</v>
      </c>
      <c r="AD2" s="57" t="s">
        <v>57</v>
      </c>
      <c r="AE2" s="57" t="s">
        <v>58</v>
      </c>
      <c r="AF2" s="57" t="s">
        <v>59</v>
      </c>
      <c r="AG2" s="57" t="s">
        <v>60</v>
      </c>
      <c r="AH2" s="57" t="s">
        <v>61</v>
      </c>
      <c r="AI2" s="30"/>
      <c r="AJ2" s="56" t="s">
        <v>47</v>
      </c>
      <c r="AK2" s="57" t="s">
        <v>72</v>
      </c>
      <c r="AL2" s="57" t="s">
        <v>73</v>
      </c>
      <c r="AN2" s="7" t="s">
        <v>75</v>
      </c>
      <c r="AO2" s="7" t="s">
        <v>76</v>
      </c>
    </row>
    <row r="3" spans="1:41" x14ac:dyDescent="0.3">
      <c r="A3" s="36" t="s">
        <v>48</v>
      </c>
      <c r="B3" s="80">
        <v>5</v>
      </c>
      <c r="C3" s="80">
        <v>4</v>
      </c>
      <c r="D3" s="80">
        <v>4</v>
      </c>
      <c r="E3" s="80">
        <v>4</v>
      </c>
      <c r="F3" s="80">
        <v>4</v>
      </c>
      <c r="G3" s="80">
        <v>4</v>
      </c>
      <c r="H3" s="80">
        <v>4</v>
      </c>
      <c r="I3" s="80">
        <v>4</v>
      </c>
      <c r="J3" s="80">
        <v>5</v>
      </c>
      <c r="K3" s="80">
        <v>4</v>
      </c>
      <c r="L3" s="80">
        <v>4</v>
      </c>
      <c r="M3" s="80">
        <v>5</v>
      </c>
      <c r="N3" s="80">
        <v>5</v>
      </c>
      <c r="O3" s="80">
        <v>5</v>
      </c>
      <c r="P3" s="80">
        <v>4</v>
      </c>
      <c r="Q3" s="80">
        <v>5</v>
      </c>
      <c r="R3" s="80">
        <v>5</v>
      </c>
      <c r="S3" s="80">
        <v>5</v>
      </c>
      <c r="T3" s="80">
        <v>4</v>
      </c>
      <c r="U3" s="81">
        <v>4</v>
      </c>
      <c r="V3" s="35"/>
      <c r="X3" s="58" t="s">
        <v>48</v>
      </c>
      <c r="Y3" s="59">
        <v>5</v>
      </c>
      <c r="Z3" s="59">
        <v>4</v>
      </c>
      <c r="AA3" s="59">
        <v>3.6666666666666665</v>
      </c>
      <c r="AB3" s="59">
        <v>4.333333333333333</v>
      </c>
      <c r="AC3" s="59">
        <v>4</v>
      </c>
      <c r="AD3" s="59">
        <v>4.333333333333333</v>
      </c>
      <c r="AE3" s="59">
        <v>4</v>
      </c>
      <c r="AF3" s="59">
        <v>4</v>
      </c>
      <c r="AG3" s="59">
        <v>4.666666666666667</v>
      </c>
      <c r="AH3" s="59">
        <v>4.333333333333333</v>
      </c>
      <c r="AI3" s="30"/>
      <c r="AJ3" s="58" t="s">
        <v>48</v>
      </c>
      <c r="AK3" s="59">
        <v>4.333333333333333</v>
      </c>
      <c r="AL3" s="38" t="s">
        <v>74</v>
      </c>
      <c r="AN3" s="8" t="s">
        <v>77</v>
      </c>
      <c r="AO3" s="8" t="s">
        <v>82</v>
      </c>
    </row>
    <row r="4" spans="1:41" x14ac:dyDescent="0.3">
      <c r="A4" s="36"/>
      <c r="B4" s="80">
        <v>5</v>
      </c>
      <c r="C4" s="80">
        <v>4</v>
      </c>
      <c r="D4" s="80">
        <v>3</v>
      </c>
      <c r="E4" s="80">
        <v>4</v>
      </c>
      <c r="F4" s="80">
        <v>4</v>
      </c>
      <c r="G4" s="80">
        <v>5</v>
      </c>
      <c r="H4" s="80">
        <v>3</v>
      </c>
      <c r="I4" s="80">
        <v>3</v>
      </c>
      <c r="J4" s="80">
        <v>4</v>
      </c>
      <c r="K4" s="80">
        <v>4</v>
      </c>
      <c r="L4" s="80">
        <v>5</v>
      </c>
      <c r="M4" s="80">
        <v>4</v>
      </c>
      <c r="N4" s="80">
        <v>5</v>
      </c>
      <c r="O4" s="80">
        <v>4</v>
      </c>
      <c r="P4" s="80">
        <v>4</v>
      </c>
      <c r="Q4" s="80">
        <v>4</v>
      </c>
      <c r="R4" s="80">
        <v>5</v>
      </c>
      <c r="S4" s="80">
        <v>4</v>
      </c>
      <c r="T4" s="80">
        <v>4</v>
      </c>
      <c r="U4" s="81">
        <v>5</v>
      </c>
      <c r="V4" s="35"/>
      <c r="X4" s="58" t="s">
        <v>49</v>
      </c>
      <c r="Y4" s="59">
        <v>4.5</v>
      </c>
      <c r="Z4" s="59">
        <v>3.25</v>
      </c>
      <c r="AA4" s="59">
        <v>3.75</v>
      </c>
      <c r="AB4" s="59">
        <v>4.75</v>
      </c>
      <c r="AC4" s="59">
        <v>3.5</v>
      </c>
      <c r="AD4" s="59">
        <v>4.25</v>
      </c>
      <c r="AE4" s="59">
        <v>4.25</v>
      </c>
      <c r="AF4" s="59">
        <v>3.75</v>
      </c>
      <c r="AG4" s="59">
        <v>4.75</v>
      </c>
      <c r="AH4" s="59">
        <v>4</v>
      </c>
      <c r="AI4" s="30"/>
      <c r="AJ4" s="58" t="s">
        <v>49</v>
      </c>
      <c r="AK4" s="59">
        <v>4.2374999999999998</v>
      </c>
      <c r="AL4" s="38" t="s">
        <v>74</v>
      </c>
      <c r="AN4" s="8" t="s">
        <v>79</v>
      </c>
      <c r="AO4" s="8" t="s">
        <v>83</v>
      </c>
    </row>
    <row r="5" spans="1:41" x14ac:dyDescent="0.3">
      <c r="A5" s="36"/>
      <c r="B5" s="80">
        <v>5</v>
      </c>
      <c r="C5" s="80">
        <v>4</v>
      </c>
      <c r="D5" s="80">
        <v>4</v>
      </c>
      <c r="E5" s="80">
        <v>5</v>
      </c>
      <c r="F5" s="80">
        <v>4</v>
      </c>
      <c r="G5" s="80">
        <v>4</v>
      </c>
      <c r="H5" s="80">
        <v>5</v>
      </c>
      <c r="I5" s="80">
        <v>5</v>
      </c>
      <c r="J5" s="80">
        <v>5</v>
      </c>
      <c r="K5" s="80">
        <v>5</v>
      </c>
      <c r="L5" s="80">
        <v>5</v>
      </c>
      <c r="M5" s="80">
        <v>4</v>
      </c>
      <c r="N5" s="80">
        <v>4</v>
      </c>
      <c r="O5" s="80">
        <v>5</v>
      </c>
      <c r="P5" s="80">
        <v>4</v>
      </c>
      <c r="Q5" s="80">
        <v>4</v>
      </c>
      <c r="R5" s="80">
        <v>4</v>
      </c>
      <c r="S5" s="80">
        <v>5</v>
      </c>
      <c r="T5" s="80">
        <v>4</v>
      </c>
      <c r="U5" s="81">
        <v>4</v>
      </c>
      <c r="V5" s="35"/>
      <c r="X5" s="58" t="s">
        <v>50</v>
      </c>
      <c r="Y5" s="59">
        <v>4.5</v>
      </c>
      <c r="Z5" s="59">
        <v>4.166666666666667</v>
      </c>
      <c r="AA5" s="59">
        <v>3.8333333333333335</v>
      </c>
      <c r="AB5" s="59">
        <v>4.5</v>
      </c>
      <c r="AC5" s="59">
        <v>4.333333333333333</v>
      </c>
      <c r="AD5" s="59">
        <v>4.333333333333333</v>
      </c>
      <c r="AE5" s="59">
        <v>4.333333333333333</v>
      </c>
      <c r="AF5" s="59">
        <v>4.166666666666667</v>
      </c>
      <c r="AG5" s="59">
        <v>4.833333333333333</v>
      </c>
      <c r="AH5" s="59">
        <v>4.166666666666667</v>
      </c>
      <c r="AI5" s="30"/>
      <c r="AJ5" s="58" t="s">
        <v>50</v>
      </c>
      <c r="AK5" s="59">
        <v>4.3583333333333334</v>
      </c>
      <c r="AL5" s="38" t="s">
        <v>74</v>
      </c>
      <c r="AN5" s="8" t="s">
        <v>80</v>
      </c>
      <c r="AO5" s="8" t="s">
        <v>84</v>
      </c>
    </row>
    <row r="6" spans="1:41" x14ac:dyDescent="0.3">
      <c r="A6" s="36" t="s">
        <v>49</v>
      </c>
      <c r="B6" s="80">
        <v>4</v>
      </c>
      <c r="C6" s="80">
        <v>3</v>
      </c>
      <c r="D6" s="80">
        <v>4</v>
      </c>
      <c r="E6" s="80">
        <v>5</v>
      </c>
      <c r="F6" s="80">
        <v>3</v>
      </c>
      <c r="G6" s="80">
        <v>4</v>
      </c>
      <c r="H6" s="80">
        <v>4</v>
      </c>
      <c r="I6" s="80">
        <v>3</v>
      </c>
      <c r="J6" s="80">
        <v>5</v>
      </c>
      <c r="K6" s="80">
        <v>4</v>
      </c>
      <c r="L6" s="80">
        <v>4</v>
      </c>
      <c r="M6" s="80">
        <v>4</v>
      </c>
      <c r="N6" s="80">
        <v>4</v>
      </c>
      <c r="O6" s="80">
        <v>4</v>
      </c>
      <c r="P6" s="80">
        <v>5</v>
      </c>
      <c r="Q6" s="80">
        <v>4</v>
      </c>
      <c r="R6" s="80">
        <v>4</v>
      </c>
      <c r="S6" s="80">
        <v>5</v>
      </c>
      <c r="T6" s="80">
        <v>4</v>
      </c>
      <c r="U6" s="81">
        <v>5</v>
      </c>
      <c r="V6" s="35"/>
      <c r="X6" s="60" t="s">
        <v>51</v>
      </c>
      <c r="Y6" s="61">
        <v>5</v>
      </c>
      <c r="Z6" s="61">
        <v>3.5</v>
      </c>
      <c r="AA6" s="61">
        <v>4</v>
      </c>
      <c r="AB6" s="61">
        <v>5</v>
      </c>
      <c r="AC6" s="61">
        <v>4</v>
      </c>
      <c r="AD6" s="61">
        <v>4.5</v>
      </c>
      <c r="AE6" s="61">
        <v>3.5</v>
      </c>
      <c r="AF6" s="61">
        <v>4</v>
      </c>
      <c r="AG6" s="61">
        <v>5</v>
      </c>
      <c r="AH6" s="61">
        <v>4.5</v>
      </c>
      <c r="AI6" s="30"/>
      <c r="AJ6" s="58" t="s">
        <v>51</v>
      </c>
      <c r="AK6" s="59">
        <v>4.3499999999999996</v>
      </c>
      <c r="AL6" s="38" t="s">
        <v>74</v>
      </c>
      <c r="AN6" s="8" t="s">
        <v>81</v>
      </c>
      <c r="AO6" s="8" t="s">
        <v>85</v>
      </c>
    </row>
    <row r="7" spans="1:41" x14ac:dyDescent="0.3">
      <c r="A7" s="36"/>
      <c r="B7" s="80">
        <v>5</v>
      </c>
      <c r="C7" s="80">
        <v>3</v>
      </c>
      <c r="D7" s="80">
        <v>4</v>
      </c>
      <c r="E7" s="80">
        <v>4</v>
      </c>
      <c r="F7" s="80">
        <v>3</v>
      </c>
      <c r="G7" s="80">
        <v>4</v>
      </c>
      <c r="H7" s="80">
        <v>4</v>
      </c>
      <c r="I7" s="80">
        <v>4</v>
      </c>
      <c r="J7" s="80">
        <v>5</v>
      </c>
      <c r="K7" s="80">
        <v>4</v>
      </c>
      <c r="L7" s="80">
        <v>4</v>
      </c>
      <c r="M7" s="80">
        <v>5</v>
      </c>
      <c r="N7" s="80">
        <v>5</v>
      </c>
      <c r="O7" s="80">
        <v>5</v>
      </c>
      <c r="P7" s="80">
        <v>4</v>
      </c>
      <c r="Q7" s="80">
        <v>5</v>
      </c>
      <c r="R7" s="80">
        <v>5</v>
      </c>
      <c r="S7" s="80">
        <v>5</v>
      </c>
      <c r="T7" s="80">
        <v>4</v>
      </c>
      <c r="U7" s="81">
        <v>5</v>
      </c>
      <c r="V7" s="35"/>
      <c r="X7" s="5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0"/>
      <c r="AJ7" s="60" t="s">
        <v>86</v>
      </c>
      <c r="AK7" s="61">
        <f>AVERAGE(AK3:AK6)</f>
        <v>4.3197916666666671</v>
      </c>
      <c r="AL7" s="39" t="s">
        <v>74</v>
      </c>
      <c r="AN7" s="10" t="s">
        <v>78</v>
      </c>
      <c r="AO7" s="10" t="s">
        <v>74</v>
      </c>
    </row>
    <row r="8" spans="1:41" x14ac:dyDescent="0.3">
      <c r="A8" s="36"/>
      <c r="B8" s="80">
        <v>5</v>
      </c>
      <c r="C8" s="80">
        <v>4</v>
      </c>
      <c r="D8" s="80">
        <v>4</v>
      </c>
      <c r="E8" s="80">
        <v>5</v>
      </c>
      <c r="F8" s="80">
        <v>4</v>
      </c>
      <c r="G8" s="80">
        <v>4</v>
      </c>
      <c r="H8" s="80">
        <v>5</v>
      </c>
      <c r="I8" s="80">
        <v>4</v>
      </c>
      <c r="J8" s="80">
        <v>4</v>
      </c>
      <c r="K8" s="80">
        <v>4</v>
      </c>
      <c r="L8" s="80">
        <v>3</v>
      </c>
      <c r="M8" s="80">
        <v>5</v>
      </c>
      <c r="N8" s="80">
        <v>4</v>
      </c>
      <c r="O8" s="80">
        <v>5</v>
      </c>
      <c r="P8" s="80">
        <v>4</v>
      </c>
      <c r="Q8" s="80">
        <v>4</v>
      </c>
      <c r="R8" s="80">
        <v>5</v>
      </c>
      <c r="S8" s="80">
        <v>4</v>
      </c>
      <c r="T8" s="80">
        <v>4</v>
      </c>
      <c r="U8" s="81">
        <v>5</v>
      </c>
      <c r="V8" s="35"/>
      <c r="X8" s="56" t="s">
        <v>47</v>
      </c>
      <c r="Y8" s="57" t="s">
        <v>62</v>
      </c>
      <c r="Z8" s="57" t="s">
        <v>63</v>
      </c>
      <c r="AA8" s="57" t="s">
        <v>64</v>
      </c>
      <c r="AB8" s="57" t="s">
        <v>65</v>
      </c>
      <c r="AC8" s="57" t="s">
        <v>66</v>
      </c>
      <c r="AD8" s="57" t="s">
        <v>67</v>
      </c>
      <c r="AE8" s="57" t="s">
        <v>68</v>
      </c>
      <c r="AF8" s="57" t="s">
        <v>69</v>
      </c>
      <c r="AG8" s="57" t="s">
        <v>70</v>
      </c>
      <c r="AH8" s="57" t="s">
        <v>71</v>
      </c>
      <c r="AI8" s="30"/>
      <c r="AJ8" s="38"/>
      <c r="AK8" s="38"/>
      <c r="AL8" s="33"/>
    </row>
    <row r="9" spans="1:41" x14ac:dyDescent="0.3">
      <c r="A9" s="36"/>
      <c r="B9" s="80">
        <v>4</v>
      </c>
      <c r="C9" s="80">
        <v>3</v>
      </c>
      <c r="D9" s="80">
        <v>3</v>
      </c>
      <c r="E9" s="80">
        <v>5</v>
      </c>
      <c r="F9" s="80">
        <v>4</v>
      </c>
      <c r="G9" s="80">
        <v>5</v>
      </c>
      <c r="H9" s="80">
        <v>4</v>
      </c>
      <c r="I9" s="80">
        <v>4</v>
      </c>
      <c r="J9" s="80">
        <v>5</v>
      </c>
      <c r="K9" s="80">
        <v>4</v>
      </c>
      <c r="L9" s="80">
        <v>3</v>
      </c>
      <c r="M9" s="80">
        <v>4</v>
      </c>
      <c r="N9" s="80">
        <v>5</v>
      </c>
      <c r="O9" s="80">
        <v>5</v>
      </c>
      <c r="P9" s="80">
        <v>4</v>
      </c>
      <c r="Q9" s="80">
        <v>4</v>
      </c>
      <c r="R9" s="80">
        <v>5</v>
      </c>
      <c r="S9" s="80">
        <v>5</v>
      </c>
      <c r="T9" s="80">
        <v>4</v>
      </c>
      <c r="U9" s="81">
        <v>4</v>
      </c>
      <c r="V9" s="35"/>
      <c r="X9" s="58" t="s">
        <v>48</v>
      </c>
      <c r="Y9" s="59">
        <v>4.666666666666667</v>
      </c>
      <c r="Z9" s="59">
        <v>4.333333333333333</v>
      </c>
      <c r="AA9" s="59">
        <v>4.666666666666667</v>
      </c>
      <c r="AB9" s="59">
        <v>4.666666666666667</v>
      </c>
      <c r="AC9" s="59">
        <v>4</v>
      </c>
      <c r="AD9" s="59">
        <v>4.333333333333333</v>
      </c>
      <c r="AE9" s="59">
        <v>4.666666666666667</v>
      </c>
      <c r="AF9" s="59">
        <v>4.666666666666667</v>
      </c>
      <c r="AG9" s="59">
        <v>4</v>
      </c>
      <c r="AH9" s="59">
        <v>4.333333333333333</v>
      </c>
      <c r="AI9" s="30"/>
      <c r="AJ9" s="54"/>
      <c r="AK9" s="54"/>
      <c r="AL9" s="30"/>
    </row>
    <row r="10" spans="1:41" x14ac:dyDescent="0.3">
      <c r="A10" s="36" t="s">
        <v>50</v>
      </c>
      <c r="B10" s="80">
        <v>4</v>
      </c>
      <c r="C10" s="80">
        <v>5</v>
      </c>
      <c r="D10" s="80">
        <v>4</v>
      </c>
      <c r="E10" s="80">
        <v>5</v>
      </c>
      <c r="F10" s="80">
        <v>4</v>
      </c>
      <c r="G10" s="80">
        <v>3</v>
      </c>
      <c r="H10" s="80">
        <v>4</v>
      </c>
      <c r="I10" s="80">
        <v>5</v>
      </c>
      <c r="J10" s="80">
        <v>5</v>
      </c>
      <c r="K10" s="80">
        <v>5</v>
      </c>
      <c r="L10" s="80">
        <v>4</v>
      </c>
      <c r="M10" s="80">
        <v>5</v>
      </c>
      <c r="N10" s="80">
        <v>4</v>
      </c>
      <c r="O10" s="80">
        <v>4</v>
      </c>
      <c r="P10" s="80">
        <v>4</v>
      </c>
      <c r="Q10" s="80">
        <v>4</v>
      </c>
      <c r="R10" s="80">
        <v>5</v>
      </c>
      <c r="S10" s="80">
        <v>5</v>
      </c>
      <c r="T10" s="80">
        <v>3</v>
      </c>
      <c r="U10" s="81">
        <v>4</v>
      </c>
      <c r="V10" s="35"/>
      <c r="X10" s="58" t="s">
        <v>49</v>
      </c>
      <c r="Y10" s="59">
        <v>3.5</v>
      </c>
      <c r="Z10" s="59">
        <v>4.5</v>
      </c>
      <c r="AA10" s="59">
        <v>4.5</v>
      </c>
      <c r="AB10" s="59">
        <v>4.75</v>
      </c>
      <c r="AC10" s="59">
        <v>4.25</v>
      </c>
      <c r="AD10" s="59">
        <v>4.25</v>
      </c>
      <c r="AE10" s="59">
        <v>4.75</v>
      </c>
      <c r="AF10" s="59">
        <v>4.75</v>
      </c>
      <c r="AG10" s="59">
        <v>4</v>
      </c>
      <c r="AH10" s="59">
        <v>4.75</v>
      </c>
      <c r="AI10" s="30"/>
      <c r="AJ10" s="54"/>
      <c r="AK10" s="54"/>
      <c r="AL10" s="30"/>
    </row>
    <row r="11" spans="1:41" x14ac:dyDescent="0.3">
      <c r="A11" s="36"/>
      <c r="B11" s="80">
        <v>5</v>
      </c>
      <c r="C11" s="80">
        <v>4</v>
      </c>
      <c r="D11" s="80">
        <v>4</v>
      </c>
      <c r="E11" s="80">
        <v>4</v>
      </c>
      <c r="F11" s="80">
        <v>5</v>
      </c>
      <c r="G11" s="80">
        <v>5</v>
      </c>
      <c r="H11" s="80">
        <v>5</v>
      </c>
      <c r="I11" s="80">
        <v>4</v>
      </c>
      <c r="J11" s="80">
        <v>5</v>
      </c>
      <c r="K11" s="80">
        <v>4</v>
      </c>
      <c r="L11" s="80">
        <v>3</v>
      </c>
      <c r="M11" s="80">
        <v>4</v>
      </c>
      <c r="N11" s="80">
        <v>5</v>
      </c>
      <c r="O11" s="80">
        <v>5</v>
      </c>
      <c r="P11" s="80">
        <v>5</v>
      </c>
      <c r="Q11" s="80">
        <v>5</v>
      </c>
      <c r="R11" s="80">
        <v>5</v>
      </c>
      <c r="S11" s="80">
        <v>5</v>
      </c>
      <c r="T11" s="80">
        <v>5</v>
      </c>
      <c r="U11" s="81">
        <v>4</v>
      </c>
      <c r="V11" s="35"/>
      <c r="X11" s="58" t="s">
        <v>50</v>
      </c>
      <c r="Y11" s="59">
        <v>3.5</v>
      </c>
      <c r="Z11" s="59">
        <v>4</v>
      </c>
      <c r="AA11" s="59">
        <v>4.666666666666667</v>
      </c>
      <c r="AB11" s="59">
        <v>4.666666666666667</v>
      </c>
      <c r="AC11" s="59">
        <v>4.333333333333333</v>
      </c>
      <c r="AD11" s="59">
        <v>4.666666666666667</v>
      </c>
      <c r="AE11" s="59">
        <v>4.833333333333333</v>
      </c>
      <c r="AF11" s="59">
        <v>5</v>
      </c>
      <c r="AG11" s="59">
        <v>4.166666666666667</v>
      </c>
      <c r="AH11" s="59">
        <v>4.166666666666667</v>
      </c>
      <c r="AI11" s="30"/>
      <c r="AJ11" s="54"/>
      <c r="AK11" s="54"/>
      <c r="AL11" s="30"/>
    </row>
    <row r="12" spans="1:41" x14ac:dyDescent="0.3">
      <c r="A12" s="36"/>
      <c r="B12" s="80">
        <v>5</v>
      </c>
      <c r="C12" s="80">
        <v>4</v>
      </c>
      <c r="D12" s="80">
        <v>4</v>
      </c>
      <c r="E12" s="80">
        <v>4</v>
      </c>
      <c r="F12" s="80">
        <v>5</v>
      </c>
      <c r="G12" s="80">
        <v>4</v>
      </c>
      <c r="H12" s="80">
        <v>4</v>
      </c>
      <c r="I12" s="80">
        <v>5</v>
      </c>
      <c r="J12" s="80">
        <v>5</v>
      </c>
      <c r="K12" s="80">
        <v>3</v>
      </c>
      <c r="L12" s="80">
        <v>4</v>
      </c>
      <c r="M12" s="80">
        <v>4</v>
      </c>
      <c r="N12" s="80">
        <v>5</v>
      </c>
      <c r="O12" s="80">
        <v>5</v>
      </c>
      <c r="P12" s="80">
        <v>4</v>
      </c>
      <c r="Q12" s="80">
        <v>5</v>
      </c>
      <c r="R12" s="80">
        <v>5</v>
      </c>
      <c r="S12" s="80">
        <v>5</v>
      </c>
      <c r="T12" s="80">
        <v>4</v>
      </c>
      <c r="U12" s="81">
        <v>4</v>
      </c>
      <c r="V12" s="35"/>
      <c r="X12" s="60" t="s">
        <v>51</v>
      </c>
      <c r="Y12" s="61">
        <v>3.5</v>
      </c>
      <c r="Z12" s="61">
        <v>4</v>
      </c>
      <c r="AA12" s="61">
        <v>4.5</v>
      </c>
      <c r="AB12" s="61">
        <v>4.5</v>
      </c>
      <c r="AC12" s="61">
        <v>4.5</v>
      </c>
      <c r="AD12" s="61">
        <v>5</v>
      </c>
      <c r="AE12" s="61">
        <v>5</v>
      </c>
      <c r="AF12" s="61">
        <v>3.5</v>
      </c>
      <c r="AG12" s="61">
        <v>4.5</v>
      </c>
      <c r="AH12" s="61">
        <v>5</v>
      </c>
      <c r="AI12" s="30"/>
      <c r="AJ12" s="54"/>
      <c r="AK12" s="54"/>
      <c r="AL12" s="30"/>
    </row>
    <row r="13" spans="1:41" x14ac:dyDescent="0.3">
      <c r="A13" s="36"/>
      <c r="B13" s="80">
        <v>4</v>
      </c>
      <c r="C13" s="80">
        <v>4</v>
      </c>
      <c r="D13" s="80">
        <v>3</v>
      </c>
      <c r="E13" s="80">
        <v>5</v>
      </c>
      <c r="F13" s="80">
        <v>4</v>
      </c>
      <c r="G13" s="80">
        <v>5</v>
      </c>
      <c r="H13" s="80">
        <v>4</v>
      </c>
      <c r="I13" s="80">
        <v>4</v>
      </c>
      <c r="J13" s="80">
        <v>5</v>
      </c>
      <c r="K13" s="80">
        <v>4</v>
      </c>
      <c r="L13" s="80">
        <v>4</v>
      </c>
      <c r="M13" s="80">
        <v>4</v>
      </c>
      <c r="N13" s="80">
        <v>5</v>
      </c>
      <c r="O13" s="80">
        <v>5</v>
      </c>
      <c r="P13" s="80">
        <v>3</v>
      </c>
      <c r="Q13" s="80">
        <v>5</v>
      </c>
      <c r="R13" s="80">
        <v>5</v>
      </c>
      <c r="S13" s="80">
        <v>5</v>
      </c>
      <c r="T13" s="80">
        <v>3</v>
      </c>
      <c r="U13" s="81">
        <v>4</v>
      </c>
      <c r="V13" s="35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54"/>
      <c r="AK13" s="55"/>
      <c r="AL13" s="30"/>
    </row>
    <row r="14" spans="1:41" x14ac:dyDescent="0.3">
      <c r="A14" s="36"/>
      <c r="B14" s="80">
        <v>5</v>
      </c>
      <c r="C14" s="80">
        <v>4</v>
      </c>
      <c r="D14" s="80">
        <v>4</v>
      </c>
      <c r="E14" s="80">
        <v>5</v>
      </c>
      <c r="F14" s="80">
        <v>3</v>
      </c>
      <c r="G14" s="80">
        <v>4</v>
      </c>
      <c r="H14" s="80">
        <v>5</v>
      </c>
      <c r="I14" s="80">
        <v>3</v>
      </c>
      <c r="J14" s="80">
        <v>4</v>
      </c>
      <c r="K14" s="80">
        <v>5</v>
      </c>
      <c r="L14" s="80">
        <v>3</v>
      </c>
      <c r="M14" s="80">
        <v>3</v>
      </c>
      <c r="N14" s="80">
        <v>4</v>
      </c>
      <c r="O14" s="80">
        <v>4</v>
      </c>
      <c r="P14" s="80">
        <v>5</v>
      </c>
      <c r="Q14" s="80">
        <v>4</v>
      </c>
      <c r="R14" s="80">
        <v>4</v>
      </c>
      <c r="S14" s="80">
        <v>5</v>
      </c>
      <c r="T14" s="80">
        <v>5</v>
      </c>
      <c r="U14" s="81">
        <v>4</v>
      </c>
      <c r="V14" s="35"/>
    </row>
    <row r="15" spans="1:41" x14ac:dyDescent="0.3">
      <c r="A15" s="36"/>
      <c r="B15" s="80">
        <v>4</v>
      </c>
      <c r="C15" s="80">
        <v>4</v>
      </c>
      <c r="D15" s="80">
        <v>4</v>
      </c>
      <c r="E15" s="80">
        <v>4</v>
      </c>
      <c r="F15" s="80">
        <v>5</v>
      </c>
      <c r="G15" s="80">
        <v>5</v>
      </c>
      <c r="H15" s="80">
        <v>4</v>
      </c>
      <c r="I15" s="80">
        <v>4</v>
      </c>
      <c r="J15" s="80">
        <v>5</v>
      </c>
      <c r="K15" s="80">
        <v>4</v>
      </c>
      <c r="L15" s="80">
        <v>3</v>
      </c>
      <c r="M15" s="80">
        <v>4</v>
      </c>
      <c r="N15" s="80">
        <v>5</v>
      </c>
      <c r="O15" s="80">
        <v>5</v>
      </c>
      <c r="P15" s="80">
        <v>5</v>
      </c>
      <c r="Q15" s="80">
        <v>5</v>
      </c>
      <c r="R15" s="80">
        <v>5</v>
      </c>
      <c r="S15" s="80">
        <v>5</v>
      </c>
      <c r="T15" s="80">
        <v>5</v>
      </c>
      <c r="U15" s="81">
        <v>5</v>
      </c>
      <c r="V15" s="35"/>
    </row>
    <row r="16" spans="1:41" x14ac:dyDescent="0.3">
      <c r="A16" s="36" t="s">
        <v>51</v>
      </c>
      <c r="B16" s="80">
        <v>5</v>
      </c>
      <c r="C16" s="80">
        <v>3</v>
      </c>
      <c r="D16" s="80">
        <v>4</v>
      </c>
      <c r="E16" s="80">
        <v>5</v>
      </c>
      <c r="F16" s="80">
        <v>4</v>
      </c>
      <c r="G16" s="80">
        <v>4</v>
      </c>
      <c r="H16" s="80">
        <v>4</v>
      </c>
      <c r="I16" s="80">
        <v>4</v>
      </c>
      <c r="J16" s="80">
        <v>5</v>
      </c>
      <c r="K16" s="80">
        <v>4</v>
      </c>
      <c r="L16" s="80">
        <v>3</v>
      </c>
      <c r="M16" s="80">
        <v>4</v>
      </c>
      <c r="N16" s="80">
        <v>5</v>
      </c>
      <c r="O16" s="80">
        <v>5</v>
      </c>
      <c r="P16" s="80">
        <v>4</v>
      </c>
      <c r="Q16" s="80">
        <v>5</v>
      </c>
      <c r="R16" s="80">
        <v>5</v>
      </c>
      <c r="S16" s="80">
        <v>4</v>
      </c>
      <c r="T16" s="80">
        <v>4</v>
      </c>
      <c r="U16" s="81">
        <v>5</v>
      </c>
      <c r="V16" s="35"/>
    </row>
    <row r="17" spans="1:38" x14ac:dyDescent="0.3">
      <c r="A17" s="37"/>
      <c r="B17" s="82">
        <v>5</v>
      </c>
      <c r="C17" s="82">
        <v>4</v>
      </c>
      <c r="D17" s="82">
        <v>4</v>
      </c>
      <c r="E17" s="82">
        <v>5</v>
      </c>
      <c r="F17" s="82">
        <v>4</v>
      </c>
      <c r="G17" s="82">
        <v>5</v>
      </c>
      <c r="H17" s="82">
        <v>3</v>
      </c>
      <c r="I17" s="82">
        <v>4</v>
      </c>
      <c r="J17" s="82">
        <v>5</v>
      </c>
      <c r="K17" s="82">
        <v>5</v>
      </c>
      <c r="L17" s="82">
        <v>4</v>
      </c>
      <c r="M17" s="82">
        <v>4</v>
      </c>
      <c r="N17" s="82">
        <v>4</v>
      </c>
      <c r="O17" s="82">
        <v>4</v>
      </c>
      <c r="P17" s="82">
        <v>5</v>
      </c>
      <c r="Q17" s="82">
        <v>5</v>
      </c>
      <c r="R17" s="82">
        <v>5</v>
      </c>
      <c r="S17" s="82">
        <v>3</v>
      </c>
      <c r="T17" s="82">
        <v>5</v>
      </c>
      <c r="U17" s="83">
        <v>5</v>
      </c>
      <c r="V17" s="35"/>
    </row>
    <row r="18" spans="1:38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38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38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38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54"/>
      <c r="AK21" s="54"/>
      <c r="AL21" s="30"/>
    </row>
    <row r="22" spans="1:38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54"/>
      <c r="AK22" s="54"/>
      <c r="AL22" s="30"/>
    </row>
    <row r="23" spans="1:38" x14ac:dyDescent="0.3">
      <c r="A23" s="94" t="s">
        <v>110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6"/>
      <c r="V23" s="35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54"/>
      <c r="AK23" s="54"/>
      <c r="AL23" s="30"/>
    </row>
    <row r="24" spans="1:38" x14ac:dyDescent="0.3">
      <c r="A24" s="84" t="s">
        <v>47</v>
      </c>
      <c r="B24" s="84" t="s">
        <v>52</v>
      </c>
      <c r="C24" s="84" t="s">
        <v>53</v>
      </c>
      <c r="D24" s="84" t="s">
        <v>54</v>
      </c>
      <c r="E24" s="84" t="s">
        <v>55</v>
      </c>
      <c r="F24" s="84" t="s">
        <v>56</v>
      </c>
      <c r="G24" s="84" t="s">
        <v>57</v>
      </c>
      <c r="H24" s="84" t="s">
        <v>58</v>
      </c>
      <c r="I24" s="84" t="s">
        <v>59</v>
      </c>
      <c r="J24" s="84" t="s">
        <v>60</v>
      </c>
      <c r="K24" s="84" t="s">
        <v>61</v>
      </c>
      <c r="L24" s="84" t="s">
        <v>62</v>
      </c>
      <c r="M24" s="84" t="s">
        <v>63</v>
      </c>
      <c r="N24" s="84" t="s">
        <v>64</v>
      </c>
      <c r="O24" s="84" t="s">
        <v>65</v>
      </c>
      <c r="P24" s="84" t="s">
        <v>66</v>
      </c>
      <c r="Q24" s="84" t="s">
        <v>67</v>
      </c>
      <c r="R24" s="84" t="s">
        <v>68</v>
      </c>
      <c r="S24" s="84" t="s">
        <v>69</v>
      </c>
      <c r="T24" s="84" t="s">
        <v>70</v>
      </c>
      <c r="U24" s="84" t="s">
        <v>71</v>
      </c>
      <c r="V24" s="85" t="s">
        <v>72</v>
      </c>
    </row>
    <row r="25" spans="1:38" x14ac:dyDescent="0.3">
      <c r="A25" s="84" t="s">
        <v>48</v>
      </c>
      <c r="B25" s="86">
        <f t="shared" ref="B25:U25" si="0">AVERAGE(B3:B5)</f>
        <v>5</v>
      </c>
      <c r="C25" s="86">
        <f t="shared" si="0"/>
        <v>4</v>
      </c>
      <c r="D25" s="86">
        <f t="shared" si="0"/>
        <v>3.6666666666666665</v>
      </c>
      <c r="E25" s="86">
        <f t="shared" si="0"/>
        <v>4.333333333333333</v>
      </c>
      <c r="F25" s="86">
        <f t="shared" si="0"/>
        <v>4</v>
      </c>
      <c r="G25" s="86">
        <f t="shared" si="0"/>
        <v>4.333333333333333</v>
      </c>
      <c r="H25" s="86">
        <f t="shared" si="0"/>
        <v>4</v>
      </c>
      <c r="I25" s="86">
        <f t="shared" si="0"/>
        <v>4</v>
      </c>
      <c r="J25" s="86">
        <f t="shared" si="0"/>
        <v>4.666666666666667</v>
      </c>
      <c r="K25" s="86">
        <f t="shared" si="0"/>
        <v>4.333333333333333</v>
      </c>
      <c r="L25" s="86">
        <f t="shared" si="0"/>
        <v>4.666666666666667</v>
      </c>
      <c r="M25" s="86">
        <f t="shared" si="0"/>
        <v>4.333333333333333</v>
      </c>
      <c r="N25" s="86">
        <f t="shared" si="0"/>
        <v>4.666666666666667</v>
      </c>
      <c r="O25" s="86">
        <f t="shared" si="0"/>
        <v>4.666666666666667</v>
      </c>
      <c r="P25" s="86">
        <f t="shared" si="0"/>
        <v>4</v>
      </c>
      <c r="Q25" s="86">
        <f t="shared" si="0"/>
        <v>4.333333333333333</v>
      </c>
      <c r="R25" s="86">
        <f t="shared" si="0"/>
        <v>4.666666666666667</v>
      </c>
      <c r="S25" s="86">
        <f t="shared" si="0"/>
        <v>4.666666666666667</v>
      </c>
      <c r="T25" s="86">
        <f t="shared" si="0"/>
        <v>4</v>
      </c>
      <c r="U25" s="86">
        <f t="shared" si="0"/>
        <v>4.333333333333333</v>
      </c>
      <c r="V25" s="87">
        <f>AVERAGE(B25:U25)</f>
        <v>4.333333333333333</v>
      </c>
    </row>
    <row r="26" spans="1:38" x14ac:dyDescent="0.3">
      <c r="A26" s="84" t="s">
        <v>49</v>
      </c>
      <c r="B26" s="86">
        <f t="shared" ref="B26:U26" si="1">AVERAGE(B6:B9)</f>
        <v>4.5</v>
      </c>
      <c r="C26" s="86">
        <f t="shared" si="1"/>
        <v>3.25</v>
      </c>
      <c r="D26" s="86">
        <f t="shared" si="1"/>
        <v>3.75</v>
      </c>
      <c r="E26" s="86">
        <f t="shared" si="1"/>
        <v>4.75</v>
      </c>
      <c r="F26" s="86">
        <f t="shared" si="1"/>
        <v>3.5</v>
      </c>
      <c r="G26" s="86">
        <f t="shared" si="1"/>
        <v>4.25</v>
      </c>
      <c r="H26" s="86">
        <f t="shared" si="1"/>
        <v>4.25</v>
      </c>
      <c r="I26" s="86">
        <f t="shared" si="1"/>
        <v>3.75</v>
      </c>
      <c r="J26" s="86">
        <f t="shared" si="1"/>
        <v>4.75</v>
      </c>
      <c r="K26" s="86">
        <f t="shared" si="1"/>
        <v>4</v>
      </c>
      <c r="L26" s="86">
        <f t="shared" si="1"/>
        <v>3.5</v>
      </c>
      <c r="M26" s="86">
        <f t="shared" si="1"/>
        <v>4.5</v>
      </c>
      <c r="N26" s="86">
        <f t="shared" si="1"/>
        <v>4.5</v>
      </c>
      <c r="O26" s="86">
        <f t="shared" si="1"/>
        <v>4.75</v>
      </c>
      <c r="P26" s="86">
        <f t="shared" si="1"/>
        <v>4.25</v>
      </c>
      <c r="Q26" s="86">
        <f t="shared" si="1"/>
        <v>4.25</v>
      </c>
      <c r="R26" s="86">
        <f t="shared" si="1"/>
        <v>4.75</v>
      </c>
      <c r="S26" s="86">
        <f t="shared" si="1"/>
        <v>4.75</v>
      </c>
      <c r="T26" s="86">
        <f t="shared" si="1"/>
        <v>4</v>
      </c>
      <c r="U26" s="86">
        <f t="shared" si="1"/>
        <v>4.75</v>
      </c>
      <c r="V26" s="87">
        <f t="shared" ref="V26:V28" si="2">AVERAGE(B26:U26)</f>
        <v>4.2374999999999998</v>
      </c>
      <c r="AK26" s="2"/>
    </row>
    <row r="27" spans="1:38" x14ac:dyDescent="0.3">
      <c r="A27" s="84" t="s">
        <v>50</v>
      </c>
      <c r="B27" s="86">
        <f t="shared" ref="B27:U27" si="3">AVERAGE(B10:B15)</f>
        <v>4.5</v>
      </c>
      <c r="C27" s="86">
        <f t="shared" si="3"/>
        <v>4.166666666666667</v>
      </c>
      <c r="D27" s="86">
        <f t="shared" si="3"/>
        <v>3.8333333333333335</v>
      </c>
      <c r="E27" s="86">
        <f t="shared" si="3"/>
        <v>4.5</v>
      </c>
      <c r="F27" s="86">
        <f t="shared" si="3"/>
        <v>4.333333333333333</v>
      </c>
      <c r="G27" s="86">
        <f t="shared" si="3"/>
        <v>4.333333333333333</v>
      </c>
      <c r="H27" s="86">
        <f t="shared" si="3"/>
        <v>4.333333333333333</v>
      </c>
      <c r="I27" s="86">
        <f t="shared" si="3"/>
        <v>4.166666666666667</v>
      </c>
      <c r="J27" s="86">
        <f t="shared" si="3"/>
        <v>4.833333333333333</v>
      </c>
      <c r="K27" s="86">
        <f t="shared" si="3"/>
        <v>4.166666666666667</v>
      </c>
      <c r="L27" s="86">
        <f t="shared" si="3"/>
        <v>3.5</v>
      </c>
      <c r="M27" s="86">
        <f t="shared" si="3"/>
        <v>4</v>
      </c>
      <c r="N27" s="86">
        <f t="shared" si="3"/>
        <v>4.666666666666667</v>
      </c>
      <c r="O27" s="86">
        <f t="shared" si="3"/>
        <v>4.666666666666667</v>
      </c>
      <c r="P27" s="86">
        <f t="shared" si="3"/>
        <v>4.333333333333333</v>
      </c>
      <c r="Q27" s="86">
        <f t="shared" si="3"/>
        <v>4.666666666666667</v>
      </c>
      <c r="R27" s="86">
        <f t="shared" si="3"/>
        <v>4.833333333333333</v>
      </c>
      <c r="S27" s="86">
        <f t="shared" si="3"/>
        <v>5</v>
      </c>
      <c r="T27" s="86">
        <f t="shared" si="3"/>
        <v>4.166666666666667</v>
      </c>
      <c r="U27" s="86">
        <f t="shared" si="3"/>
        <v>4.166666666666667</v>
      </c>
      <c r="V27" s="87">
        <f t="shared" si="2"/>
        <v>4.3583333333333334</v>
      </c>
      <c r="AK27" s="2"/>
    </row>
    <row r="28" spans="1:38" x14ac:dyDescent="0.3">
      <c r="A28" s="84" t="s">
        <v>51</v>
      </c>
      <c r="B28" s="86">
        <f t="shared" ref="B28:U28" si="4">AVERAGE(B16:B17)</f>
        <v>5</v>
      </c>
      <c r="C28" s="86">
        <f t="shared" si="4"/>
        <v>3.5</v>
      </c>
      <c r="D28" s="86">
        <f t="shared" si="4"/>
        <v>4</v>
      </c>
      <c r="E28" s="86">
        <f t="shared" si="4"/>
        <v>5</v>
      </c>
      <c r="F28" s="86">
        <f t="shared" si="4"/>
        <v>4</v>
      </c>
      <c r="G28" s="86">
        <f t="shared" si="4"/>
        <v>4.5</v>
      </c>
      <c r="H28" s="86">
        <f t="shared" si="4"/>
        <v>3.5</v>
      </c>
      <c r="I28" s="86">
        <f t="shared" si="4"/>
        <v>4</v>
      </c>
      <c r="J28" s="86">
        <f t="shared" si="4"/>
        <v>5</v>
      </c>
      <c r="K28" s="86">
        <f t="shared" si="4"/>
        <v>4.5</v>
      </c>
      <c r="L28" s="86">
        <f t="shared" si="4"/>
        <v>3.5</v>
      </c>
      <c r="M28" s="86">
        <f t="shared" si="4"/>
        <v>4</v>
      </c>
      <c r="N28" s="86">
        <f t="shared" si="4"/>
        <v>4.5</v>
      </c>
      <c r="O28" s="86">
        <f t="shared" si="4"/>
        <v>4.5</v>
      </c>
      <c r="P28" s="86">
        <f t="shared" si="4"/>
        <v>4.5</v>
      </c>
      <c r="Q28" s="86">
        <f t="shared" si="4"/>
        <v>5</v>
      </c>
      <c r="R28" s="86">
        <f t="shared" si="4"/>
        <v>5</v>
      </c>
      <c r="S28" s="86">
        <f t="shared" si="4"/>
        <v>3.5</v>
      </c>
      <c r="T28" s="86">
        <f t="shared" si="4"/>
        <v>4.5</v>
      </c>
      <c r="U28" s="86">
        <f t="shared" si="4"/>
        <v>5</v>
      </c>
      <c r="V28" s="88">
        <f t="shared" si="2"/>
        <v>4.3499999999999996</v>
      </c>
      <c r="AK28" s="2"/>
    </row>
    <row r="29" spans="1:38" x14ac:dyDescent="0.3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AK29" s="2"/>
    </row>
    <row r="30" spans="1:38" x14ac:dyDescent="0.3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AK30" s="2"/>
    </row>
    <row r="31" spans="1:38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38" ht="24.6" x14ac:dyDescent="0.3">
      <c r="A32" s="35" t="s">
        <v>47</v>
      </c>
      <c r="B32" s="35">
        <v>1</v>
      </c>
      <c r="C32" s="35">
        <v>2</v>
      </c>
      <c r="D32" s="35">
        <v>3</v>
      </c>
      <c r="E32" s="35">
        <v>4</v>
      </c>
      <c r="F32" s="35">
        <v>5</v>
      </c>
      <c r="G32" s="35"/>
      <c r="H32" s="35"/>
      <c r="I32" s="35"/>
      <c r="J32" s="35"/>
      <c r="K32" s="35"/>
      <c r="L32" s="35"/>
      <c r="M32" s="89" t="s">
        <v>87</v>
      </c>
      <c r="N32" s="35"/>
      <c r="O32" s="35"/>
      <c r="P32" s="35"/>
      <c r="Q32" s="35"/>
      <c r="R32" s="35"/>
      <c r="S32" s="35"/>
      <c r="T32" s="35"/>
      <c r="U32" s="35"/>
      <c r="V32" s="35"/>
    </row>
    <row r="33" spans="1:22" x14ac:dyDescent="0.3">
      <c r="A33" s="35" t="s">
        <v>48</v>
      </c>
      <c r="B33" s="35">
        <f>COUNTIF($B$3:$U$5,B32)</f>
        <v>0</v>
      </c>
      <c r="C33" s="35">
        <f>COUNTIF($B$3:$U$5,C32)</f>
        <v>0</v>
      </c>
      <c r="D33" s="35">
        <f>COUNTIF($B$3:$U$5,D32)</f>
        <v>3</v>
      </c>
      <c r="E33" s="35">
        <f>COUNTIF($B$3:$U$5,E32)</f>
        <v>34</v>
      </c>
      <c r="F33" s="35">
        <f>COUNTIF($B$3:$U$5,F32)</f>
        <v>23</v>
      </c>
      <c r="G33" s="35"/>
      <c r="H33" s="35">
        <f>B33*B$32</f>
        <v>0</v>
      </c>
      <c r="I33" s="35">
        <f t="shared" ref="I33:L33" si="5">C33*C$32</f>
        <v>0</v>
      </c>
      <c r="J33" s="35">
        <f>D33*D$32</f>
        <v>9</v>
      </c>
      <c r="K33" s="35">
        <f t="shared" si="5"/>
        <v>136</v>
      </c>
      <c r="L33" s="35">
        <f t="shared" si="5"/>
        <v>115</v>
      </c>
      <c r="M33" s="90">
        <f>SUM(H33:L33)/SUM(B33:F33)</f>
        <v>4.333333333333333</v>
      </c>
      <c r="N33" s="35"/>
      <c r="O33" s="35"/>
      <c r="P33" s="35"/>
      <c r="Q33" s="35"/>
      <c r="R33" s="35"/>
      <c r="S33" s="35"/>
      <c r="T33" s="35"/>
      <c r="U33" s="35"/>
      <c r="V33" s="35"/>
    </row>
    <row r="34" spans="1:22" x14ac:dyDescent="0.3">
      <c r="A34" s="35" t="s">
        <v>49</v>
      </c>
      <c r="B34" s="35">
        <f>COUNTIF($B$6:$U$9,B32)</f>
        <v>0</v>
      </c>
      <c r="C34" s="35">
        <f>COUNTIF($B$6:$U$9,C32)</f>
        <v>0</v>
      </c>
      <c r="D34" s="35">
        <f>COUNTIF($B$6:$U$9,D32)</f>
        <v>9</v>
      </c>
      <c r="E34" s="35">
        <f>COUNTIF($B$6:$U$9,E32)</f>
        <v>43</v>
      </c>
      <c r="F34" s="35">
        <f>COUNTIF($B$6:$U$9,F32)</f>
        <v>28</v>
      </c>
      <c r="G34" s="35"/>
      <c r="H34" s="35">
        <f t="shared" ref="H34:H36" si="6">B34*B$32</f>
        <v>0</v>
      </c>
      <c r="I34" s="35">
        <f t="shared" ref="I34:I35" si="7">C34*C$32</f>
        <v>0</v>
      </c>
      <c r="J34" s="35">
        <f t="shared" ref="J34:J36" si="8">D34*D$32</f>
        <v>27</v>
      </c>
      <c r="K34" s="35">
        <f t="shared" ref="K34:K36" si="9">E34*E$32</f>
        <v>172</v>
      </c>
      <c r="L34" s="35">
        <f t="shared" ref="L34:L35" si="10">F34*F$32</f>
        <v>140</v>
      </c>
      <c r="M34" s="90">
        <f t="shared" ref="M34:M36" si="11">SUM(H34:L34)/SUM(B34:F34)</f>
        <v>4.2374999999999998</v>
      </c>
      <c r="N34" s="35"/>
      <c r="O34" s="35"/>
      <c r="P34" s="35"/>
      <c r="Q34" s="35"/>
      <c r="R34" s="35"/>
      <c r="S34" s="35"/>
      <c r="T34" s="35"/>
      <c r="U34" s="35"/>
      <c r="V34" s="35"/>
    </row>
    <row r="35" spans="1:22" x14ac:dyDescent="0.3">
      <c r="A35" s="35" t="s">
        <v>50</v>
      </c>
      <c r="B35" s="35">
        <f>COUNTIF($B$10:$U$15,B32)</f>
        <v>0</v>
      </c>
      <c r="C35" s="35">
        <f>COUNTIF($B$10:$U$15,C32)</f>
        <v>0</v>
      </c>
      <c r="D35" s="35">
        <f>COUNTIF($B$10:$U$15,D32)</f>
        <v>12</v>
      </c>
      <c r="E35" s="35">
        <f>COUNTIF($B$10:$U$15,E32)</f>
        <v>53</v>
      </c>
      <c r="F35" s="35">
        <f>COUNTIF($B$10:$U$15,F32)</f>
        <v>55</v>
      </c>
      <c r="G35" s="35"/>
      <c r="H35" s="35">
        <f t="shared" si="6"/>
        <v>0</v>
      </c>
      <c r="I35" s="35">
        <f t="shared" si="7"/>
        <v>0</v>
      </c>
      <c r="J35" s="35">
        <f t="shared" si="8"/>
        <v>36</v>
      </c>
      <c r="K35" s="35">
        <f t="shared" si="9"/>
        <v>212</v>
      </c>
      <c r="L35" s="35">
        <f t="shared" si="10"/>
        <v>275</v>
      </c>
      <c r="M35" s="90">
        <f t="shared" si="11"/>
        <v>4.3583333333333334</v>
      </c>
      <c r="N35" s="35"/>
      <c r="O35" s="35"/>
      <c r="P35" s="35"/>
      <c r="Q35" s="35"/>
      <c r="R35" s="35"/>
      <c r="S35" s="35"/>
      <c r="T35" s="35"/>
      <c r="U35" s="35"/>
      <c r="V35" s="35"/>
    </row>
    <row r="36" spans="1:22" x14ac:dyDescent="0.3">
      <c r="A36" s="35" t="s">
        <v>51</v>
      </c>
      <c r="B36" s="35">
        <f>COUNTIF($B$16:$U$17,B32)</f>
        <v>0</v>
      </c>
      <c r="C36" s="35">
        <f>COUNTIF($B$16:$U$17,C32)</f>
        <v>0</v>
      </c>
      <c r="D36" s="35">
        <f>COUNTIF($B$16:$U$17,D32)</f>
        <v>4</v>
      </c>
      <c r="E36" s="35">
        <f>COUNTIF($B$16:$U$17,E32)</f>
        <v>18</v>
      </c>
      <c r="F36" s="35">
        <f>COUNTIF($B$16:$U$17,F32)</f>
        <v>18</v>
      </c>
      <c r="G36" s="35"/>
      <c r="H36" s="35">
        <f t="shared" si="6"/>
        <v>0</v>
      </c>
      <c r="I36" s="35">
        <f>C36*C$32</f>
        <v>0</v>
      </c>
      <c r="J36" s="35">
        <f t="shared" si="8"/>
        <v>12</v>
      </c>
      <c r="K36" s="35">
        <f t="shared" si="9"/>
        <v>72</v>
      </c>
      <c r="L36" s="35">
        <f>F36*F$32</f>
        <v>90</v>
      </c>
      <c r="M36" s="90">
        <f t="shared" si="11"/>
        <v>4.3499999999999996</v>
      </c>
      <c r="N36" s="35"/>
      <c r="O36" s="35"/>
      <c r="P36" s="35"/>
      <c r="Q36" s="35"/>
      <c r="R36" s="35"/>
      <c r="S36" s="35"/>
      <c r="T36" s="35"/>
      <c r="U36" s="35"/>
      <c r="V36" s="35"/>
    </row>
    <row r="37" spans="1:22" x14ac:dyDescent="0.3">
      <c r="A37" s="35" t="s">
        <v>86</v>
      </c>
      <c r="B37" s="35">
        <f>SUM(B33:B36)</f>
        <v>0</v>
      </c>
      <c r="C37" s="35">
        <f t="shared" ref="C37:F37" si="12">SUM(C33:C36)</f>
        <v>0</v>
      </c>
      <c r="D37" s="35">
        <f t="shared" si="12"/>
        <v>28</v>
      </c>
      <c r="E37" s="35">
        <f t="shared" si="12"/>
        <v>148</v>
      </c>
      <c r="F37" s="35">
        <f t="shared" si="12"/>
        <v>124</v>
      </c>
      <c r="G37" s="35"/>
      <c r="H37" s="35">
        <f t="shared" ref="H37" si="13">B37*B$32</f>
        <v>0</v>
      </c>
      <c r="I37" s="35">
        <f>C37*C$32</f>
        <v>0</v>
      </c>
      <c r="J37" s="35">
        <f t="shared" ref="J37" si="14">D37*D$32</f>
        <v>84</v>
      </c>
      <c r="K37" s="35">
        <f t="shared" ref="K37" si="15">E37*E$32</f>
        <v>592</v>
      </c>
      <c r="L37" s="35">
        <f>F37*F$32</f>
        <v>620</v>
      </c>
      <c r="M37" s="90">
        <f t="shared" ref="M37" si="16">SUM(H37:L37)/SUM(B37:F37)</f>
        <v>4.32</v>
      </c>
      <c r="N37" s="35"/>
      <c r="O37" s="35"/>
      <c r="P37" s="35"/>
      <c r="Q37" s="35"/>
      <c r="R37" s="35"/>
      <c r="S37" s="35"/>
      <c r="T37" s="35"/>
      <c r="U37" s="35"/>
      <c r="V37" s="35"/>
    </row>
  </sheetData>
  <mergeCells count="2">
    <mergeCell ref="A1:U1"/>
    <mergeCell ref="A23:U23"/>
  </mergeCells>
  <phoneticPr fontId="1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F9D9-E386-4DAB-BC76-0F2A3C7EC47E}">
  <dimension ref="A1:Z17"/>
  <sheetViews>
    <sheetView showGridLines="0" zoomScale="70" zoomScaleNormal="70" workbookViewId="0">
      <selection activeCell="K19" sqref="K19"/>
    </sheetView>
  </sheetViews>
  <sheetFormatPr defaultRowHeight="14.4" x14ac:dyDescent="0.3"/>
  <cols>
    <col min="1" max="1" width="10.21875" bestFit="1" customWidth="1"/>
    <col min="2" max="2" width="16.33203125" bestFit="1" customWidth="1"/>
    <col min="3" max="3" width="17" bestFit="1" customWidth="1"/>
    <col min="4" max="4" width="18" bestFit="1" customWidth="1"/>
    <col min="5" max="10" width="7.44140625" bestFit="1" customWidth="1"/>
    <col min="11" max="11" width="8.5546875" bestFit="1" customWidth="1"/>
    <col min="12" max="12" width="8.21875" bestFit="1" customWidth="1"/>
    <col min="14" max="14" width="9.77734375" bestFit="1" customWidth="1"/>
    <col min="15" max="15" width="15.21875" bestFit="1" customWidth="1"/>
    <col min="16" max="16" width="16.109375" bestFit="1" customWidth="1"/>
    <col min="17" max="17" width="17.5546875" bestFit="1" customWidth="1"/>
    <col min="23" max="25" width="8.88671875" style="1"/>
    <col min="26" max="26" width="10" style="1" bestFit="1" customWidth="1"/>
  </cols>
  <sheetData>
    <row r="1" spans="1:18" x14ac:dyDescent="0.3">
      <c r="A1" t="s">
        <v>45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44</v>
      </c>
      <c r="N1" s="62" t="s">
        <v>45</v>
      </c>
      <c r="O1" s="62" t="s">
        <v>89</v>
      </c>
      <c r="P1" s="62" t="s">
        <v>90</v>
      </c>
      <c r="Q1" s="62" t="s">
        <v>88</v>
      </c>
      <c r="R1" s="62"/>
    </row>
    <row r="2" spans="1:18" x14ac:dyDescent="0.3">
      <c r="A2" t="s">
        <v>46</v>
      </c>
      <c r="B2" s="1">
        <v>12.4</v>
      </c>
      <c r="C2" s="1">
        <v>10.3</v>
      </c>
      <c r="D2" s="1">
        <v>10.8</v>
      </c>
      <c r="E2" s="1">
        <v>9.8000000000000007</v>
      </c>
      <c r="F2" s="1">
        <v>10.1</v>
      </c>
      <c r="G2" s="1">
        <v>11.7</v>
      </c>
      <c r="H2" s="1">
        <v>10.3</v>
      </c>
      <c r="I2" s="1">
        <v>9.9</v>
      </c>
      <c r="J2" s="1">
        <v>9.8000000000000007</v>
      </c>
      <c r="K2" s="1">
        <v>11.1</v>
      </c>
      <c r="L2" s="1">
        <f>AVERAGE(Table25[[#This Row],[TRIAL 1]:[TRIAL 10]])</f>
        <v>10.62</v>
      </c>
      <c r="N2" s="62" t="s">
        <v>46</v>
      </c>
      <c r="O2" s="62">
        <f>AVERAGE(Table9[[#This Row],[TRIAL 1]:[TRIAL 10]])</f>
        <v>12.440000000000001</v>
      </c>
      <c r="P2" s="62">
        <f>Table25[[#This Row],[Average]]</f>
        <v>10.62</v>
      </c>
      <c r="Q2" s="63">
        <f>TRUNC(((O2-P2)/P2)*100,3)</f>
        <v>17.137</v>
      </c>
      <c r="R2" s="62"/>
    </row>
    <row r="3" spans="1:18" x14ac:dyDescent="0.3">
      <c r="A3" t="s">
        <v>1</v>
      </c>
      <c r="B3" s="1">
        <v>11</v>
      </c>
      <c r="C3" s="1">
        <v>10.6</v>
      </c>
      <c r="D3" s="1">
        <v>10.8</v>
      </c>
      <c r="E3" s="1">
        <v>9.9</v>
      </c>
      <c r="F3" s="1">
        <v>9.6</v>
      </c>
      <c r="G3" s="1">
        <v>10.4</v>
      </c>
      <c r="H3" s="1">
        <v>11.7</v>
      </c>
      <c r="I3" s="1">
        <v>12.9</v>
      </c>
      <c r="J3" s="1">
        <v>10.7</v>
      </c>
      <c r="K3" s="1">
        <v>11.4</v>
      </c>
      <c r="L3" s="1">
        <f>AVERAGE(Table25[[#This Row],[TRIAL 1]:[TRIAL 10]])</f>
        <v>10.900000000000002</v>
      </c>
      <c r="N3" s="62" t="s">
        <v>1</v>
      </c>
      <c r="O3" s="62">
        <f>AVERAGE(Table9[[#This Row],[TRIAL 1]:[TRIAL 10]])</f>
        <v>12.600000000000001</v>
      </c>
      <c r="P3" s="62">
        <f>Table25[[#This Row],[Average]]</f>
        <v>10.900000000000002</v>
      </c>
      <c r="Q3" s="63">
        <f t="shared" ref="Q3:Q7" si="0">TRUNC(((O3-P3)/P3)*100,3)</f>
        <v>15.596</v>
      </c>
      <c r="R3" s="62"/>
    </row>
    <row r="4" spans="1:18" x14ac:dyDescent="0.3">
      <c r="A4" t="s">
        <v>2</v>
      </c>
      <c r="B4" s="1">
        <v>10.8</v>
      </c>
      <c r="C4" s="1">
        <v>10.5</v>
      </c>
      <c r="D4" s="1">
        <v>11.2</v>
      </c>
      <c r="E4" s="1">
        <v>9.9</v>
      </c>
      <c r="F4" s="1">
        <v>10.7</v>
      </c>
      <c r="G4" s="1">
        <v>11.8</v>
      </c>
      <c r="H4" s="1">
        <v>9.6999999999999993</v>
      </c>
      <c r="I4" s="1">
        <v>11.5</v>
      </c>
      <c r="J4" s="1">
        <v>11.6</v>
      </c>
      <c r="K4" s="1">
        <v>11.2</v>
      </c>
      <c r="L4" s="1">
        <f>AVERAGE(Table25[[#This Row],[TRIAL 1]:[TRIAL 10]])</f>
        <v>10.889999999999999</v>
      </c>
      <c r="N4" s="62" t="s">
        <v>2</v>
      </c>
      <c r="O4" s="62">
        <f>AVERAGE(Table9[[#This Row],[TRIAL 1]:[TRIAL 10]])</f>
        <v>12.360000000000001</v>
      </c>
      <c r="P4" s="62">
        <f>Table25[[#This Row],[Average]]</f>
        <v>10.889999999999999</v>
      </c>
      <c r="Q4" s="63">
        <f t="shared" si="0"/>
        <v>13.497999999999999</v>
      </c>
      <c r="R4" s="62"/>
    </row>
    <row r="5" spans="1:18" x14ac:dyDescent="0.3">
      <c r="A5" t="s">
        <v>3</v>
      </c>
      <c r="B5" s="1">
        <v>6.8</v>
      </c>
      <c r="C5" s="1">
        <v>10.7</v>
      </c>
      <c r="D5" s="1">
        <v>9.1</v>
      </c>
      <c r="E5" s="1">
        <v>10.5</v>
      </c>
      <c r="F5" s="1">
        <v>8.3000000000000007</v>
      </c>
      <c r="G5" s="1">
        <v>9.4</v>
      </c>
      <c r="H5" s="1">
        <v>10.6</v>
      </c>
      <c r="I5" s="1">
        <v>8.6</v>
      </c>
      <c r="J5" s="1">
        <v>7.5</v>
      </c>
      <c r="K5" s="1">
        <v>10.3</v>
      </c>
      <c r="L5" s="1">
        <f>AVERAGE(Table25[[#This Row],[TRIAL 1]:[TRIAL 10]])</f>
        <v>9.18</v>
      </c>
      <c r="N5" s="62" t="s">
        <v>3</v>
      </c>
      <c r="O5" s="62">
        <f>AVERAGE(Table9[[#This Row],[TRIAL 1]:[TRIAL 10]])</f>
        <v>9.91</v>
      </c>
      <c r="P5" s="62">
        <f>Table25[[#This Row],[Average]]</f>
        <v>9.18</v>
      </c>
      <c r="Q5" s="63">
        <f t="shared" si="0"/>
        <v>7.952</v>
      </c>
      <c r="R5" s="62"/>
    </row>
    <row r="6" spans="1:18" x14ac:dyDescent="0.3">
      <c r="A6" t="s">
        <v>4</v>
      </c>
      <c r="B6" s="1">
        <v>8.6999999999999993</v>
      </c>
      <c r="C6" s="1">
        <v>6.9</v>
      </c>
      <c r="D6" s="1">
        <v>11.1</v>
      </c>
      <c r="E6" s="1">
        <v>10.199999999999999</v>
      </c>
      <c r="F6" s="1">
        <v>9.9</v>
      </c>
      <c r="G6" s="1">
        <v>10.8</v>
      </c>
      <c r="H6" s="1">
        <v>7.6</v>
      </c>
      <c r="I6" s="1">
        <v>10</v>
      </c>
      <c r="J6" s="1">
        <v>10.199999999999999</v>
      </c>
      <c r="K6" s="1">
        <v>9.4</v>
      </c>
      <c r="L6" s="1">
        <f>AVERAGE(Table25[[#This Row],[TRIAL 1]:[TRIAL 10]])</f>
        <v>9.48</v>
      </c>
      <c r="N6" s="62" t="s">
        <v>4</v>
      </c>
      <c r="O6" s="62">
        <f>AVERAGE(Table9[[#This Row],[TRIAL 1]:[TRIAL 10]])</f>
        <v>10.318000000000001</v>
      </c>
      <c r="P6" s="62">
        <f>Table25[[#This Row],[Average]]</f>
        <v>9.48</v>
      </c>
      <c r="Q6" s="63">
        <f t="shared" si="0"/>
        <v>8.8390000000000004</v>
      </c>
      <c r="R6" s="62"/>
    </row>
    <row r="7" spans="1:18" x14ac:dyDescent="0.3">
      <c r="A7" t="s">
        <v>5</v>
      </c>
      <c r="B7" s="1">
        <v>10.199999999999999</v>
      </c>
      <c r="C7" s="1">
        <v>8.6999999999999993</v>
      </c>
      <c r="D7" s="1">
        <v>9.3000000000000007</v>
      </c>
      <c r="E7" s="1">
        <v>5.8</v>
      </c>
      <c r="F7" s="1">
        <v>6.6</v>
      </c>
      <c r="G7" s="1">
        <v>11.7</v>
      </c>
      <c r="H7" s="1">
        <v>8.1</v>
      </c>
      <c r="I7" s="1">
        <v>7.3</v>
      </c>
      <c r="J7" s="1">
        <v>8.9</v>
      </c>
      <c r="K7" s="1">
        <v>11.3</v>
      </c>
      <c r="L7" s="1">
        <f>AVERAGE(Table25[[#This Row],[TRIAL 1]:[TRIAL 10]])</f>
        <v>8.7900000000000009</v>
      </c>
      <c r="N7" s="62" t="s">
        <v>5</v>
      </c>
      <c r="O7" s="62">
        <f>AVERAGE(Table9[[#This Row],[TRIAL 1]:[TRIAL 10]])</f>
        <v>9.32</v>
      </c>
      <c r="P7" s="62">
        <f>Table25[[#This Row],[Average]]</f>
        <v>8.7900000000000009</v>
      </c>
      <c r="Q7" s="63">
        <f t="shared" si="0"/>
        <v>6.0289999999999999</v>
      </c>
      <c r="R7" s="62"/>
    </row>
    <row r="8" spans="1:18" x14ac:dyDescent="0.3">
      <c r="N8" s="62"/>
      <c r="O8" s="62"/>
      <c r="P8" s="62"/>
      <c r="Q8" s="62"/>
      <c r="R8" s="62"/>
    </row>
    <row r="10" spans="1:18" x14ac:dyDescent="0.3">
      <c r="L10" s="1"/>
      <c r="M10" s="1"/>
    </row>
    <row r="11" spans="1:18" ht="15.6" x14ac:dyDescent="0.3">
      <c r="A11" s="21" t="s">
        <v>45</v>
      </c>
      <c r="B11" s="7" t="s">
        <v>89</v>
      </c>
      <c r="C11" s="7" t="s">
        <v>90</v>
      </c>
      <c r="D11" s="7" t="s">
        <v>88</v>
      </c>
      <c r="L11" s="1"/>
      <c r="M11" s="1"/>
    </row>
    <row r="12" spans="1:18" ht="15.6" x14ac:dyDescent="0.3">
      <c r="A12" s="22" t="s">
        <v>46</v>
      </c>
      <c r="B12" s="8">
        <f t="shared" ref="B12:B17" si="1">O2</f>
        <v>12.440000000000001</v>
      </c>
      <c r="C12" s="8">
        <f t="shared" ref="C12:C17" si="2">L2</f>
        <v>10.62</v>
      </c>
      <c r="D12" s="8">
        <f t="shared" ref="D12:D17" si="3">Q2</f>
        <v>17.137</v>
      </c>
      <c r="L12" s="1"/>
      <c r="M12" s="1"/>
    </row>
    <row r="13" spans="1:18" ht="15.6" x14ac:dyDescent="0.3">
      <c r="A13" s="22" t="s">
        <v>1</v>
      </c>
      <c r="B13" s="8">
        <f t="shared" si="1"/>
        <v>12.600000000000001</v>
      </c>
      <c r="C13" s="8">
        <f t="shared" si="2"/>
        <v>10.900000000000002</v>
      </c>
      <c r="D13" s="8">
        <f t="shared" si="3"/>
        <v>15.596</v>
      </c>
      <c r="L13" s="1"/>
      <c r="M13" s="1"/>
    </row>
    <row r="14" spans="1:18" ht="15.6" x14ac:dyDescent="0.3">
      <c r="A14" s="22" t="s">
        <v>2</v>
      </c>
      <c r="B14" s="8">
        <f t="shared" si="1"/>
        <v>12.360000000000001</v>
      </c>
      <c r="C14" s="8">
        <f t="shared" si="2"/>
        <v>10.889999999999999</v>
      </c>
      <c r="D14" s="8">
        <f t="shared" si="3"/>
        <v>13.497999999999999</v>
      </c>
      <c r="L14" s="1"/>
      <c r="M14" s="1"/>
    </row>
    <row r="15" spans="1:18" ht="15.6" x14ac:dyDescent="0.3">
      <c r="A15" s="22" t="s">
        <v>3</v>
      </c>
      <c r="B15" s="8">
        <f t="shared" si="1"/>
        <v>9.91</v>
      </c>
      <c r="C15" s="8">
        <f t="shared" si="2"/>
        <v>9.18</v>
      </c>
      <c r="D15" s="8">
        <f t="shared" si="3"/>
        <v>7.952</v>
      </c>
      <c r="L15" s="1"/>
      <c r="M15" s="1"/>
    </row>
    <row r="16" spans="1:18" ht="15.6" x14ac:dyDescent="0.3">
      <c r="A16" s="22" t="s">
        <v>4</v>
      </c>
      <c r="B16" s="8">
        <f t="shared" si="1"/>
        <v>10.318000000000001</v>
      </c>
      <c r="C16" s="8">
        <f t="shared" si="2"/>
        <v>9.48</v>
      </c>
      <c r="D16" s="8">
        <f t="shared" si="3"/>
        <v>8.8390000000000004</v>
      </c>
      <c r="L16" s="1"/>
      <c r="M16" s="1"/>
    </row>
    <row r="17" spans="1:4" ht="15.6" x14ac:dyDescent="0.3">
      <c r="A17" s="23" t="s">
        <v>5</v>
      </c>
      <c r="B17" s="10">
        <f t="shared" si="1"/>
        <v>9.32</v>
      </c>
      <c r="C17" s="10">
        <f t="shared" si="2"/>
        <v>8.7900000000000009</v>
      </c>
      <c r="D17" s="10">
        <f t="shared" si="3"/>
        <v>6.0289999999999999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2mm displacement data</vt:lpstr>
      <vt:lpstr>STACK TEST DATA</vt:lpstr>
      <vt:lpstr>STACK ANOVA</vt:lpstr>
      <vt:lpstr>SPEED TEST DATA</vt:lpstr>
      <vt:lpstr>SPEED TEST ANOVA</vt:lpstr>
      <vt:lpstr>POWER TEST</vt:lpstr>
      <vt:lpstr>POWER TEST ANOVA</vt:lpstr>
      <vt:lpstr>EVAULUATION</vt:lpstr>
      <vt:lpstr>VOLTAGE REGULATION</vt:lpstr>
      <vt:lpstr>MATERIALS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Miguel Badoria</dc:creator>
  <cp:lastModifiedBy>Joshua Miguel Badoria</cp:lastModifiedBy>
  <dcterms:created xsi:type="dcterms:W3CDTF">2025-02-17T15:44:31Z</dcterms:created>
  <dcterms:modified xsi:type="dcterms:W3CDTF">2025-10-11T22:15:25Z</dcterms:modified>
</cp:coreProperties>
</file>