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USER\Downloads\Portfolio\Excel\Cleaned File\"/>
    </mc:Choice>
  </mc:AlternateContent>
  <xr:revisionPtr revIDLastSave="0" documentId="13_ncr:1_{A3C06D56-7713-4322-B1D3-B1216B7F8184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PAYMENT COLLECTION" sheetId="1" r:id="rId1"/>
    <sheet name="POLOSHIRT COUNT" sheetId="5" r:id="rId2"/>
    <sheet name="EXPENSES" sheetId="2" r:id="rId3"/>
    <sheet name="RSCON" sheetId="3" r:id="rId4"/>
    <sheet name="CLUB BUDG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4" i="5"/>
  <c r="O16" i="5" s="1"/>
  <c r="L5" i="5"/>
  <c r="L6" i="5"/>
  <c r="L7" i="5"/>
  <c r="L8" i="5"/>
  <c r="L9" i="5"/>
  <c r="L10" i="5"/>
  <c r="L11" i="5"/>
  <c r="L12" i="5"/>
  <c r="L13" i="5"/>
  <c r="L14" i="5"/>
  <c r="L4" i="5"/>
  <c r="I5" i="5"/>
  <c r="I6" i="5"/>
  <c r="I7" i="5"/>
  <c r="I8" i="5"/>
  <c r="I9" i="5"/>
  <c r="I10" i="5"/>
  <c r="I11" i="5"/>
  <c r="I12" i="5"/>
  <c r="I13" i="5"/>
  <c r="I14" i="5"/>
  <c r="I4" i="5"/>
  <c r="F5" i="5"/>
  <c r="F6" i="5"/>
  <c r="F7" i="5"/>
  <c r="F8" i="5"/>
  <c r="F9" i="5"/>
  <c r="F10" i="5"/>
  <c r="F11" i="5"/>
  <c r="F12" i="5"/>
  <c r="F13" i="5"/>
  <c r="F14" i="5"/>
  <c r="F4" i="5"/>
  <c r="C5" i="5"/>
  <c r="C6" i="5"/>
  <c r="C7" i="5"/>
  <c r="C8" i="5"/>
  <c r="C9" i="5"/>
  <c r="C10" i="5"/>
  <c r="C11" i="5"/>
  <c r="C12" i="5"/>
  <c r="C13" i="5"/>
  <c r="C14" i="5"/>
  <c r="C4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L16" i="5" l="1"/>
  <c r="I16" i="5"/>
  <c r="C16" i="5"/>
  <c r="F16" i="5"/>
  <c r="H40" i="3"/>
  <c r="B28" i="3" l="1"/>
  <c r="G5" i="3" l="1"/>
  <c r="G42" i="3" s="1"/>
  <c r="H33" i="1" l="1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9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S29" i="2"/>
  <c r="N29" i="2"/>
  <c r="I29" i="2" l="1"/>
  <c r="D29" i="2"/>
  <c r="H29" i="1" l="1"/>
  <c r="H24" i="1"/>
  <c r="H19" i="1"/>
  <c r="H14" i="1"/>
  <c r="H4" i="1" l="1"/>
  <c r="B4" i="2" s="1"/>
  <c r="C8" i="2" s="1"/>
  <c r="E8" i="2" s="1"/>
  <c r="E9" i="2" s="1"/>
  <c r="E10" i="2" s="1"/>
  <c r="E11" i="2" s="1"/>
  <c r="C29" i="2" l="1"/>
  <c r="E29" i="2" s="1"/>
  <c r="B3" i="3" s="1"/>
  <c r="K24" i="1" l="1"/>
  <c r="J24" i="1"/>
  <c r="I24" i="1"/>
  <c r="K14" i="1"/>
  <c r="J14" i="1"/>
  <c r="I14" i="1"/>
  <c r="K19" i="1"/>
  <c r="J19" i="1"/>
  <c r="I19" i="1"/>
  <c r="K29" i="1"/>
  <c r="J29" i="1"/>
  <c r="I29" i="1"/>
  <c r="K4" i="1" l="1"/>
  <c r="Q4" i="2" s="1"/>
  <c r="R8" i="2" s="1"/>
  <c r="K30" i="1"/>
  <c r="J4" i="1"/>
  <c r="L4" i="2" s="1"/>
  <c r="M8" i="2" s="1"/>
  <c r="O8" i="2" s="1"/>
  <c r="O9" i="2" s="1"/>
  <c r="O10" i="2" s="1"/>
  <c r="I4" i="1"/>
  <c r="G4" i="2" s="1"/>
  <c r="H8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K15" i="1"/>
  <c r="K25" i="1"/>
  <c r="K20" i="1"/>
  <c r="T8" i="2" l="1"/>
  <c r="R29" i="2"/>
  <c r="T29" i="2" s="1"/>
  <c r="M29" i="2"/>
  <c r="O29" i="2" s="1"/>
  <c r="B6" i="3" s="1"/>
  <c r="H29" i="2"/>
  <c r="J29" i="2" s="1"/>
  <c r="K5" i="1"/>
  <c r="B7" i="3" l="1"/>
  <c r="F4" i="3" s="1"/>
  <c r="H41" i="3" l="1"/>
  <c r="B2" i="4" s="1"/>
  <c r="F4" i="4" s="1"/>
  <c r="H4" i="4" s="1"/>
  <c r="H5" i="4" s="1"/>
  <c r="H6" i="4" s="1"/>
  <c r="H7" i="4" s="1"/>
  <c r="H8" i="4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</calcChain>
</file>

<file path=xl/sharedStrings.xml><?xml version="1.0" encoding="utf-8"?>
<sst xmlns="http://schemas.openxmlformats.org/spreadsheetml/2006/main" count="1014" uniqueCount="267">
  <si>
    <t>1st year</t>
  </si>
  <si>
    <t>Student's Name</t>
  </si>
  <si>
    <t>AMONTANO, ANTHONY DELABIN</t>
  </si>
  <si>
    <t>M</t>
  </si>
  <si>
    <t>ARELLANO, KEIR LAWRENCE LUBATON</t>
  </si>
  <si>
    <t>BALSICAS, ADRIAN EARL MORALES</t>
  </si>
  <si>
    <t>BATALON, REXEL JUVIC SIGAYA</t>
  </si>
  <si>
    <t>BERMEJO, BEA LYNN PEÑAFLORIDA</t>
  </si>
  <si>
    <t>BLASURCA, KRISTEL MAY MADEJANON</t>
  </si>
  <si>
    <t>CAMIQUE, ANTHONY LAURENCE CARUGDA</t>
  </si>
  <si>
    <t>CAMPO, EDDIE, JR. SANSAIT</t>
  </si>
  <si>
    <t>CATABAY, MARK LESTER JAY PARREÑO</t>
  </si>
  <si>
    <t>DAHONOG, RHONNY DE ASIS</t>
  </si>
  <si>
    <t>DANNANG, EDILBERTO, JR. ACOSTA</t>
  </si>
  <si>
    <t>DEPALOMA, ARRENCE RODGE DAYLUSAN</t>
  </si>
  <si>
    <t>ESMILLA, PRINCESS ERIKA RODRIGUEZ</t>
  </si>
  <si>
    <t>ESTRAÑERO, NOMEL JOHN CASTRO</t>
  </si>
  <si>
    <t>EULOGIO, LLOYD LAGBAS</t>
  </si>
  <si>
    <t>FLORES, KARL LAWRENCE CARVAJAL</t>
  </si>
  <si>
    <t>GAMBA, MHIKE GABRIEL DISCAYA</t>
  </si>
  <si>
    <t>GESTA, JOHN RICHIE BARCELONA</t>
  </si>
  <si>
    <t>GEVERO, ANTOINETTE BUENACOSA</t>
  </si>
  <si>
    <t>GOROY, RENZ CHRISTOPHER NATIVIDAD</t>
  </si>
  <si>
    <t>MALAMID, BEN GESON PENUELA</t>
  </si>
  <si>
    <t>MALAN, JULIANA CIELO ROMERO</t>
  </si>
  <si>
    <t>MARQUEZ, ROVIC NICHOLAS VILLANUEVA</t>
  </si>
  <si>
    <t>MONTAÑO, JUNNYLLE IAN DANGALLO</t>
  </si>
  <si>
    <t>MORALES, FRANC ANDRE CONCEMINO</t>
  </si>
  <si>
    <t>NABAJO, MARK VINCENT CERBAS</t>
  </si>
  <si>
    <t>NACUA, JYME MATTHEW -</t>
  </si>
  <si>
    <t>NARVASA, JHANE LEE LAYOG</t>
  </si>
  <si>
    <t>NOBLE, KATE RAPHIEL LOSARIA</t>
  </si>
  <si>
    <t>NOTADA, AJ HOPE BAGAFORO</t>
  </si>
  <si>
    <t>PINEDA, CHARLIE MAR BORRA</t>
  </si>
  <si>
    <t>PLACIDO, CYR KENT -</t>
  </si>
  <si>
    <t>REFAMA, GIANCARLO ALEXIS LISO</t>
  </si>
  <si>
    <t>ROMANO, PIL ALLYN DARIAGAN</t>
  </si>
  <si>
    <t>SABANAL, ROIVENZ LABRADOR</t>
  </si>
  <si>
    <t>SEÑO JR., JOAN FRANCISCO</t>
  </si>
  <si>
    <t>SIBUG, PRINCE CHARLES FUERTE</t>
  </si>
  <si>
    <t>SIMENE, CLENT IVAN CEPEDA</t>
  </si>
  <si>
    <t>SIPE, BRENTON RICK GUADALUPE</t>
  </si>
  <si>
    <t>SOLIS, CHARLES IVAN PRESGA</t>
  </si>
  <si>
    <t>TAN, NATHANIEL TAY</t>
  </si>
  <si>
    <t>TOMARONG, JED ALONSAGAY</t>
  </si>
  <si>
    <t>VERGARA, LLOYD ANDRE LACAMENTO</t>
  </si>
  <si>
    <t>2nd year</t>
  </si>
  <si>
    <t>ALASIAN, KEN VANJIELON CABINBIN</t>
  </si>
  <si>
    <t>ANTONIO, MARK KENNETH JOSHUA TIEDRA</t>
  </si>
  <si>
    <t>BARIGUES, BRYAN KENTH BERCASIO</t>
  </si>
  <si>
    <t>CABARLO, BRYAN BERTY NATO</t>
  </si>
  <si>
    <t>CERBO, CLYDE EVANDER PADERNILLA</t>
  </si>
  <si>
    <t>DELA CRUZ, JOHN LLOYD ACOSTA</t>
  </si>
  <si>
    <t>DEYPALUBOS, YLAK KLIEN OMAGBON</t>
  </si>
  <si>
    <t>DIVINAGRACIA, KHEMT GELO RAMOS</t>
  </si>
  <si>
    <t>ELLAGA, DON DELA CRUZ</t>
  </si>
  <si>
    <t>EMBOLTORIO, RONALD SUGAL</t>
  </si>
  <si>
    <t>ENGCONG, KURT CADE BAYLAN</t>
  </si>
  <si>
    <t>ESPEDES, JOMAR CELIACAY</t>
  </si>
  <si>
    <t>FRONDOZO, JERALD GABAIS</t>
  </si>
  <si>
    <t>FUTOLAN, RYZAN SHANE UTLANG</t>
  </si>
  <si>
    <t>GARCIA, DENZEL PHILLIP GAHUM</t>
  </si>
  <si>
    <t>JAWOOD, JAHREN KLEIGE GABITO</t>
  </si>
  <si>
    <t>LAMPUTI, RICKY NIEL TORES</t>
  </si>
  <si>
    <t>LARIDA, HARLY, JR. PROCALLA</t>
  </si>
  <si>
    <t>MAHINAY, MARK DENZEL DASILAO</t>
  </si>
  <si>
    <t>MATULAC, MARK LAURENCE ATANOSO</t>
  </si>
  <si>
    <t>MONTES, CZARINE CLAIRE DUBLA</t>
  </si>
  <si>
    <t>NACHON, GENE BENDOY</t>
  </si>
  <si>
    <t>NAVAJA, NICKOS MAGPUSAO</t>
  </si>
  <si>
    <t>NOBLETA, LOBBEE JONES FUNACER</t>
  </si>
  <si>
    <t>PECSON, GIAN CARLO CABRERA</t>
  </si>
  <si>
    <t>PESCUELA, RALPH ANGELO FLAUTA</t>
  </si>
  <si>
    <t>PLETE, JAYCEL ANN LLOREN</t>
  </si>
  <si>
    <t>PRESCO, JERICHO SORIANO</t>
  </si>
  <si>
    <t>QUIRAO, KYLE AARON GONZALES</t>
  </si>
  <si>
    <t>RICO, JAMES HAROLD DELEGARIO</t>
  </si>
  <si>
    <t>SAGUN, JOENA CALUMAG</t>
  </si>
  <si>
    <t>SINOY, ERWIN MUYCO</t>
  </si>
  <si>
    <t>SUSTIGUER, JOHN ANGELO -</t>
  </si>
  <si>
    <t>VACARO, IAN CHRISTIAN BUENAVIDES</t>
  </si>
  <si>
    <t>VARGAS, KIO FRANS ANDAYRAN</t>
  </si>
  <si>
    <t>3rd year</t>
  </si>
  <si>
    <t>AGUIRRE, RAFAEL JAMES MENDOZA</t>
  </si>
  <si>
    <t>ALLASON, SHUN MARK BANTAS</t>
  </si>
  <si>
    <t>BADORIA, JOSHUA MIGUEL VILLANUEVA</t>
  </si>
  <si>
    <t>BAYLON, JAN KIZZHA DEVELOS</t>
  </si>
  <si>
    <t>BELAZA, KIM MOIZEL BESINGA</t>
  </si>
  <si>
    <t>CANTO, RENJO APOSAGA</t>
  </si>
  <si>
    <t>DELA CRUZ, KENT SOMOSA</t>
  </si>
  <si>
    <t>DOMINGO, IVY CUANSING</t>
  </si>
  <si>
    <t>INSULAR, IAN PAUL VEDEJA</t>
  </si>
  <si>
    <t>MARI, REAH VELEZ</t>
  </si>
  <si>
    <t>MORANTE, EDUARDO JOSE MORALES</t>
  </si>
  <si>
    <t>PAUYA, RHON ZAIDEN -</t>
  </si>
  <si>
    <t>SACATANI, GERARD TROYO</t>
  </si>
  <si>
    <t>SOLIS, STEPHEN JOHN LAMERY</t>
  </si>
  <si>
    <t>SUPERALES, ADONIS ALFRED AGUSTIN</t>
  </si>
  <si>
    <t>4th year</t>
  </si>
  <si>
    <t>AGRADO, GENELLE JOHN MALLORCA</t>
  </si>
  <si>
    <t>BALANO, JADE SANSAIT</t>
  </si>
  <si>
    <t>BARRIOS, RUSSELLE GELOU DE ASIS</t>
  </si>
  <si>
    <t>CASTAÑEDA, ANTHONNIE BRENT SANTIBAYNES</t>
  </si>
  <si>
    <t>CATA-AG, J PATRICK SABIDO</t>
  </si>
  <si>
    <t>CORDOVA, EARL COLIN PEREZ</t>
  </si>
  <si>
    <t>ESTRADA, EL JOHN ESTANISLAO</t>
  </si>
  <si>
    <t>EXIM, JOHN MARK FLORO</t>
  </si>
  <si>
    <t>LAO, CARL HERNAN PENDON</t>
  </si>
  <si>
    <t>LIZADA, JOHN CHRISTOPHER JUNGCO</t>
  </si>
  <si>
    <t>LLANDINO, CARLO SINOY</t>
  </si>
  <si>
    <t>LUBATON, ROSZEL TROY FELONGCO</t>
  </si>
  <si>
    <t>MANGONTRA, SYED BIN AL-RAJEB OCSIO</t>
  </si>
  <si>
    <t>MONJE, CHRISTINE JOY ALIVIO</t>
  </si>
  <si>
    <t>PATRICIO, CHRISTIAN PAUL CATALAN</t>
  </si>
  <si>
    <t>SILVESTRE, CHRISTIAN LOU AMPO</t>
  </si>
  <si>
    <t>SINOY, KEITH CLYDE -</t>
  </si>
  <si>
    <t>SUSTENTO, AMIR VINCENT EUDELA</t>
  </si>
  <si>
    <t>TABAYAN, KARL DE CEEJAY FRANCISCO</t>
  </si>
  <si>
    <t>VARGAS, FRIETZ PATRICK GUNDRAN</t>
  </si>
  <si>
    <t>Faculty</t>
  </si>
  <si>
    <t>Maam Pinto</t>
  </si>
  <si>
    <t>Sir Claveria</t>
  </si>
  <si>
    <t>Sir Hare</t>
  </si>
  <si>
    <t>Sir Salac</t>
  </si>
  <si>
    <t>Sir Layanth</t>
  </si>
  <si>
    <t>Maam Marcella</t>
  </si>
  <si>
    <t>Sir Tobias</t>
  </si>
  <si>
    <t>Maam Rose</t>
  </si>
  <si>
    <t>SIZE</t>
  </si>
  <si>
    <t>2XL</t>
  </si>
  <si>
    <t>L</t>
  </si>
  <si>
    <t>S</t>
  </si>
  <si>
    <t>XL</t>
  </si>
  <si>
    <t>XS</t>
  </si>
  <si>
    <t>3XL</t>
  </si>
  <si>
    <t>DUCUSIN, JIMAR PAUL</t>
  </si>
  <si>
    <t>SIZES</t>
  </si>
  <si>
    <t>4XL</t>
  </si>
  <si>
    <t>5XL</t>
  </si>
  <si>
    <t>Maam Sueno</t>
  </si>
  <si>
    <t>BRUA, FEL JOST</t>
  </si>
  <si>
    <t>UNITS</t>
  </si>
  <si>
    <t>TOTAL</t>
  </si>
  <si>
    <t>STATUS</t>
  </si>
  <si>
    <t>FACULTY</t>
  </si>
  <si>
    <t>FACULTY TALLY</t>
  </si>
  <si>
    <t xml:space="preserve">SIZES </t>
  </si>
  <si>
    <t>TOTAL COUNT</t>
  </si>
  <si>
    <t>Porras</t>
  </si>
  <si>
    <t>Saluta</t>
  </si>
  <si>
    <t>Ong</t>
  </si>
  <si>
    <t>Legarde</t>
  </si>
  <si>
    <t>PAID</t>
  </si>
  <si>
    <t>Acquaintance</t>
  </si>
  <si>
    <t>OFFICER</t>
  </si>
  <si>
    <t>POLO SHIRT</t>
  </si>
  <si>
    <t>POLO</t>
  </si>
  <si>
    <t>ACQUAINTANCE</t>
  </si>
  <si>
    <t>EESA</t>
  </si>
  <si>
    <t>IIEE</t>
  </si>
  <si>
    <t>DONE</t>
  </si>
  <si>
    <t>TOTAL:</t>
  </si>
  <si>
    <t>TOTAL COLLECTION</t>
  </si>
  <si>
    <t>OUTSIDER POLO SHIRT</t>
  </si>
  <si>
    <t>after receiving</t>
  </si>
  <si>
    <t>MEMBERS PAID TALLY</t>
  </si>
  <si>
    <t>OFFICERS TALLY</t>
  </si>
  <si>
    <t>OUTSIDERS TALLY</t>
  </si>
  <si>
    <t>1 PAID</t>
  </si>
  <si>
    <t>3 TO FOLLOW</t>
  </si>
  <si>
    <t>OUTSIDERS PAYMENTS NOT INCLUDED</t>
  </si>
  <si>
    <t>DESCRIPTION</t>
  </si>
  <si>
    <t>POLO SHIRT BUDGET</t>
  </si>
  <si>
    <t>MONEY  IN</t>
  </si>
  <si>
    <t>MONEY OUT</t>
  </si>
  <si>
    <t>RUNNING TOTAL</t>
  </si>
  <si>
    <t>INITIAL COLLECTION</t>
  </si>
  <si>
    <t>ACQUAINTANCE PARTY BUDGET</t>
  </si>
  <si>
    <t>FULL PAYMENT</t>
  </si>
  <si>
    <t>DOWN PAYMENT</t>
  </si>
  <si>
    <t>TABLE &amp;CHAIRS</t>
  </si>
  <si>
    <t>KARAOKE</t>
  </si>
  <si>
    <t>FOOD CORKAGE</t>
  </si>
  <si>
    <t>DRINKS CORKAGE</t>
  </si>
  <si>
    <t>EESA BUDGET</t>
  </si>
  <si>
    <t>AKBAY MARISTA</t>
  </si>
  <si>
    <t>UTILITIES</t>
  </si>
  <si>
    <t>GROCERY</t>
  </si>
  <si>
    <t>RICE</t>
  </si>
  <si>
    <t>ICE BOX</t>
  </si>
  <si>
    <t>CHARCOAL</t>
  </si>
  <si>
    <t>ICE</t>
  </si>
  <si>
    <t>Hito</t>
  </si>
  <si>
    <t>Camera</t>
  </si>
  <si>
    <t>Baraha</t>
  </si>
  <si>
    <t>Lechon Manok</t>
  </si>
  <si>
    <t>gas</t>
  </si>
  <si>
    <t>Beers</t>
  </si>
  <si>
    <t>lechon manok</t>
  </si>
  <si>
    <t>paper cups</t>
  </si>
  <si>
    <t>extra budget</t>
  </si>
  <si>
    <t>acquaintance party</t>
  </si>
  <si>
    <t>EESA membership</t>
  </si>
  <si>
    <t>EVENTS</t>
  </si>
  <si>
    <t>REGISTRATION FEE</t>
  </si>
  <si>
    <t>MR &amp; MS RSCON</t>
  </si>
  <si>
    <t>BATTLE OF THE BANDS</t>
  </si>
  <si>
    <t>TRIVIA WARS</t>
  </si>
  <si>
    <t>MUSIC VIDEO PARODY</t>
  </si>
  <si>
    <t>AMAZING RACE</t>
  </si>
  <si>
    <t>MLBB</t>
  </si>
  <si>
    <t>DOTA</t>
  </si>
  <si>
    <t>CODM</t>
  </si>
  <si>
    <t>MEN'S BASKETBALL</t>
  </si>
  <si>
    <t>MEN'S VOLLEYBALL</t>
  </si>
  <si>
    <t>WOMEN'S VOLLEYBALL</t>
  </si>
  <si>
    <t>TECHNICAL SKILLS COMPETITION</t>
  </si>
  <si>
    <t>CHESS</t>
  </si>
  <si>
    <t>DAMATH</t>
  </si>
  <si>
    <t>SUDOKU</t>
  </si>
  <si>
    <t>SCRABBLE</t>
  </si>
  <si>
    <t>WORD FACTORY</t>
  </si>
  <si>
    <t>TOTAL EXPENSES</t>
  </si>
  <si>
    <t>EXPENSES SUMMARY</t>
  </si>
  <si>
    <t>MONEY IN</t>
  </si>
  <si>
    <t>BUDGET</t>
  </si>
  <si>
    <t>EVENTS FEE</t>
  </si>
  <si>
    <t>AVAILABLE BALANCE</t>
  </si>
  <si>
    <t>CONTINGENCY</t>
  </si>
  <si>
    <t>MR &amp;MS RSCON</t>
  </si>
  <si>
    <t>TECHNICAL SKILLS</t>
  </si>
  <si>
    <t>VOLLEYBALL TRYOUT (GYM RENTAL)</t>
  </si>
  <si>
    <t>MR &amp;MS RSCON (FOOD 2 DAYS)</t>
  </si>
  <si>
    <t>RSCON GOT TALENT</t>
  </si>
  <si>
    <t>STALLS WIRES</t>
  </si>
  <si>
    <t>BRC WIRES</t>
  </si>
  <si>
    <t>GAS</t>
  </si>
  <si>
    <t>VOLLEYBALL  (GYM RENTAL)</t>
  </si>
  <si>
    <t>REGIONAL</t>
  </si>
  <si>
    <t>FOOD STALL DISCOUNT</t>
  </si>
  <si>
    <t>BACKDROP &amp; REFLECTOR</t>
  </si>
  <si>
    <t>PRINT</t>
  </si>
  <si>
    <t>food stall</t>
  </si>
  <si>
    <t>BASKETBALL (GYM RENTAL)</t>
  </si>
  <si>
    <t>WATER JUG</t>
  </si>
  <si>
    <t>WATER (SPORTS)</t>
  </si>
  <si>
    <t>BOOTH</t>
  </si>
  <si>
    <t>WIRES</t>
  </si>
  <si>
    <t>poloshirt</t>
  </si>
  <si>
    <t>WATER</t>
  </si>
  <si>
    <t>JUDGES' FOOD (short region budget)</t>
  </si>
  <si>
    <t>drillbit</t>
  </si>
  <si>
    <t>3 polo shirt</t>
  </si>
  <si>
    <t>JACKET FOR DEAN AND SIR LAYANTH</t>
  </si>
  <si>
    <t>JOENA (BORROW)</t>
  </si>
  <si>
    <t>UNTRACEABLE</t>
  </si>
  <si>
    <t>LEFTOVER BUDGET</t>
  </si>
  <si>
    <t>MINUTE BURGER</t>
  </si>
  <si>
    <t>MINUTE MAID</t>
  </si>
  <si>
    <t>REGIONAL DONATION TO CLUB</t>
  </si>
  <si>
    <t>COMMITTEE MEAL</t>
  </si>
  <si>
    <t>ZAINAL, RAZHYD ANDREI</t>
  </si>
  <si>
    <t>Outsiders</t>
  </si>
  <si>
    <t>TOTAL (1ST YEAR):</t>
  </si>
  <si>
    <t>TOTAL (2ND YEAR):</t>
  </si>
  <si>
    <t>TOTAL (3RD YEAR):</t>
  </si>
  <si>
    <t>TOTAL (4TH YEAR):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</si>
</sst>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_-[$₱-3409]* #,##0.00_-;\-[$₱-3409]* #,##0.00_-;_-[$₱-3409]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 Narrow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indexed="8"/>
      <name val="Arial Narrow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vertical="center"/>
    </xf>
    <xf numFmtId="0" fontId="2" fillId="0" borderId="0" xfId="1" applyFont="1" applyAlignment="1">
      <alignment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0" fontId="0" fillId="0" borderId="9" xfId="0" applyBorder="1"/>
    <xf numFmtId="0" fontId="0" fillId="0" borderId="2" xfId="0" applyBorder="1"/>
    <xf numFmtId="43" fontId="0" fillId="0" borderId="3" xfId="0" applyNumberFormat="1" applyBorder="1"/>
    <xf numFmtId="0" fontId="1" fillId="0" borderId="3" xfId="0" applyFont="1" applyBorder="1"/>
    <xf numFmtId="0" fontId="1" fillId="0" borderId="4" xfId="0" applyFont="1" applyBorder="1"/>
    <xf numFmtId="43" fontId="0" fillId="0" borderId="0" xfId="2" applyFont="1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/>
    <xf numFmtId="0" fontId="1" fillId="0" borderId="9" xfId="0" applyFont="1" applyBorder="1"/>
    <xf numFmtId="43" fontId="1" fillId="0" borderId="3" xfId="0" applyNumberFormat="1" applyFont="1" applyBorder="1"/>
    <xf numFmtId="43" fontId="0" fillId="0" borderId="3" xfId="2" applyFont="1" applyBorder="1"/>
    <xf numFmtId="0" fontId="0" fillId="0" borderId="11" xfId="0" applyBorder="1"/>
    <xf numFmtId="0" fontId="0" fillId="0" borderId="12" xfId="0" applyBorder="1"/>
    <xf numFmtId="164" fontId="0" fillId="0" borderId="12" xfId="2" applyNumberFormat="1" applyFont="1" applyBorder="1"/>
    <xf numFmtId="0" fontId="1" fillId="0" borderId="13" xfId="0" applyFont="1" applyBorder="1"/>
    <xf numFmtId="164" fontId="1" fillId="0" borderId="13" xfId="0" applyNumberFormat="1" applyFont="1" applyBorder="1"/>
    <xf numFmtId="164" fontId="1" fillId="0" borderId="13" xfId="2" applyNumberFormat="1" applyFont="1" applyBorder="1"/>
    <xf numFmtId="0" fontId="1" fillId="0" borderId="8" xfId="0" applyFont="1" applyBorder="1" applyAlignment="1">
      <alignment horizontal="center"/>
    </xf>
    <xf numFmtId="0" fontId="1" fillId="0" borderId="5" xfId="0" applyFont="1" applyBorder="1"/>
    <xf numFmtId="164" fontId="0" fillId="0" borderId="15" xfId="2" applyNumberFormat="1" applyFont="1" applyBorder="1"/>
    <xf numFmtId="0" fontId="0" fillId="0" borderId="7" xfId="0" applyBorder="1"/>
    <xf numFmtId="164" fontId="1" fillId="0" borderId="8" xfId="0" applyNumberFormat="1" applyFont="1" applyBorder="1"/>
    <xf numFmtId="164" fontId="0" fillId="0" borderId="0" xfId="2" applyNumberFormat="1" applyFont="1"/>
    <xf numFmtId="164" fontId="0" fillId="0" borderId="0" xfId="0" applyNumberFormat="1"/>
    <xf numFmtId="44" fontId="0" fillId="0" borderId="12" xfId="3" applyFont="1" applyBorder="1"/>
    <xf numFmtId="164" fontId="0" fillId="0" borderId="10" xfId="0" applyNumberFormat="1" applyBorder="1"/>
    <xf numFmtId="0" fontId="1" fillId="0" borderId="11" xfId="0" applyFont="1" applyBorder="1"/>
    <xf numFmtId="0" fontId="1" fillId="0" borderId="12" xfId="0" applyFont="1" applyBorder="1"/>
    <xf numFmtId="0" fontId="1" fillId="0" borderId="15" xfId="0" applyFont="1" applyBorder="1"/>
    <xf numFmtId="164" fontId="0" fillId="0" borderId="12" xfId="0" applyNumberFormat="1" applyBorder="1"/>
    <xf numFmtId="164" fontId="0" fillId="0" borderId="15" xfId="0" applyNumberFormat="1" applyBorder="1"/>
    <xf numFmtId="0" fontId="0" fillId="2" borderId="0" xfId="0" applyFill="1"/>
    <xf numFmtId="44" fontId="0" fillId="2" borderId="0" xfId="3" applyFont="1" applyFill="1"/>
    <xf numFmtId="0" fontId="0" fillId="0" borderId="0" xfId="0" applyAlignment="1">
      <alignment horizontal="left"/>
    </xf>
    <xf numFmtId="0" fontId="6" fillId="0" borderId="0" xfId="0" applyFont="1"/>
    <xf numFmtId="0" fontId="1" fillId="2" borderId="7" xfId="0" applyFont="1" applyFill="1" applyBorder="1"/>
    <xf numFmtId="43" fontId="1" fillId="2" borderId="8" xfId="0" applyNumberFormat="1" applyFont="1" applyFill="1" applyBorder="1"/>
    <xf numFmtId="0" fontId="1" fillId="3" borderId="10" xfId="0" applyFont="1" applyFill="1" applyBorder="1"/>
    <xf numFmtId="43" fontId="0" fillId="3" borderId="5" xfId="2" applyFont="1" applyFill="1" applyBorder="1"/>
    <xf numFmtId="164" fontId="0" fillId="0" borderId="0" xfId="2" applyNumberFormat="1" applyFont="1" applyBorder="1"/>
    <xf numFmtId="164" fontId="5" fillId="0" borderId="0" xfId="0" applyNumberFormat="1" applyFont="1"/>
    <xf numFmtId="164" fontId="0" fillId="0" borderId="4" xfId="0" applyNumberFormat="1" applyBorder="1"/>
    <xf numFmtId="164" fontId="5" fillId="0" borderId="0" xfId="2" applyNumberFormat="1" applyFont="1" applyBorder="1"/>
    <xf numFmtId="164" fontId="5" fillId="0" borderId="10" xfId="0" applyNumberFormat="1" applyFont="1" applyBorder="1"/>
    <xf numFmtId="164" fontId="0" fillId="0" borderId="6" xfId="0" applyNumberFormat="1" applyBorder="1"/>
    <xf numFmtId="164" fontId="0" fillId="0" borderId="14" xfId="0" applyNumberFormat="1" applyBorder="1"/>
    <xf numFmtId="164" fontId="5" fillId="0" borderId="14" xfId="0" applyNumberFormat="1" applyFont="1" applyBorder="1"/>
    <xf numFmtId="164" fontId="0" fillId="0" borderId="8" xfId="0" applyNumberFormat="1" applyBorder="1"/>
    <xf numFmtId="0" fontId="7" fillId="0" borderId="3" xfId="0" applyFont="1" applyBorder="1"/>
    <xf numFmtId="0" fontId="8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43" fontId="1" fillId="0" borderId="1" xfId="2" applyFont="1" applyBorder="1" applyAlignment="1">
      <alignment horizontal="center"/>
    </xf>
    <xf numFmtId="43" fontId="1" fillId="0" borderId="9" xfId="2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Fill="1"/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0" fillId="4" borderId="19" xfId="0" applyFill="1" applyBorder="1" applyAlignment="1">
      <alignment horizontal="left"/>
    </xf>
    <xf numFmtId="0" fontId="0" fillId="4" borderId="20" xfId="0" applyFill="1" applyBorder="1"/>
    <xf numFmtId="0" fontId="0" fillId="4" borderId="19" xfId="0" applyFill="1" applyBorder="1"/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0" fillId="5" borderId="19" xfId="0" applyFill="1" applyBorder="1"/>
    <xf numFmtId="0" fontId="0" fillId="5" borderId="20" xfId="0" applyFill="1" applyBorder="1"/>
    <xf numFmtId="0" fontId="0" fillId="5" borderId="19" xfId="0" applyFill="1" applyBorder="1" applyAlignment="1">
      <alignment horizontal="left"/>
    </xf>
    <xf numFmtId="0" fontId="9" fillId="4" borderId="21" xfId="0" applyFont="1" applyFill="1" applyBorder="1" applyAlignment="1">
      <alignment horizontal="left"/>
    </xf>
    <xf numFmtId="0" fontId="9" fillId="4" borderId="22" xfId="0" applyFont="1" applyFill="1" applyBorder="1"/>
    <xf numFmtId="0" fontId="1" fillId="5" borderId="21" xfId="0" applyFont="1" applyFill="1" applyBorder="1" applyAlignment="1">
      <alignment horizontal="left"/>
    </xf>
    <xf numFmtId="0" fontId="1" fillId="5" borderId="22" xfId="0" applyFont="1" applyFill="1" applyBorder="1"/>
    <xf numFmtId="0" fontId="1" fillId="0" borderId="2" xfId="0" applyFont="1" applyBorder="1"/>
    <xf numFmtId="0" fontId="1" fillId="0" borderId="0" xfId="0" applyFont="1" applyBorder="1"/>
    <xf numFmtId="43" fontId="1" fillId="0" borderId="0" xfId="0" applyNumberFormat="1" applyFont="1" applyBorder="1"/>
    <xf numFmtId="43" fontId="1" fillId="0" borderId="4" xfId="0" applyNumberFormat="1" applyFont="1" applyBorder="1"/>
    <xf numFmtId="0" fontId="0" fillId="0" borderId="0" xfId="0" applyBorder="1"/>
    <xf numFmtId="43" fontId="0" fillId="0" borderId="4" xfId="2" applyFont="1" applyBorder="1"/>
    <xf numFmtId="43" fontId="1" fillId="3" borderId="6" xfId="2" applyFont="1" applyFill="1" applyBorder="1"/>
  </cellXfs>
  <cellStyles count="4">
    <cellStyle name="Comma" xfId="2" builtinId="3"/>
    <cellStyle name="Currency" xfId="3" builtinId="4"/>
    <cellStyle name="Normal" xfId="0" builtinId="0"/>
    <cellStyle name="Normal 2" xfId="1" xr:uid="{00000000-0005-0000-0000-000003000000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8"/>
  <sheetViews>
    <sheetView zoomScale="109" zoomScaleNormal="100" workbookViewId="0">
      <selection activeCell="M22" sqref="M22"/>
    </sheetView>
  </sheetViews>
  <sheetFormatPr defaultRowHeight="14.4" x14ac:dyDescent="0.3"/>
  <cols>
    <col min="1" max="1" width="35.44140625" bestFit="1" customWidth="1"/>
    <col min="2" max="2" width="9.109375" style="3"/>
    <col min="3" max="3" width="11.33203125" bestFit="1" customWidth="1"/>
    <col min="4" max="4" width="13.109375" bestFit="1" customWidth="1"/>
    <col min="5" max="6" width="13.109375" customWidth="1"/>
    <col min="8" max="8" width="15.5546875" customWidth="1"/>
    <col min="9" max="9" width="14.88671875" bestFit="1" customWidth="1"/>
    <col min="10" max="10" width="10.44140625" bestFit="1" customWidth="1"/>
    <col min="11" max="11" width="11.44140625" bestFit="1" customWidth="1"/>
    <col min="15" max="15" width="12.33203125" bestFit="1" customWidth="1"/>
  </cols>
  <sheetData>
    <row r="1" spans="1:11" ht="15" thickBot="1" x14ac:dyDescent="0.35">
      <c r="A1" t="s">
        <v>0</v>
      </c>
    </row>
    <row r="2" spans="1:11" x14ac:dyDescent="0.3">
      <c r="C2" t="s">
        <v>155</v>
      </c>
      <c r="D2" t="s">
        <v>153</v>
      </c>
      <c r="E2" t="s">
        <v>158</v>
      </c>
      <c r="F2" t="s">
        <v>159</v>
      </c>
      <c r="H2" s="17" t="s">
        <v>162</v>
      </c>
      <c r="I2" s="18"/>
      <c r="J2" s="18"/>
      <c r="K2" s="82"/>
    </row>
    <row r="3" spans="1:11" x14ac:dyDescent="0.3">
      <c r="A3" s="59" t="s">
        <v>1</v>
      </c>
      <c r="B3" s="3" t="s">
        <v>128</v>
      </c>
      <c r="C3" t="s">
        <v>143</v>
      </c>
      <c r="D3" t="s">
        <v>143</v>
      </c>
      <c r="E3" t="s">
        <v>143</v>
      </c>
      <c r="F3" t="s">
        <v>143</v>
      </c>
      <c r="H3" s="12" t="s">
        <v>156</v>
      </c>
      <c r="I3" s="83" t="s">
        <v>157</v>
      </c>
      <c r="J3" s="83" t="s">
        <v>158</v>
      </c>
      <c r="K3" s="13" t="s">
        <v>159</v>
      </c>
    </row>
    <row r="4" spans="1:11" ht="15" thickBot="1" x14ac:dyDescent="0.35">
      <c r="A4" s="1" t="s">
        <v>2</v>
      </c>
      <c r="B4" s="3" t="s">
        <v>129</v>
      </c>
      <c r="C4" t="s">
        <v>152</v>
      </c>
      <c r="D4" t="s">
        <v>152</v>
      </c>
      <c r="E4" t="s">
        <v>152</v>
      </c>
      <c r="F4" t="s">
        <v>152</v>
      </c>
      <c r="H4" s="19">
        <f>SUM(H14,H19,H24,H29)</f>
        <v>69000</v>
      </c>
      <c r="I4" s="84">
        <f>SUM(I14,I19,I24,I29)</f>
        <v>28000</v>
      </c>
      <c r="J4" s="84">
        <f>SUM(J14,J19,J24,J29)</f>
        <v>25750</v>
      </c>
      <c r="K4" s="85">
        <f>SUM(K14,K19,K24,K29)</f>
        <v>7000</v>
      </c>
    </row>
    <row r="5" spans="1:11" ht="15" thickBot="1" x14ac:dyDescent="0.35">
      <c r="A5" s="1" t="s">
        <v>4</v>
      </c>
      <c r="B5" s="3" t="s">
        <v>130</v>
      </c>
      <c r="C5" t="s">
        <v>152</v>
      </c>
      <c r="D5" t="s">
        <v>152</v>
      </c>
      <c r="E5" t="s">
        <v>152</v>
      </c>
      <c r="F5" t="s">
        <v>152</v>
      </c>
      <c r="H5" s="60" t="s">
        <v>170</v>
      </c>
      <c r="I5" s="83"/>
      <c r="J5" s="45" t="s">
        <v>142</v>
      </c>
      <c r="K5" s="46">
        <f>SUM(K15,K20,K25,K30)</f>
        <v>129750</v>
      </c>
    </row>
    <row r="6" spans="1:11" x14ac:dyDescent="0.3">
      <c r="A6" s="1" t="s">
        <v>5</v>
      </c>
      <c r="B6" s="3" t="s">
        <v>130</v>
      </c>
      <c r="C6" t="s">
        <v>152</v>
      </c>
      <c r="D6" t="s">
        <v>152</v>
      </c>
      <c r="E6" t="s">
        <v>152</v>
      </c>
      <c r="F6" t="s">
        <v>152</v>
      </c>
      <c r="H6" s="60"/>
      <c r="I6" s="86"/>
      <c r="J6" s="86"/>
      <c r="K6" s="4"/>
    </row>
    <row r="7" spans="1:11" x14ac:dyDescent="0.3">
      <c r="A7" s="1" t="s">
        <v>6</v>
      </c>
      <c r="B7" s="3" t="s">
        <v>129</v>
      </c>
      <c r="C7" t="s">
        <v>152</v>
      </c>
      <c r="D7" t="s">
        <v>152</v>
      </c>
      <c r="E7" t="s">
        <v>152</v>
      </c>
      <c r="F7" t="s">
        <v>152</v>
      </c>
      <c r="H7" s="60"/>
      <c r="I7" s="86"/>
      <c r="J7" s="86"/>
      <c r="K7" s="4"/>
    </row>
    <row r="8" spans="1:11" x14ac:dyDescent="0.3">
      <c r="A8" s="1" t="s">
        <v>7</v>
      </c>
      <c r="B8" s="3" t="s">
        <v>131</v>
      </c>
      <c r="C8" t="s">
        <v>152</v>
      </c>
      <c r="D8" t="s">
        <v>152</v>
      </c>
      <c r="E8" t="s">
        <v>152</v>
      </c>
      <c r="F8" t="s">
        <v>152</v>
      </c>
      <c r="H8" s="60"/>
      <c r="I8" s="86"/>
      <c r="J8" s="86"/>
      <c r="K8" s="4"/>
    </row>
    <row r="9" spans="1:11" x14ac:dyDescent="0.3">
      <c r="A9" s="1" t="s">
        <v>8</v>
      </c>
      <c r="B9" s="3">
        <v>20</v>
      </c>
      <c r="C9" t="s">
        <v>152</v>
      </c>
      <c r="D9" t="s">
        <v>152</v>
      </c>
      <c r="E9" t="s">
        <v>152</v>
      </c>
      <c r="F9" t="s">
        <v>152</v>
      </c>
      <c r="H9" s="60"/>
      <c r="I9" s="86"/>
      <c r="J9" s="86"/>
      <c r="K9" s="4"/>
    </row>
    <row r="10" spans="1:11" ht="15" thickBot="1" x14ac:dyDescent="0.35">
      <c r="A10" s="1" t="s">
        <v>9</v>
      </c>
      <c r="B10" s="3" t="s">
        <v>132</v>
      </c>
      <c r="C10" t="s">
        <v>152</v>
      </c>
      <c r="D10" t="s">
        <v>152</v>
      </c>
      <c r="E10" t="s">
        <v>152</v>
      </c>
      <c r="F10" t="s">
        <v>152</v>
      </c>
      <c r="H10" s="61"/>
      <c r="I10" s="16"/>
      <c r="J10" s="16"/>
      <c r="K10" s="6"/>
    </row>
    <row r="11" spans="1:11" ht="15" thickBot="1" x14ac:dyDescent="0.35">
      <c r="A11" s="1" t="s">
        <v>10</v>
      </c>
      <c r="B11" s="3" t="s">
        <v>130</v>
      </c>
      <c r="C11" t="s">
        <v>152</v>
      </c>
      <c r="D11" t="s">
        <v>152</v>
      </c>
      <c r="E11" t="s">
        <v>152</v>
      </c>
      <c r="F11" t="s">
        <v>152</v>
      </c>
    </row>
    <row r="12" spans="1:11" x14ac:dyDescent="0.3">
      <c r="A12" s="1" t="s">
        <v>11</v>
      </c>
      <c r="B12" s="3" t="s">
        <v>130</v>
      </c>
      <c r="C12" t="s">
        <v>152</v>
      </c>
      <c r="D12" t="s">
        <v>152</v>
      </c>
      <c r="E12" t="s">
        <v>152</v>
      </c>
      <c r="F12" t="s">
        <v>152</v>
      </c>
      <c r="H12" s="17" t="s">
        <v>263</v>
      </c>
      <c r="I12" s="9"/>
      <c r="J12" s="9"/>
      <c r="K12" s="10"/>
    </row>
    <row r="13" spans="1:11" x14ac:dyDescent="0.3">
      <c r="A13" s="1" t="s">
        <v>12</v>
      </c>
      <c r="B13" s="3" t="s">
        <v>130</v>
      </c>
      <c r="C13" t="s">
        <v>152</v>
      </c>
      <c r="D13" t="s">
        <v>152</v>
      </c>
      <c r="E13" t="s">
        <v>152</v>
      </c>
      <c r="F13" t="s">
        <v>152</v>
      </c>
      <c r="H13" s="5" t="s">
        <v>156</v>
      </c>
      <c r="I13" s="86" t="s">
        <v>157</v>
      </c>
      <c r="J13" s="86" t="s">
        <v>158</v>
      </c>
      <c r="K13" s="4" t="s">
        <v>159</v>
      </c>
    </row>
    <row r="14" spans="1:11" x14ac:dyDescent="0.3">
      <c r="A14" s="1" t="s">
        <v>13</v>
      </c>
      <c r="B14" s="3" t="s">
        <v>130</v>
      </c>
      <c r="C14" t="s">
        <v>152</v>
      </c>
      <c r="D14" t="s">
        <v>152</v>
      </c>
      <c r="E14" t="s">
        <v>152</v>
      </c>
      <c r="F14" t="s">
        <v>152</v>
      </c>
      <c r="H14" s="20">
        <f>600*(COUNTIF(C4:C48,"PAID"))</f>
        <v>27000</v>
      </c>
      <c r="I14" s="14">
        <f>250*(COUNTIF(D4:D48,"PAID"))</f>
        <v>11250</v>
      </c>
      <c r="J14" s="14">
        <f>250*(COUNTIF(E4:E48,"PAID"))</f>
        <v>11000</v>
      </c>
      <c r="K14" s="87">
        <f>100*(COUNTIF(F4:F48,"PAID"))</f>
        <v>4500</v>
      </c>
    </row>
    <row r="15" spans="1:11" ht="15" thickBot="1" x14ac:dyDescent="0.35">
      <c r="A15" s="1" t="s">
        <v>14</v>
      </c>
      <c r="B15" s="3" t="s">
        <v>132</v>
      </c>
      <c r="C15" t="s">
        <v>152</v>
      </c>
      <c r="D15" t="s">
        <v>152</v>
      </c>
      <c r="E15" t="s">
        <v>152</v>
      </c>
      <c r="F15" t="s">
        <v>152</v>
      </c>
      <c r="H15" s="15"/>
      <c r="I15" s="16"/>
      <c r="J15" s="47" t="s">
        <v>161</v>
      </c>
      <c r="K15" s="88">
        <f>SUM(H14:K14)</f>
        <v>53750</v>
      </c>
    </row>
    <row r="16" spans="1:11" ht="15" thickBot="1" x14ac:dyDescent="0.35">
      <c r="A16" s="1" t="s">
        <v>135</v>
      </c>
      <c r="B16" s="3" t="s">
        <v>129</v>
      </c>
      <c r="C16" t="s">
        <v>152</v>
      </c>
      <c r="D16" t="s">
        <v>152</v>
      </c>
      <c r="E16" t="s">
        <v>154</v>
      </c>
      <c r="F16" t="s">
        <v>152</v>
      </c>
      <c r="H16" s="15"/>
      <c r="I16" s="16"/>
      <c r="J16" s="16"/>
      <c r="K16" s="6"/>
    </row>
    <row r="17" spans="1:11" x14ac:dyDescent="0.3">
      <c r="A17" s="1" t="s">
        <v>15</v>
      </c>
      <c r="B17" s="3" t="s">
        <v>3</v>
      </c>
      <c r="C17" t="s">
        <v>152</v>
      </c>
      <c r="D17" t="s">
        <v>152</v>
      </c>
      <c r="E17" t="s">
        <v>152</v>
      </c>
      <c r="F17" t="s">
        <v>152</v>
      </c>
      <c r="H17" s="17" t="s">
        <v>264</v>
      </c>
      <c r="I17" s="9"/>
      <c r="J17" s="9"/>
      <c r="K17" s="10"/>
    </row>
    <row r="18" spans="1:11" x14ac:dyDescent="0.3">
      <c r="A18" s="1" t="s">
        <v>16</v>
      </c>
      <c r="B18" s="3" t="s">
        <v>130</v>
      </c>
      <c r="C18" t="s">
        <v>152</v>
      </c>
      <c r="D18" t="s">
        <v>152</v>
      </c>
      <c r="E18" t="s">
        <v>152</v>
      </c>
      <c r="F18" t="s">
        <v>152</v>
      </c>
      <c r="H18" s="5" t="s">
        <v>156</v>
      </c>
      <c r="I18" s="86" t="s">
        <v>157</v>
      </c>
      <c r="J18" s="86" t="s">
        <v>158</v>
      </c>
      <c r="K18" s="4" t="s">
        <v>159</v>
      </c>
    </row>
    <row r="19" spans="1:11" x14ac:dyDescent="0.3">
      <c r="A19" s="1" t="s">
        <v>17</v>
      </c>
      <c r="B19" s="3" t="s">
        <v>130</v>
      </c>
      <c r="C19" t="s">
        <v>152</v>
      </c>
      <c r="D19" t="s">
        <v>152</v>
      </c>
      <c r="E19" t="s">
        <v>152</v>
      </c>
      <c r="F19" t="s">
        <v>152</v>
      </c>
      <c r="H19" s="20">
        <f>600*(COUNTIF(C54:C89,"PAID"))</f>
        <v>21600</v>
      </c>
      <c r="I19" s="14">
        <f>250*(COUNTIF(D54:D89,"PAID"))</f>
        <v>8750</v>
      </c>
      <c r="J19" s="14">
        <f>250*(COUNTIF(E54:E89,"PAID"))</f>
        <v>8250</v>
      </c>
      <c r="K19" s="87">
        <f>100*(COUNTIF(F54:F89,"PAID"))</f>
        <v>1600</v>
      </c>
    </row>
    <row r="20" spans="1:11" ht="15" thickBot="1" x14ac:dyDescent="0.35">
      <c r="A20" s="1" t="s">
        <v>18</v>
      </c>
      <c r="B20" s="3" t="s">
        <v>132</v>
      </c>
      <c r="C20" t="s">
        <v>152</v>
      </c>
      <c r="D20" t="s">
        <v>152</v>
      </c>
      <c r="E20" t="s">
        <v>152</v>
      </c>
      <c r="F20" t="s">
        <v>152</v>
      </c>
      <c r="H20" s="15"/>
      <c r="I20" s="16"/>
      <c r="J20" s="47" t="s">
        <v>161</v>
      </c>
      <c r="K20" s="88">
        <f>SUM(H19:K19)</f>
        <v>40200</v>
      </c>
    </row>
    <row r="21" spans="1:11" ht="15" thickBot="1" x14ac:dyDescent="0.35">
      <c r="A21" s="1" t="s">
        <v>19</v>
      </c>
      <c r="B21" s="3" t="s">
        <v>3</v>
      </c>
      <c r="C21" t="s">
        <v>152</v>
      </c>
      <c r="D21" t="s">
        <v>152</v>
      </c>
      <c r="E21" t="s">
        <v>152</v>
      </c>
      <c r="F21" t="s">
        <v>152</v>
      </c>
    </row>
    <row r="22" spans="1:11" x14ac:dyDescent="0.3">
      <c r="A22" s="1" t="s">
        <v>20</v>
      </c>
      <c r="B22" s="3" t="s">
        <v>130</v>
      </c>
      <c r="C22" t="s">
        <v>152</v>
      </c>
      <c r="D22" t="s">
        <v>152</v>
      </c>
      <c r="E22" t="s">
        <v>152</v>
      </c>
      <c r="F22" t="s">
        <v>152</v>
      </c>
      <c r="H22" s="17" t="s">
        <v>265</v>
      </c>
      <c r="I22" s="9"/>
      <c r="J22" s="9"/>
      <c r="K22" s="10"/>
    </row>
    <row r="23" spans="1:11" x14ac:dyDescent="0.3">
      <c r="A23" s="1" t="s">
        <v>21</v>
      </c>
      <c r="B23" s="3" t="s">
        <v>133</v>
      </c>
      <c r="C23" t="s">
        <v>152</v>
      </c>
      <c r="D23" t="s">
        <v>152</v>
      </c>
      <c r="E23" t="s">
        <v>152</v>
      </c>
      <c r="F23" t="s">
        <v>152</v>
      </c>
      <c r="H23" s="5" t="s">
        <v>156</v>
      </c>
      <c r="I23" s="86" t="s">
        <v>157</v>
      </c>
      <c r="J23" s="86" t="s">
        <v>158</v>
      </c>
      <c r="K23" s="4" t="s">
        <v>159</v>
      </c>
    </row>
    <row r="24" spans="1:11" x14ac:dyDescent="0.3">
      <c r="A24" s="1" t="s">
        <v>22</v>
      </c>
      <c r="B24" s="3" t="s">
        <v>3</v>
      </c>
      <c r="C24" t="s">
        <v>152</v>
      </c>
      <c r="D24" t="s">
        <v>152</v>
      </c>
      <c r="E24" t="s">
        <v>152</v>
      </c>
      <c r="F24" t="s">
        <v>152</v>
      </c>
      <c r="H24" s="20">
        <f>600*(COUNTIF(C95:C109,"PAID"))</f>
        <v>7800</v>
      </c>
      <c r="I24" s="14">
        <f>250*(COUNTIF(D95:D109,"PAID"))</f>
        <v>3250</v>
      </c>
      <c r="J24" s="14">
        <f>250*(COUNTIF(E95:E109,"PAID"))</f>
        <v>3000</v>
      </c>
      <c r="K24" s="87">
        <f>100*(COUNTIF(F95:F109,"PAID"))</f>
        <v>300</v>
      </c>
    </row>
    <row r="25" spans="1:11" ht="15" thickBot="1" x14ac:dyDescent="0.35">
      <c r="A25" s="1" t="s">
        <v>23</v>
      </c>
      <c r="B25" s="3" t="s">
        <v>132</v>
      </c>
      <c r="C25" t="s">
        <v>152</v>
      </c>
      <c r="D25" t="s">
        <v>152</v>
      </c>
      <c r="E25" t="s">
        <v>152</v>
      </c>
      <c r="F25" t="s">
        <v>152</v>
      </c>
      <c r="H25" s="15"/>
      <c r="I25" s="16"/>
      <c r="J25" s="47" t="s">
        <v>161</v>
      </c>
      <c r="K25" s="88">
        <f>SUM(H24:K24)</f>
        <v>14350</v>
      </c>
    </row>
    <row r="26" spans="1:11" ht="15" thickBot="1" x14ac:dyDescent="0.35">
      <c r="A26" s="1" t="s">
        <v>24</v>
      </c>
      <c r="B26" s="3">
        <v>20</v>
      </c>
      <c r="C26" t="s">
        <v>152</v>
      </c>
      <c r="D26" t="s">
        <v>152</v>
      </c>
      <c r="E26" t="s">
        <v>152</v>
      </c>
      <c r="F26" t="s">
        <v>152</v>
      </c>
    </row>
    <row r="27" spans="1:11" x14ac:dyDescent="0.3">
      <c r="A27" s="1" t="s">
        <v>25</v>
      </c>
      <c r="B27" s="3" t="s">
        <v>130</v>
      </c>
      <c r="C27" t="s">
        <v>152</v>
      </c>
      <c r="D27" t="s">
        <v>152</v>
      </c>
      <c r="E27" t="s">
        <v>152</v>
      </c>
      <c r="F27" t="s">
        <v>152</v>
      </c>
      <c r="H27" s="17" t="s">
        <v>266</v>
      </c>
      <c r="I27" s="9"/>
      <c r="J27" s="9"/>
      <c r="K27" s="10"/>
    </row>
    <row r="28" spans="1:11" x14ac:dyDescent="0.3">
      <c r="A28" s="1" t="s">
        <v>26</v>
      </c>
      <c r="B28" s="3" t="s">
        <v>130</v>
      </c>
      <c r="C28" t="s">
        <v>152</v>
      </c>
      <c r="D28" t="s">
        <v>152</v>
      </c>
      <c r="E28" t="s">
        <v>152</v>
      </c>
      <c r="F28" t="s">
        <v>152</v>
      </c>
      <c r="H28" s="5" t="s">
        <v>156</v>
      </c>
      <c r="I28" s="86" t="s">
        <v>157</v>
      </c>
      <c r="J28" s="86" t="s">
        <v>158</v>
      </c>
      <c r="K28" s="4" t="s">
        <v>159</v>
      </c>
    </row>
    <row r="29" spans="1:11" x14ac:dyDescent="0.3">
      <c r="A29" s="1" t="s">
        <v>27</v>
      </c>
      <c r="B29" s="3" t="s">
        <v>130</v>
      </c>
      <c r="C29" t="s">
        <v>152</v>
      </c>
      <c r="D29" t="s">
        <v>152</v>
      </c>
      <c r="E29" t="s">
        <v>152</v>
      </c>
      <c r="F29" t="s">
        <v>152</v>
      </c>
      <c r="H29" s="20">
        <f>600*(COUNTIF(C115:C137,"PAID"))</f>
        <v>12600</v>
      </c>
      <c r="I29" s="14">
        <f>250*(COUNTIF(D115:D137,"PAID"))</f>
        <v>4750</v>
      </c>
      <c r="J29" s="14">
        <f>250*(COUNTIF(E114:E137,"PAID"))</f>
        <v>3500</v>
      </c>
      <c r="K29" s="87">
        <f>100*(COUNTIF(F114:F137,"PAID"))</f>
        <v>600</v>
      </c>
    </row>
    <row r="30" spans="1:11" ht="15" thickBot="1" x14ac:dyDescent="0.35">
      <c r="A30" s="1" t="s">
        <v>28</v>
      </c>
      <c r="B30" s="3" t="s">
        <v>130</v>
      </c>
      <c r="C30" t="s">
        <v>152</v>
      </c>
      <c r="D30" t="s">
        <v>152</v>
      </c>
      <c r="E30" t="s">
        <v>152</v>
      </c>
      <c r="F30" t="s">
        <v>152</v>
      </c>
      <c r="H30" s="15"/>
      <c r="I30" s="16"/>
      <c r="J30" s="47" t="s">
        <v>161</v>
      </c>
      <c r="K30" s="88">
        <f>SUM(H29:K29)</f>
        <v>21450</v>
      </c>
    </row>
    <row r="31" spans="1:11" ht="15" thickBot="1" x14ac:dyDescent="0.35">
      <c r="A31" s="1" t="s">
        <v>29</v>
      </c>
      <c r="B31" s="3" t="s">
        <v>130</v>
      </c>
      <c r="C31" t="s">
        <v>152</v>
      </c>
      <c r="D31" t="s">
        <v>152</v>
      </c>
      <c r="E31" t="s">
        <v>152</v>
      </c>
      <c r="F31" t="s">
        <v>152</v>
      </c>
    </row>
    <row r="32" spans="1:11" x14ac:dyDescent="0.3">
      <c r="A32" s="1" t="s">
        <v>30</v>
      </c>
      <c r="B32" s="3">
        <v>20</v>
      </c>
      <c r="C32" t="s">
        <v>152</v>
      </c>
      <c r="D32" t="s">
        <v>152</v>
      </c>
      <c r="E32" t="s">
        <v>152</v>
      </c>
      <c r="F32" t="s">
        <v>152</v>
      </c>
      <c r="H32" s="17" t="s">
        <v>163</v>
      </c>
      <c r="I32" s="10"/>
    </row>
    <row r="33" spans="1:9" ht="15" thickBot="1" x14ac:dyDescent="0.35">
      <c r="A33" s="1" t="s">
        <v>31</v>
      </c>
      <c r="B33" s="3" t="s">
        <v>3</v>
      </c>
      <c r="C33" t="s">
        <v>152</v>
      </c>
      <c r="D33" t="s">
        <v>152</v>
      </c>
      <c r="E33" t="s">
        <v>152</v>
      </c>
      <c r="F33" t="s">
        <v>152</v>
      </c>
      <c r="H33" s="48">
        <f>600*(COUNTIF(C155:C158,"PAID"))</f>
        <v>2400</v>
      </c>
      <c r="I33" s="6"/>
    </row>
    <row r="34" spans="1:9" x14ac:dyDescent="0.3">
      <c r="A34" s="1" t="s">
        <v>32</v>
      </c>
      <c r="B34" s="3" t="s">
        <v>132</v>
      </c>
      <c r="C34" t="s">
        <v>152</v>
      </c>
      <c r="D34" t="s">
        <v>152</v>
      </c>
      <c r="E34" t="s">
        <v>152</v>
      </c>
      <c r="F34" t="s">
        <v>152</v>
      </c>
    </row>
    <row r="35" spans="1:9" x14ac:dyDescent="0.3">
      <c r="A35" s="1" t="s">
        <v>33</v>
      </c>
      <c r="B35" s="3" t="s">
        <v>129</v>
      </c>
      <c r="C35" t="s">
        <v>152</v>
      </c>
      <c r="D35" t="s">
        <v>152</v>
      </c>
      <c r="E35" t="s">
        <v>152</v>
      </c>
      <c r="F35" t="s">
        <v>152</v>
      </c>
    </row>
    <row r="36" spans="1:9" x14ac:dyDescent="0.3">
      <c r="A36" s="1" t="s">
        <v>34</v>
      </c>
      <c r="B36" s="3" t="s">
        <v>130</v>
      </c>
      <c r="C36" t="s">
        <v>152</v>
      </c>
      <c r="D36" t="s">
        <v>152</v>
      </c>
      <c r="E36" t="s">
        <v>152</v>
      </c>
      <c r="F36" t="s">
        <v>152</v>
      </c>
    </row>
    <row r="37" spans="1:9" x14ac:dyDescent="0.3">
      <c r="A37" s="1" t="s">
        <v>261</v>
      </c>
      <c r="B37" s="3" t="s">
        <v>132</v>
      </c>
      <c r="C37" t="s">
        <v>152</v>
      </c>
      <c r="D37" t="s">
        <v>152</v>
      </c>
      <c r="E37" t="s">
        <v>152</v>
      </c>
      <c r="F37" t="s">
        <v>152</v>
      </c>
    </row>
    <row r="38" spans="1:9" x14ac:dyDescent="0.3">
      <c r="A38" s="1" t="s">
        <v>35</v>
      </c>
      <c r="B38" s="3" t="s">
        <v>132</v>
      </c>
      <c r="C38" t="s">
        <v>152</v>
      </c>
      <c r="D38" t="s">
        <v>152</v>
      </c>
      <c r="E38" t="s">
        <v>152</v>
      </c>
      <c r="F38" t="s">
        <v>152</v>
      </c>
    </row>
    <row r="39" spans="1:9" x14ac:dyDescent="0.3">
      <c r="A39" s="1" t="s">
        <v>36</v>
      </c>
      <c r="B39" s="3" t="s">
        <v>132</v>
      </c>
      <c r="C39" t="s">
        <v>152</v>
      </c>
      <c r="D39" t="s">
        <v>152</v>
      </c>
      <c r="E39" t="s">
        <v>152</v>
      </c>
      <c r="F39" t="s">
        <v>152</v>
      </c>
    </row>
    <row r="40" spans="1:9" x14ac:dyDescent="0.3">
      <c r="A40" s="1" t="s">
        <v>37</v>
      </c>
      <c r="B40" s="3" t="s">
        <v>3</v>
      </c>
      <c r="C40" t="s">
        <v>152</v>
      </c>
      <c r="D40" t="s">
        <v>152</v>
      </c>
      <c r="E40" t="s">
        <v>152</v>
      </c>
      <c r="F40" t="s">
        <v>152</v>
      </c>
    </row>
    <row r="41" spans="1:9" x14ac:dyDescent="0.3">
      <c r="A41" s="1" t="s">
        <v>38</v>
      </c>
      <c r="B41" s="3" t="s">
        <v>132</v>
      </c>
      <c r="C41" t="s">
        <v>152</v>
      </c>
      <c r="D41" t="s">
        <v>152</v>
      </c>
      <c r="E41" t="s">
        <v>152</v>
      </c>
      <c r="F41" t="s">
        <v>152</v>
      </c>
    </row>
    <row r="42" spans="1:9" x14ac:dyDescent="0.3">
      <c r="A42" s="1" t="s">
        <v>39</v>
      </c>
      <c r="B42" s="3" t="s">
        <v>129</v>
      </c>
      <c r="C42" t="s">
        <v>152</v>
      </c>
      <c r="D42" t="s">
        <v>152</v>
      </c>
      <c r="E42" t="s">
        <v>152</v>
      </c>
      <c r="F42" t="s">
        <v>152</v>
      </c>
    </row>
    <row r="43" spans="1:9" x14ac:dyDescent="0.3">
      <c r="A43" s="1" t="s">
        <v>40</v>
      </c>
      <c r="B43" s="3" t="s">
        <v>130</v>
      </c>
      <c r="C43" t="s">
        <v>152</v>
      </c>
      <c r="D43" t="s">
        <v>152</v>
      </c>
      <c r="E43" t="s">
        <v>152</v>
      </c>
      <c r="F43" t="s">
        <v>152</v>
      </c>
    </row>
    <row r="44" spans="1:9" x14ac:dyDescent="0.3">
      <c r="A44" s="1" t="s">
        <v>41</v>
      </c>
      <c r="B44" s="3" t="s">
        <v>129</v>
      </c>
      <c r="C44" t="s">
        <v>152</v>
      </c>
      <c r="D44" t="s">
        <v>152</v>
      </c>
      <c r="E44" t="s">
        <v>152</v>
      </c>
      <c r="F44" t="s">
        <v>152</v>
      </c>
    </row>
    <row r="45" spans="1:9" x14ac:dyDescent="0.3">
      <c r="A45" s="1" t="s">
        <v>42</v>
      </c>
      <c r="B45" s="3" t="s">
        <v>130</v>
      </c>
      <c r="C45" t="s">
        <v>152</v>
      </c>
      <c r="D45" t="s">
        <v>152</v>
      </c>
      <c r="E45" t="s">
        <v>152</v>
      </c>
      <c r="F45" t="s">
        <v>152</v>
      </c>
    </row>
    <row r="46" spans="1:9" x14ac:dyDescent="0.3">
      <c r="A46" s="1" t="s">
        <v>43</v>
      </c>
      <c r="B46" s="3" t="s">
        <v>132</v>
      </c>
      <c r="C46" t="s">
        <v>152</v>
      </c>
      <c r="D46" t="s">
        <v>152</v>
      </c>
      <c r="E46" t="s">
        <v>152</v>
      </c>
      <c r="F46" t="s">
        <v>152</v>
      </c>
    </row>
    <row r="47" spans="1:9" x14ac:dyDescent="0.3">
      <c r="A47" s="1" t="s">
        <v>44</v>
      </c>
      <c r="B47" s="3" t="s">
        <v>134</v>
      </c>
      <c r="C47" t="s">
        <v>152</v>
      </c>
      <c r="D47" t="s">
        <v>152</v>
      </c>
      <c r="E47" t="s">
        <v>152</v>
      </c>
      <c r="F47" t="s">
        <v>152</v>
      </c>
    </row>
    <row r="48" spans="1:9" x14ac:dyDescent="0.3">
      <c r="A48" s="1" t="s">
        <v>45</v>
      </c>
      <c r="B48" s="3" t="s">
        <v>129</v>
      </c>
      <c r="C48" t="s">
        <v>152</v>
      </c>
      <c r="D48" t="s">
        <v>152</v>
      </c>
      <c r="E48" t="s">
        <v>152</v>
      </c>
      <c r="F48" t="s">
        <v>152</v>
      </c>
    </row>
    <row r="51" spans="1:6" x14ac:dyDescent="0.3">
      <c r="A51" s="1" t="s">
        <v>46</v>
      </c>
    </row>
    <row r="52" spans="1:6" x14ac:dyDescent="0.3">
      <c r="C52" t="s">
        <v>155</v>
      </c>
      <c r="D52" t="s">
        <v>153</v>
      </c>
      <c r="E52" t="s">
        <v>158</v>
      </c>
      <c r="F52" t="s">
        <v>159</v>
      </c>
    </row>
    <row r="53" spans="1:6" x14ac:dyDescent="0.3">
      <c r="A53" s="59" t="s">
        <v>1</v>
      </c>
      <c r="B53" s="3" t="s">
        <v>128</v>
      </c>
      <c r="C53" t="s">
        <v>143</v>
      </c>
      <c r="D53" t="s">
        <v>143</v>
      </c>
      <c r="E53" t="s">
        <v>143</v>
      </c>
      <c r="F53" t="s">
        <v>143</v>
      </c>
    </row>
    <row r="54" spans="1:6" x14ac:dyDescent="0.3">
      <c r="A54" s="1" t="s">
        <v>47</v>
      </c>
      <c r="B54" s="3" t="s">
        <v>129</v>
      </c>
      <c r="C54" t="s">
        <v>152</v>
      </c>
      <c r="D54" t="s">
        <v>152</v>
      </c>
      <c r="E54" t="s">
        <v>152</v>
      </c>
      <c r="F54" t="s">
        <v>160</v>
      </c>
    </row>
    <row r="55" spans="1:6" x14ac:dyDescent="0.3">
      <c r="A55" s="1" t="s">
        <v>48</v>
      </c>
      <c r="B55" s="3" t="s">
        <v>3</v>
      </c>
      <c r="C55" t="s">
        <v>152</v>
      </c>
      <c r="D55" t="s">
        <v>152</v>
      </c>
      <c r="E55" t="s">
        <v>152</v>
      </c>
      <c r="F55" t="s">
        <v>152</v>
      </c>
    </row>
    <row r="56" spans="1:6" x14ac:dyDescent="0.3">
      <c r="A56" s="1" t="s">
        <v>49</v>
      </c>
      <c r="B56" s="3" t="s">
        <v>3</v>
      </c>
      <c r="C56" t="s">
        <v>152</v>
      </c>
      <c r="D56" t="s">
        <v>152</v>
      </c>
      <c r="E56" t="s">
        <v>152</v>
      </c>
      <c r="F56" t="s">
        <v>152</v>
      </c>
    </row>
    <row r="57" spans="1:6" x14ac:dyDescent="0.3">
      <c r="A57" s="1" t="s">
        <v>50</v>
      </c>
      <c r="B57" s="3" t="s">
        <v>130</v>
      </c>
      <c r="C57" t="s">
        <v>152</v>
      </c>
      <c r="D57" t="s">
        <v>152</v>
      </c>
      <c r="E57" t="s">
        <v>152</v>
      </c>
      <c r="F57" t="s">
        <v>152</v>
      </c>
    </row>
    <row r="58" spans="1:6" x14ac:dyDescent="0.3">
      <c r="A58" s="1" t="s">
        <v>51</v>
      </c>
      <c r="B58" s="3" t="s">
        <v>132</v>
      </c>
      <c r="C58" t="s">
        <v>152</v>
      </c>
      <c r="D58" t="s">
        <v>152</v>
      </c>
      <c r="E58" t="s">
        <v>152</v>
      </c>
      <c r="F58" t="s">
        <v>152</v>
      </c>
    </row>
    <row r="59" spans="1:6" x14ac:dyDescent="0.3">
      <c r="A59" s="1" t="s">
        <v>52</v>
      </c>
      <c r="B59" s="3" t="s">
        <v>129</v>
      </c>
      <c r="C59" t="s">
        <v>152</v>
      </c>
      <c r="D59" t="s">
        <v>152</v>
      </c>
      <c r="E59" t="s">
        <v>152</v>
      </c>
      <c r="F59" t="s">
        <v>160</v>
      </c>
    </row>
    <row r="60" spans="1:6" x14ac:dyDescent="0.3">
      <c r="A60" s="1" t="s">
        <v>53</v>
      </c>
      <c r="B60" s="3" t="s">
        <v>134</v>
      </c>
      <c r="C60" t="s">
        <v>152</v>
      </c>
      <c r="D60" t="s">
        <v>152</v>
      </c>
      <c r="E60" t="s">
        <v>152</v>
      </c>
      <c r="F60" t="s">
        <v>160</v>
      </c>
    </row>
    <row r="61" spans="1:6" x14ac:dyDescent="0.3">
      <c r="A61" s="1" t="s">
        <v>54</v>
      </c>
      <c r="B61" s="3" t="s">
        <v>132</v>
      </c>
      <c r="C61" t="s">
        <v>152</v>
      </c>
      <c r="D61" t="s">
        <v>152</v>
      </c>
      <c r="E61" t="s">
        <v>154</v>
      </c>
      <c r="F61" t="s">
        <v>160</v>
      </c>
    </row>
    <row r="62" spans="1:6" x14ac:dyDescent="0.3">
      <c r="A62" s="1" t="s">
        <v>55</v>
      </c>
      <c r="B62" s="3" t="s">
        <v>132</v>
      </c>
      <c r="C62" t="s">
        <v>152</v>
      </c>
      <c r="D62" t="s">
        <v>152</v>
      </c>
      <c r="E62" t="s">
        <v>152</v>
      </c>
      <c r="F62" t="s">
        <v>160</v>
      </c>
    </row>
    <row r="63" spans="1:6" x14ac:dyDescent="0.3">
      <c r="A63" s="1" t="s">
        <v>56</v>
      </c>
      <c r="B63" s="3" t="s">
        <v>132</v>
      </c>
      <c r="C63" t="s">
        <v>152</v>
      </c>
      <c r="D63" t="s">
        <v>152</v>
      </c>
      <c r="E63" t="s">
        <v>152</v>
      </c>
      <c r="F63" t="s">
        <v>152</v>
      </c>
    </row>
    <row r="64" spans="1:6" x14ac:dyDescent="0.3">
      <c r="A64" s="1" t="s">
        <v>57</v>
      </c>
      <c r="B64" s="3" t="s">
        <v>134</v>
      </c>
      <c r="C64" t="s">
        <v>152</v>
      </c>
      <c r="D64" t="s">
        <v>152</v>
      </c>
      <c r="E64" t="s">
        <v>152</v>
      </c>
      <c r="F64" t="s">
        <v>160</v>
      </c>
    </row>
    <row r="65" spans="1:6" x14ac:dyDescent="0.3">
      <c r="A65" s="1" t="s">
        <v>58</v>
      </c>
      <c r="B65" s="3" t="s">
        <v>130</v>
      </c>
      <c r="C65" t="s">
        <v>152</v>
      </c>
      <c r="D65" t="s">
        <v>152</v>
      </c>
      <c r="E65" t="s">
        <v>152</v>
      </c>
      <c r="F65" t="s">
        <v>152</v>
      </c>
    </row>
    <row r="66" spans="1:6" x14ac:dyDescent="0.3">
      <c r="A66" s="1" t="s">
        <v>59</v>
      </c>
      <c r="B66" s="3" t="s">
        <v>130</v>
      </c>
      <c r="C66" t="s">
        <v>152</v>
      </c>
      <c r="D66" t="s">
        <v>152</v>
      </c>
      <c r="E66" t="s">
        <v>152</v>
      </c>
      <c r="F66" t="s">
        <v>152</v>
      </c>
    </row>
    <row r="67" spans="1:6" x14ac:dyDescent="0.3">
      <c r="A67" s="1" t="s">
        <v>60</v>
      </c>
      <c r="B67" s="3">
        <v>20</v>
      </c>
      <c r="C67" t="s">
        <v>152</v>
      </c>
      <c r="D67" t="s">
        <v>152</v>
      </c>
      <c r="E67" t="s">
        <v>154</v>
      </c>
      <c r="F67" t="s">
        <v>160</v>
      </c>
    </row>
    <row r="68" spans="1:6" x14ac:dyDescent="0.3">
      <c r="A68" s="1"/>
      <c r="B68" s="3">
        <v>18</v>
      </c>
      <c r="C68" t="s">
        <v>152</v>
      </c>
    </row>
    <row r="69" spans="1:6" x14ac:dyDescent="0.3">
      <c r="A69" s="1" t="s">
        <v>61</v>
      </c>
      <c r="B69" s="3" t="s">
        <v>130</v>
      </c>
      <c r="C69" t="s">
        <v>152</v>
      </c>
      <c r="D69" t="s">
        <v>152</v>
      </c>
      <c r="E69" t="s">
        <v>152</v>
      </c>
      <c r="F69" t="s">
        <v>152</v>
      </c>
    </row>
    <row r="70" spans="1:6" x14ac:dyDescent="0.3">
      <c r="A70" s="1" t="s">
        <v>62</v>
      </c>
      <c r="B70" s="3" t="s">
        <v>129</v>
      </c>
      <c r="C70" t="s">
        <v>152</v>
      </c>
      <c r="D70" t="s">
        <v>152</v>
      </c>
      <c r="E70" t="s">
        <v>152</v>
      </c>
      <c r="F70" t="s">
        <v>160</v>
      </c>
    </row>
    <row r="71" spans="1:6" x14ac:dyDescent="0.3">
      <c r="A71" s="1" t="s">
        <v>63</v>
      </c>
      <c r="B71" s="3" t="s">
        <v>134</v>
      </c>
      <c r="C71" t="s">
        <v>152</v>
      </c>
      <c r="D71" t="s">
        <v>152</v>
      </c>
      <c r="E71" t="s">
        <v>152</v>
      </c>
      <c r="F71" t="s">
        <v>160</v>
      </c>
    </row>
    <row r="72" spans="1:6" x14ac:dyDescent="0.3">
      <c r="A72" s="1" t="s">
        <v>64</v>
      </c>
      <c r="B72" s="3" t="s">
        <v>130</v>
      </c>
      <c r="C72" t="s">
        <v>152</v>
      </c>
      <c r="D72" t="s">
        <v>152</v>
      </c>
      <c r="E72" t="s">
        <v>152</v>
      </c>
      <c r="F72" t="s">
        <v>160</v>
      </c>
    </row>
    <row r="73" spans="1:6" x14ac:dyDescent="0.3">
      <c r="A73" s="1" t="s">
        <v>65</v>
      </c>
      <c r="B73" s="3" t="s">
        <v>132</v>
      </c>
      <c r="C73" t="s">
        <v>152</v>
      </c>
      <c r="D73" t="s">
        <v>152</v>
      </c>
      <c r="E73" t="s">
        <v>152</v>
      </c>
      <c r="F73" t="s">
        <v>160</v>
      </c>
    </row>
    <row r="74" spans="1:6" x14ac:dyDescent="0.3">
      <c r="A74" s="1" t="s">
        <v>66</v>
      </c>
      <c r="B74" s="3" t="s">
        <v>130</v>
      </c>
      <c r="C74" t="s">
        <v>152</v>
      </c>
      <c r="D74" t="s">
        <v>152</v>
      </c>
      <c r="E74" t="s">
        <v>152</v>
      </c>
      <c r="F74" t="s">
        <v>160</v>
      </c>
    </row>
    <row r="75" spans="1:6" x14ac:dyDescent="0.3">
      <c r="A75" s="1" t="s">
        <v>67</v>
      </c>
      <c r="B75" s="3" t="s">
        <v>131</v>
      </c>
      <c r="C75" t="s">
        <v>152</v>
      </c>
      <c r="D75" t="s">
        <v>152</v>
      </c>
      <c r="E75" t="s">
        <v>152</v>
      </c>
      <c r="F75" t="s">
        <v>152</v>
      </c>
    </row>
    <row r="76" spans="1:6" x14ac:dyDescent="0.3">
      <c r="A76" s="1" t="s">
        <v>68</v>
      </c>
      <c r="B76" s="3" t="s">
        <v>130</v>
      </c>
      <c r="C76" t="s">
        <v>152</v>
      </c>
      <c r="D76" t="s">
        <v>152</v>
      </c>
      <c r="E76" t="s">
        <v>152</v>
      </c>
      <c r="F76" t="s">
        <v>152</v>
      </c>
    </row>
    <row r="77" spans="1:6" x14ac:dyDescent="0.3">
      <c r="A77" s="1" t="s">
        <v>69</v>
      </c>
      <c r="B77" s="3" t="s">
        <v>129</v>
      </c>
      <c r="C77" t="s">
        <v>152</v>
      </c>
      <c r="D77" t="s">
        <v>152</v>
      </c>
      <c r="E77" t="s">
        <v>152</v>
      </c>
      <c r="F77" t="s">
        <v>152</v>
      </c>
    </row>
    <row r="78" spans="1:6" x14ac:dyDescent="0.3">
      <c r="A78" s="1" t="s">
        <v>70</v>
      </c>
      <c r="B78" s="3" t="s">
        <v>130</v>
      </c>
      <c r="C78" t="s">
        <v>152</v>
      </c>
      <c r="D78" t="s">
        <v>152</v>
      </c>
      <c r="E78" t="s">
        <v>152</v>
      </c>
      <c r="F78" t="s">
        <v>160</v>
      </c>
    </row>
    <row r="79" spans="1:6" x14ac:dyDescent="0.3">
      <c r="A79" s="1" t="s">
        <v>71</v>
      </c>
      <c r="B79" s="3" t="s">
        <v>132</v>
      </c>
      <c r="C79" t="s">
        <v>152</v>
      </c>
      <c r="D79" t="s">
        <v>152</v>
      </c>
      <c r="E79" t="s">
        <v>152</v>
      </c>
      <c r="F79" t="s">
        <v>152</v>
      </c>
    </row>
    <row r="80" spans="1:6" x14ac:dyDescent="0.3">
      <c r="A80" s="1" t="s">
        <v>72</v>
      </c>
      <c r="B80" s="3" t="s">
        <v>132</v>
      </c>
      <c r="C80" t="s">
        <v>152</v>
      </c>
      <c r="D80" t="s">
        <v>152</v>
      </c>
      <c r="E80" t="s">
        <v>152</v>
      </c>
      <c r="F80" t="s">
        <v>160</v>
      </c>
    </row>
    <row r="81" spans="1:6" x14ac:dyDescent="0.3">
      <c r="A81" s="1" t="s">
        <v>73</v>
      </c>
      <c r="B81" s="3" t="s">
        <v>131</v>
      </c>
      <c r="C81" t="s">
        <v>152</v>
      </c>
      <c r="D81" t="s">
        <v>152</v>
      </c>
      <c r="E81" t="s">
        <v>152</v>
      </c>
      <c r="F81" t="s">
        <v>160</v>
      </c>
    </row>
    <row r="82" spans="1:6" x14ac:dyDescent="0.3">
      <c r="A82" s="1" t="s">
        <v>74</v>
      </c>
      <c r="B82" s="3" t="s">
        <v>3</v>
      </c>
      <c r="C82" t="s">
        <v>152</v>
      </c>
      <c r="D82" t="s">
        <v>152</v>
      </c>
      <c r="E82" t="s">
        <v>152</v>
      </c>
      <c r="F82" t="s">
        <v>160</v>
      </c>
    </row>
    <row r="83" spans="1:6" x14ac:dyDescent="0.3">
      <c r="A83" s="1" t="s">
        <v>75</v>
      </c>
      <c r="B83" s="3" t="s">
        <v>132</v>
      </c>
      <c r="C83" t="s">
        <v>152</v>
      </c>
      <c r="D83" t="s">
        <v>152</v>
      </c>
      <c r="E83" t="s">
        <v>152</v>
      </c>
      <c r="F83" t="s">
        <v>160</v>
      </c>
    </row>
    <row r="84" spans="1:6" x14ac:dyDescent="0.3">
      <c r="A84" s="1" t="s">
        <v>76</v>
      </c>
      <c r="B84" s="3" t="s">
        <v>130</v>
      </c>
      <c r="C84" t="s">
        <v>152</v>
      </c>
      <c r="D84" t="s">
        <v>152</v>
      </c>
      <c r="E84" t="s">
        <v>152</v>
      </c>
      <c r="F84" t="s">
        <v>152</v>
      </c>
    </row>
    <row r="85" spans="1:6" x14ac:dyDescent="0.3">
      <c r="A85" s="1" t="s">
        <v>77</v>
      </c>
      <c r="B85" s="3">
        <v>18</v>
      </c>
      <c r="C85" t="s">
        <v>152</v>
      </c>
      <c r="D85" t="s">
        <v>152</v>
      </c>
      <c r="E85" t="s">
        <v>152</v>
      </c>
      <c r="F85" t="s">
        <v>152</v>
      </c>
    </row>
    <row r="86" spans="1:6" x14ac:dyDescent="0.3">
      <c r="A86" s="1" t="s">
        <v>78</v>
      </c>
      <c r="B86" s="3" t="s">
        <v>137</v>
      </c>
      <c r="C86" t="s">
        <v>152</v>
      </c>
      <c r="D86" t="s">
        <v>152</v>
      </c>
      <c r="E86" t="s">
        <v>152</v>
      </c>
      <c r="F86" t="s">
        <v>160</v>
      </c>
    </row>
    <row r="87" spans="1:6" x14ac:dyDescent="0.3">
      <c r="A87" s="1" t="s">
        <v>79</v>
      </c>
      <c r="B87" s="3" t="s">
        <v>129</v>
      </c>
      <c r="C87" t="s">
        <v>152</v>
      </c>
      <c r="D87" t="s">
        <v>152</v>
      </c>
      <c r="E87" t="s">
        <v>152</v>
      </c>
      <c r="F87" t="s">
        <v>152</v>
      </c>
    </row>
    <row r="88" spans="1:6" x14ac:dyDescent="0.3">
      <c r="A88" s="1" t="s">
        <v>80</v>
      </c>
      <c r="B88" s="3" t="s">
        <v>129</v>
      </c>
      <c r="C88" t="s">
        <v>152</v>
      </c>
      <c r="D88" t="s">
        <v>152</v>
      </c>
      <c r="E88" t="s">
        <v>152</v>
      </c>
      <c r="F88" t="s">
        <v>160</v>
      </c>
    </row>
    <row r="89" spans="1:6" x14ac:dyDescent="0.3">
      <c r="A89" s="1" t="s">
        <v>81</v>
      </c>
      <c r="B89" s="3" t="s">
        <v>130</v>
      </c>
      <c r="C89" t="s">
        <v>152</v>
      </c>
      <c r="D89" t="s">
        <v>152</v>
      </c>
      <c r="E89" t="s">
        <v>152</v>
      </c>
      <c r="F89" t="s">
        <v>152</v>
      </c>
    </row>
    <row r="92" spans="1:6" x14ac:dyDescent="0.3">
      <c r="A92" s="1" t="s">
        <v>82</v>
      </c>
    </row>
    <row r="93" spans="1:6" x14ac:dyDescent="0.3">
      <c r="C93" t="s">
        <v>155</v>
      </c>
      <c r="D93" t="s">
        <v>153</v>
      </c>
      <c r="E93" t="s">
        <v>158</v>
      </c>
      <c r="F93" t="s">
        <v>159</v>
      </c>
    </row>
    <row r="94" spans="1:6" x14ac:dyDescent="0.3">
      <c r="A94" s="59" t="s">
        <v>1</v>
      </c>
      <c r="B94" s="3" t="s">
        <v>128</v>
      </c>
      <c r="C94" t="s">
        <v>143</v>
      </c>
      <c r="D94" t="s">
        <v>143</v>
      </c>
      <c r="E94" t="s">
        <v>143</v>
      </c>
      <c r="F94" t="s">
        <v>143</v>
      </c>
    </row>
    <row r="95" spans="1:6" x14ac:dyDescent="0.3">
      <c r="A95" s="2" t="s">
        <v>83</v>
      </c>
      <c r="B95" s="3" t="s">
        <v>3</v>
      </c>
      <c r="C95" t="s">
        <v>152</v>
      </c>
      <c r="D95" t="s">
        <v>152</v>
      </c>
      <c r="E95" t="s">
        <v>152</v>
      </c>
      <c r="F95" t="s">
        <v>160</v>
      </c>
    </row>
    <row r="96" spans="1:6" x14ac:dyDescent="0.3">
      <c r="A96" s="2" t="s">
        <v>84</v>
      </c>
      <c r="B96" s="3" t="s">
        <v>134</v>
      </c>
      <c r="C96" t="s">
        <v>152</v>
      </c>
      <c r="D96" t="s">
        <v>152</v>
      </c>
      <c r="E96" t="s">
        <v>152</v>
      </c>
      <c r="F96" t="s">
        <v>160</v>
      </c>
    </row>
    <row r="97" spans="1:6" x14ac:dyDescent="0.3">
      <c r="A97" s="2" t="s">
        <v>85</v>
      </c>
      <c r="B97" s="3" t="s">
        <v>130</v>
      </c>
      <c r="C97" t="s">
        <v>154</v>
      </c>
      <c r="D97" t="s">
        <v>154</v>
      </c>
      <c r="E97" t="s">
        <v>154</v>
      </c>
      <c r="F97" t="s">
        <v>160</v>
      </c>
    </row>
    <row r="98" spans="1:6" x14ac:dyDescent="0.3">
      <c r="A98" s="2" t="s">
        <v>86</v>
      </c>
      <c r="B98" s="3" t="s">
        <v>131</v>
      </c>
      <c r="C98" t="s">
        <v>154</v>
      </c>
      <c r="D98" t="s">
        <v>154</v>
      </c>
      <c r="E98" t="s">
        <v>154</v>
      </c>
      <c r="F98" t="s">
        <v>160</v>
      </c>
    </row>
    <row r="99" spans="1:6" x14ac:dyDescent="0.3">
      <c r="A99" s="2" t="s">
        <v>87</v>
      </c>
      <c r="B99" s="3" t="s">
        <v>134</v>
      </c>
      <c r="C99" t="s">
        <v>152</v>
      </c>
      <c r="D99" t="s">
        <v>152</v>
      </c>
      <c r="E99" t="s">
        <v>152</v>
      </c>
      <c r="F99" t="s">
        <v>160</v>
      </c>
    </row>
    <row r="100" spans="1:6" x14ac:dyDescent="0.3">
      <c r="A100" s="2" t="s">
        <v>88</v>
      </c>
      <c r="B100" s="3" t="s">
        <v>3</v>
      </c>
      <c r="C100" t="s">
        <v>152</v>
      </c>
      <c r="D100" t="s">
        <v>152</v>
      </c>
      <c r="E100" t="s">
        <v>152</v>
      </c>
      <c r="F100" t="s">
        <v>152</v>
      </c>
    </row>
    <row r="101" spans="1:6" x14ac:dyDescent="0.3">
      <c r="A101" s="2" t="s">
        <v>89</v>
      </c>
      <c r="B101" s="3" t="s">
        <v>134</v>
      </c>
      <c r="C101" t="s">
        <v>152</v>
      </c>
      <c r="D101" t="s">
        <v>152</v>
      </c>
      <c r="E101" t="s">
        <v>152</v>
      </c>
      <c r="F101" t="s">
        <v>160</v>
      </c>
    </row>
    <row r="102" spans="1:6" x14ac:dyDescent="0.3">
      <c r="A102" s="2" t="s">
        <v>90</v>
      </c>
      <c r="B102" s="3" t="s">
        <v>3</v>
      </c>
      <c r="C102" t="s">
        <v>152</v>
      </c>
      <c r="D102" t="s">
        <v>152</v>
      </c>
      <c r="E102" t="s">
        <v>152</v>
      </c>
      <c r="F102" t="s">
        <v>160</v>
      </c>
    </row>
    <row r="103" spans="1:6" x14ac:dyDescent="0.3">
      <c r="A103" s="2" t="s">
        <v>91</v>
      </c>
      <c r="B103" s="3" t="s">
        <v>132</v>
      </c>
      <c r="C103" t="s">
        <v>152</v>
      </c>
      <c r="D103" t="s">
        <v>152</v>
      </c>
      <c r="E103" t="s">
        <v>152</v>
      </c>
      <c r="F103" t="s">
        <v>160</v>
      </c>
    </row>
    <row r="104" spans="1:6" x14ac:dyDescent="0.3">
      <c r="A104" s="2" t="s">
        <v>92</v>
      </c>
      <c r="B104" s="3">
        <v>18</v>
      </c>
      <c r="C104" t="s">
        <v>152</v>
      </c>
      <c r="D104" t="s">
        <v>152</v>
      </c>
      <c r="E104" t="s">
        <v>152</v>
      </c>
      <c r="F104" t="s">
        <v>160</v>
      </c>
    </row>
    <row r="105" spans="1:6" x14ac:dyDescent="0.3">
      <c r="A105" s="2" t="s">
        <v>93</v>
      </c>
      <c r="B105" s="3" t="s">
        <v>132</v>
      </c>
      <c r="C105" t="s">
        <v>152</v>
      </c>
      <c r="D105" t="s">
        <v>152</v>
      </c>
      <c r="E105" t="s">
        <v>154</v>
      </c>
      <c r="F105" t="s">
        <v>152</v>
      </c>
    </row>
    <row r="106" spans="1:6" x14ac:dyDescent="0.3">
      <c r="A106" s="2" t="s">
        <v>94</v>
      </c>
      <c r="B106" s="3" t="s">
        <v>130</v>
      </c>
      <c r="C106" t="s">
        <v>152</v>
      </c>
      <c r="D106" t="s">
        <v>152</v>
      </c>
      <c r="E106" t="s">
        <v>152</v>
      </c>
      <c r="F106" t="s">
        <v>152</v>
      </c>
    </row>
    <row r="107" spans="1:6" x14ac:dyDescent="0.3">
      <c r="A107" s="2" t="s">
        <v>95</v>
      </c>
      <c r="B107" s="3" t="s">
        <v>130</v>
      </c>
      <c r="C107" t="s">
        <v>152</v>
      </c>
      <c r="D107" t="s">
        <v>152</v>
      </c>
      <c r="E107" t="s">
        <v>152</v>
      </c>
      <c r="F107" t="s">
        <v>160</v>
      </c>
    </row>
    <row r="108" spans="1:6" x14ac:dyDescent="0.3">
      <c r="A108" s="2" t="s">
        <v>96</v>
      </c>
      <c r="B108" s="3" t="s">
        <v>130</v>
      </c>
      <c r="C108" t="s">
        <v>152</v>
      </c>
      <c r="D108" t="s">
        <v>152</v>
      </c>
      <c r="E108" t="s">
        <v>152</v>
      </c>
      <c r="F108" t="s">
        <v>160</v>
      </c>
    </row>
    <row r="109" spans="1:6" x14ac:dyDescent="0.3">
      <c r="A109" s="2" t="s">
        <v>97</v>
      </c>
      <c r="B109" s="3" t="s">
        <v>130</v>
      </c>
      <c r="C109" t="s">
        <v>152</v>
      </c>
      <c r="D109" t="s">
        <v>152</v>
      </c>
      <c r="E109" t="s">
        <v>152</v>
      </c>
      <c r="F109" t="s">
        <v>160</v>
      </c>
    </row>
    <row r="112" spans="1:6" x14ac:dyDescent="0.3">
      <c r="A112" s="2" t="s">
        <v>98</v>
      </c>
    </row>
    <row r="113" spans="1:6" x14ac:dyDescent="0.3">
      <c r="C113" t="s">
        <v>155</v>
      </c>
      <c r="D113" t="s">
        <v>153</v>
      </c>
      <c r="E113" t="s">
        <v>158</v>
      </c>
      <c r="F113" t="s">
        <v>159</v>
      </c>
    </row>
    <row r="114" spans="1:6" x14ac:dyDescent="0.3">
      <c r="A114" s="59" t="s">
        <v>1</v>
      </c>
      <c r="B114" s="3" t="s">
        <v>128</v>
      </c>
      <c r="C114" t="s">
        <v>143</v>
      </c>
      <c r="D114" t="s">
        <v>143</v>
      </c>
      <c r="E114" t="s">
        <v>143</v>
      </c>
      <c r="F114" t="s">
        <v>143</v>
      </c>
    </row>
    <row r="115" spans="1:6" x14ac:dyDescent="0.3">
      <c r="A115" s="1" t="s">
        <v>99</v>
      </c>
      <c r="B115" s="3" t="s">
        <v>129</v>
      </c>
      <c r="C115" t="s">
        <v>152</v>
      </c>
      <c r="D115" t="s">
        <v>152</v>
      </c>
      <c r="E115" t="s">
        <v>152</v>
      </c>
      <c r="F115" t="s">
        <v>152</v>
      </c>
    </row>
    <row r="116" spans="1:6" x14ac:dyDescent="0.3">
      <c r="A116" s="1" t="s">
        <v>100</v>
      </c>
      <c r="B116" s="3" t="s">
        <v>131</v>
      </c>
      <c r="C116" t="s">
        <v>154</v>
      </c>
      <c r="D116" t="s">
        <v>154</v>
      </c>
      <c r="E116" t="s">
        <v>154</v>
      </c>
      <c r="F116" t="s">
        <v>160</v>
      </c>
    </row>
    <row r="117" spans="1:6" x14ac:dyDescent="0.3">
      <c r="A117" s="1" t="s">
        <v>101</v>
      </c>
      <c r="B117" s="3" t="s">
        <v>132</v>
      </c>
      <c r="C117" t="s">
        <v>152</v>
      </c>
      <c r="D117" t="s">
        <v>152</v>
      </c>
      <c r="E117" t="s">
        <v>152</v>
      </c>
      <c r="F117" t="s">
        <v>160</v>
      </c>
    </row>
    <row r="118" spans="1:6" x14ac:dyDescent="0.3">
      <c r="A118" s="1" t="s">
        <v>140</v>
      </c>
      <c r="B118" s="3" t="s">
        <v>129</v>
      </c>
      <c r="C118" t="s">
        <v>152</v>
      </c>
      <c r="D118" t="s">
        <v>152</v>
      </c>
      <c r="E118" t="s">
        <v>154</v>
      </c>
      <c r="F118" t="s">
        <v>152</v>
      </c>
    </row>
    <row r="119" spans="1:6" x14ac:dyDescent="0.3">
      <c r="A119" s="1"/>
      <c r="B119" s="3" t="s">
        <v>134</v>
      </c>
      <c r="C119" t="s">
        <v>152</v>
      </c>
    </row>
    <row r="120" spans="1:6" x14ac:dyDescent="0.3">
      <c r="A120" s="1"/>
      <c r="B120" s="3" t="s">
        <v>131</v>
      </c>
      <c r="C120" t="s">
        <v>152</v>
      </c>
    </row>
    <row r="121" spans="1:6" x14ac:dyDescent="0.3">
      <c r="A121" s="1" t="s">
        <v>102</v>
      </c>
      <c r="B121" s="3" t="s">
        <v>129</v>
      </c>
      <c r="C121" t="s">
        <v>152</v>
      </c>
      <c r="D121" t="s">
        <v>152</v>
      </c>
      <c r="E121" t="s">
        <v>152</v>
      </c>
      <c r="F121" t="s">
        <v>152</v>
      </c>
    </row>
    <row r="122" spans="1:6" x14ac:dyDescent="0.3">
      <c r="A122" s="1" t="s">
        <v>103</v>
      </c>
      <c r="B122" s="3" t="s">
        <v>134</v>
      </c>
      <c r="C122" t="s">
        <v>152</v>
      </c>
      <c r="D122" t="s">
        <v>152</v>
      </c>
      <c r="E122" t="s">
        <v>152</v>
      </c>
      <c r="F122" t="s">
        <v>160</v>
      </c>
    </row>
    <row r="123" spans="1:6" x14ac:dyDescent="0.3">
      <c r="A123" s="1" t="s">
        <v>104</v>
      </c>
      <c r="B123" s="3" t="s">
        <v>130</v>
      </c>
      <c r="C123" t="s">
        <v>152</v>
      </c>
      <c r="D123" t="s">
        <v>152</v>
      </c>
      <c r="E123" t="s">
        <v>152</v>
      </c>
      <c r="F123" t="s">
        <v>160</v>
      </c>
    </row>
    <row r="124" spans="1:6" x14ac:dyDescent="0.3">
      <c r="A124" s="1" t="s">
        <v>105</v>
      </c>
      <c r="B124" s="3" t="s">
        <v>132</v>
      </c>
      <c r="C124" t="s">
        <v>152</v>
      </c>
      <c r="D124" t="s">
        <v>152</v>
      </c>
      <c r="E124" t="s">
        <v>154</v>
      </c>
      <c r="F124" t="s">
        <v>160</v>
      </c>
    </row>
    <row r="125" spans="1:6" x14ac:dyDescent="0.3">
      <c r="A125" s="1" t="s">
        <v>106</v>
      </c>
      <c r="B125" s="3" t="s">
        <v>129</v>
      </c>
      <c r="C125" t="s">
        <v>152</v>
      </c>
      <c r="D125" t="s">
        <v>152</v>
      </c>
      <c r="E125" t="s">
        <v>152</v>
      </c>
      <c r="F125" t="s">
        <v>160</v>
      </c>
    </row>
    <row r="126" spans="1:6" x14ac:dyDescent="0.3">
      <c r="A126" s="1" t="s">
        <v>107</v>
      </c>
      <c r="B126" s="3" t="s">
        <v>137</v>
      </c>
      <c r="C126" t="s">
        <v>152</v>
      </c>
      <c r="D126" t="s">
        <v>152</v>
      </c>
      <c r="E126" t="s">
        <v>152</v>
      </c>
      <c r="F126" t="s">
        <v>160</v>
      </c>
    </row>
    <row r="127" spans="1:6" x14ac:dyDescent="0.3">
      <c r="A127" s="1" t="s">
        <v>108</v>
      </c>
      <c r="B127" s="3" t="s">
        <v>129</v>
      </c>
      <c r="C127" t="s">
        <v>152</v>
      </c>
      <c r="D127" t="s">
        <v>152</v>
      </c>
      <c r="E127" t="s">
        <v>152</v>
      </c>
      <c r="F127" t="s">
        <v>160</v>
      </c>
    </row>
    <row r="128" spans="1:6" x14ac:dyDescent="0.3">
      <c r="A128" s="1" t="s">
        <v>109</v>
      </c>
      <c r="B128" s="3" t="s">
        <v>130</v>
      </c>
      <c r="C128" t="s">
        <v>154</v>
      </c>
      <c r="D128" t="s">
        <v>154</v>
      </c>
      <c r="E128" t="s">
        <v>154</v>
      </c>
      <c r="F128" t="s">
        <v>160</v>
      </c>
    </row>
    <row r="129" spans="1:6" x14ac:dyDescent="0.3">
      <c r="A129" s="1" t="s">
        <v>110</v>
      </c>
      <c r="B129" s="3" t="s">
        <v>130</v>
      </c>
      <c r="C129" t="s">
        <v>152</v>
      </c>
      <c r="D129" t="s">
        <v>152</v>
      </c>
      <c r="E129" t="s">
        <v>152</v>
      </c>
      <c r="F129" t="s">
        <v>160</v>
      </c>
    </row>
    <row r="130" spans="1:6" x14ac:dyDescent="0.3">
      <c r="A130" s="1" t="s">
        <v>111</v>
      </c>
      <c r="B130" s="3" t="s">
        <v>134</v>
      </c>
      <c r="C130" t="s">
        <v>152</v>
      </c>
      <c r="D130" t="s">
        <v>152</v>
      </c>
      <c r="E130" t="s">
        <v>152</v>
      </c>
      <c r="F130" t="s">
        <v>160</v>
      </c>
    </row>
    <row r="131" spans="1:6" x14ac:dyDescent="0.3">
      <c r="A131" s="1" t="s">
        <v>112</v>
      </c>
      <c r="B131" s="3" t="s">
        <v>134</v>
      </c>
      <c r="C131" t="s">
        <v>152</v>
      </c>
      <c r="D131" t="s">
        <v>152</v>
      </c>
      <c r="E131" t="s">
        <v>154</v>
      </c>
      <c r="F131" t="s">
        <v>160</v>
      </c>
    </row>
    <row r="132" spans="1:6" x14ac:dyDescent="0.3">
      <c r="A132" s="1" t="s">
        <v>113</v>
      </c>
      <c r="B132" s="3" t="s">
        <v>130</v>
      </c>
      <c r="C132" t="s">
        <v>152</v>
      </c>
      <c r="D132" t="s">
        <v>152</v>
      </c>
      <c r="E132" t="s">
        <v>152</v>
      </c>
      <c r="F132" t="s">
        <v>152</v>
      </c>
    </row>
    <row r="133" spans="1:6" x14ac:dyDescent="0.3">
      <c r="A133" s="1" t="s">
        <v>114</v>
      </c>
      <c r="B133" s="3" t="s">
        <v>132</v>
      </c>
      <c r="C133" t="s">
        <v>152</v>
      </c>
      <c r="D133" t="s">
        <v>152</v>
      </c>
      <c r="E133" t="s">
        <v>154</v>
      </c>
      <c r="F133" t="s">
        <v>152</v>
      </c>
    </row>
    <row r="134" spans="1:6" x14ac:dyDescent="0.3">
      <c r="A134" s="1" t="s">
        <v>115</v>
      </c>
      <c r="B134" s="3" t="s">
        <v>129</v>
      </c>
      <c r="C134" t="s">
        <v>152</v>
      </c>
      <c r="D134" t="s">
        <v>152</v>
      </c>
      <c r="E134" t="s">
        <v>154</v>
      </c>
      <c r="F134" t="s">
        <v>160</v>
      </c>
    </row>
    <row r="135" spans="1:6" x14ac:dyDescent="0.3">
      <c r="A135" s="1" t="s">
        <v>116</v>
      </c>
      <c r="B135" s="3" t="s">
        <v>132</v>
      </c>
      <c r="C135" t="s">
        <v>152</v>
      </c>
      <c r="D135" t="s">
        <v>152</v>
      </c>
      <c r="E135" t="s">
        <v>152</v>
      </c>
      <c r="F135" t="s">
        <v>160</v>
      </c>
    </row>
    <row r="136" spans="1:6" x14ac:dyDescent="0.3">
      <c r="A136" s="1" t="s">
        <v>117</v>
      </c>
      <c r="B136" s="3" t="s">
        <v>134</v>
      </c>
      <c r="C136" t="s">
        <v>152</v>
      </c>
      <c r="D136" t="s">
        <v>152</v>
      </c>
      <c r="E136" t="s">
        <v>152</v>
      </c>
      <c r="F136" t="s">
        <v>152</v>
      </c>
    </row>
    <row r="137" spans="1:6" x14ac:dyDescent="0.3">
      <c r="A137" s="1" t="s">
        <v>118</v>
      </c>
      <c r="B137" s="3" t="s">
        <v>132</v>
      </c>
      <c r="C137" t="s">
        <v>152</v>
      </c>
      <c r="D137" t="s">
        <v>152</v>
      </c>
      <c r="E137" t="s">
        <v>152</v>
      </c>
      <c r="F137" t="s">
        <v>160</v>
      </c>
    </row>
    <row r="140" spans="1:6" x14ac:dyDescent="0.3">
      <c r="A140" s="1" t="s">
        <v>119</v>
      </c>
    </row>
    <row r="141" spans="1:6" x14ac:dyDescent="0.3">
      <c r="B141" s="3" t="s">
        <v>136</v>
      </c>
    </row>
    <row r="142" spans="1:6" x14ac:dyDescent="0.3">
      <c r="A142" t="s">
        <v>120</v>
      </c>
      <c r="B142" s="3" t="s">
        <v>133</v>
      </c>
      <c r="C142" t="s">
        <v>144</v>
      </c>
    </row>
    <row r="143" spans="1:6" x14ac:dyDescent="0.3">
      <c r="A143" t="s">
        <v>121</v>
      </c>
      <c r="B143" s="3" t="s">
        <v>3</v>
      </c>
      <c r="C143" t="s">
        <v>144</v>
      </c>
    </row>
    <row r="144" spans="1:6" x14ac:dyDescent="0.3">
      <c r="A144" t="s">
        <v>122</v>
      </c>
      <c r="B144" s="3" t="s">
        <v>129</v>
      </c>
      <c r="C144" t="s">
        <v>144</v>
      </c>
    </row>
    <row r="145" spans="1:4" x14ac:dyDescent="0.3">
      <c r="A145" t="s">
        <v>123</v>
      </c>
      <c r="B145" s="3" t="s">
        <v>130</v>
      </c>
      <c r="C145" t="s">
        <v>144</v>
      </c>
    </row>
    <row r="146" spans="1:4" x14ac:dyDescent="0.3">
      <c r="A146" t="s">
        <v>124</v>
      </c>
      <c r="B146" s="3" t="s">
        <v>138</v>
      </c>
      <c r="C146" t="s">
        <v>144</v>
      </c>
    </row>
    <row r="147" spans="1:4" x14ac:dyDescent="0.3">
      <c r="A147" t="s">
        <v>125</v>
      </c>
      <c r="B147" s="3" t="s">
        <v>129</v>
      </c>
      <c r="C147" t="s">
        <v>144</v>
      </c>
    </row>
    <row r="148" spans="1:4" x14ac:dyDescent="0.3">
      <c r="A148" t="s">
        <v>126</v>
      </c>
      <c r="B148" s="3" t="s">
        <v>3</v>
      </c>
      <c r="C148" t="s">
        <v>144</v>
      </c>
    </row>
    <row r="149" spans="1:4" x14ac:dyDescent="0.3">
      <c r="A149" t="s">
        <v>127</v>
      </c>
      <c r="B149" s="3" t="s">
        <v>131</v>
      </c>
      <c r="C149" t="s">
        <v>144</v>
      </c>
    </row>
    <row r="150" spans="1:4" x14ac:dyDescent="0.3">
      <c r="A150" t="s">
        <v>139</v>
      </c>
      <c r="B150" s="3" t="s">
        <v>132</v>
      </c>
      <c r="C150" t="s">
        <v>144</v>
      </c>
    </row>
    <row r="153" spans="1:4" x14ac:dyDescent="0.3">
      <c r="A153" t="s">
        <v>262</v>
      </c>
    </row>
    <row r="155" spans="1:4" x14ac:dyDescent="0.3">
      <c r="A155" t="s">
        <v>148</v>
      </c>
      <c r="B155" s="3" t="s">
        <v>130</v>
      </c>
      <c r="C155" t="s">
        <v>152</v>
      </c>
    </row>
    <row r="156" spans="1:4" x14ac:dyDescent="0.3">
      <c r="A156" t="s">
        <v>149</v>
      </c>
      <c r="B156" s="3" t="s">
        <v>132</v>
      </c>
      <c r="C156" t="s">
        <v>152</v>
      </c>
      <c r="D156" t="s">
        <v>164</v>
      </c>
    </row>
    <row r="157" spans="1:4" x14ac:dyDescent="0.3">
      <c r="A157" t="s">
        <v>150</v>
      </c>
      <c r="B157" s="3" t="s">
        <v>129</v>
      </c>
      <c r="C157" t="s">
        <v>152</v>
      </c>
      <c r="D157" t="s">
        <v>164</v>
      </c>
    </row>
    <row r="158" spans="1:4" x14ac:dyDescent="0.3">
      <c r="A158" t="s">
        <v>151</v>
      </c>
      <c r="B158" s="3" t="s">
        <v>132</v>
      </c>
      <c r="C158" t="s">
        <v>152</v>
      </c>
      <c r="D158" t="s">
        <v>164</v>
      </c>
    </row>
  </sheetData>
  <mergeCells count="1">
    <mergeCell ref="H5:H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A8C8F-9538-48B6-8571-5E7389AFDB34}">
  <dimension ref="A1:O18"/>
  <sheetViews>
    <sheetView workbookViewId="0">
      <selection activeCell="E21" sqref="E21"/>
    </sheetView>
  </sheetViews>
  <sheetFormatPr defaultRowHeight="14.4" x14ac:dyDescent="0.3"/>
  <cols>
    <col min="1" max="1" width="8.88671875" style="67"/>
    <col min="2" max="2" width="6.33203125" style="67" bestFit="1" customWidth="1"/>
    <col min="3" max="3" width="7.109375" style="67" customWidth="1"/>
    <col min="4" max="4" width="8.88671875" style="67"/>
    <col min="5" max="5" width="9.44140625" customWidth="1"/>
    <col min="6" max="6" width="11.5546875" customWidth="1"/>
    <col min="8" max="8" width="7.77734375" customWidth="1"/>
    <col min="9" max="9" width="7.5546875" customWidth="1"/>
    <col min="11" max="11" width="7.88671875" customWidth="1"/>
    <col min="12" max="12" width="8.21875" customWidth="1"/>
    <col min="14" max="14" width="6.33203125" bestFit="1" customWidth="1"/>
    <col min="15" max="15" width="13" bestFit="1" customWidth="1"/>
  </cols>
  <sheetData>
    <row r="1" spans="2:15" ht="15" thickBot="1" x14ac:dyDescent="0.35"/>
    <row r="2" spans="2:15" x14ac:dyDescent="0.3">
      <c r="B2" s="68" t="s">
        <v>147</v>
      </c>
      <c r="C2" s="69"/>
      <c r="E2" s="73" t="s">
        <v>165</v>
      </c>
      <c r="F2" s="74"/>
      <c r="H2" s="73" t="s">
        <v>145</v>
      </c>
      <c r="I2" s="74"/>
      <c r="K2" s="73" t="s">
        <v>166</v>
      </c>
      <c r="L2" s="74"/>
      <c r="N2" s="73" t="s">
        <v>167</v>
      </c>
      <c r="O2" s="74"/>
    </row>
    <row r="3" spans="2:15" x14ac:dyDescent="0.3">
      <c r="B3" s="70" t="s">
        <v>136</v>
      </c>
      <c r="C3" s="71" t="s">
        <v>141</v>
      </c>
      <c r="E3" s="75" t="s">
        <v>136</v>
      </c>
      <c r="F3" s="76" t="s">
        <v>141</v>
      </c>
      <c r="H3" s="75" t="s">
        <v>146</v>
      </c>
      <c r="I3" s="76" t="s">
        <v>141</v>
      </c>
      <c r="K3" s="75" t="s">
        <v>136</v>
      </c>
      <c r="L3" s="76" t="s">
        <v>141</v>
      </c>
      <c r="N3" s="75" t="s">
        <v>136</v>
      </c>
      <c r="O3" s="76" t="s">
        <v>141</v>
      </c>
    </row>
    <row r="4" spans="2:15" x14ac:dyDescent="0.3">
      <c r="B4" s="70">
        <v>18</v>
      </c>
      <c r="C4" s="71">
        <f>COUNTIF('PAYMENT COLLECTION'!$B:$B,'POLOSHIRT COUNT'!B4)</f>
        <v>3</v>
      </c>
      <c r="E4" s="77">
        <v>18</v>
      </c>
      <c r="F4" s="76">
        <f>COUNTIFS('PAYMENT COLLECTION'!$B$1:$B$137,E4,'PAYMENT COLLECTION'!$C$1:$C$137,"PAID")</f>
        <v>3</v>
      </c>
      <c r="H4" s="77">
        <v>18</v>
      </c>
      <c r="I4" s="76">
        <f>COUNTIFS('PAYMENT COLLECTION'!$B$1:$B$152,H4,'PAYMENT COLLECTION'!$C$1:$C$152,"FACULTY")</f>
        <v>0</v>
      </c>
      <c r="K4" s="77">
        <v>18</v>
      </c>
      <c r="L4" s="76">
        <f>COUNTIFS('PAYMENT COLLECTION'!$B$1:$B$152,K4,'PAYMENT COLLECTION'!$C$1:$C$152,"OFFICER")</f>
        <v>0</v>
      </c>
      <c r="N4" s="77">
        <v>18</v>
      </c>
      <c r="O4" s="76">
        <f>COUNTIFS('PAYMENT COLLECTION'!$B$153:$B$158,N4,'PAYMENT COLLECTION'!$C$153:$C$158,"PAID")</f>
        <v>0</v>
      </c>
    </row>
    <row r="5" spans="2:15" x14ac:dyDescent="0.3">
      <c r="B5" s="70">
        <v>20</v>
      </c>
      <c r="C5" s="71">
        <f>COUNTIF('PAYMENT COLLECTION'!$B:$B,'POLOSHIRT COUNT'!B5)</f>
        <v>4</v>
      </c>
      <c r="E5" s="77">
        <v>20</v>
      </c>
      <c r="F5" s="76">
        <f>COUNTIFS('PAYMENT COLLECTION'!$B$1:$B$137,E5,'PAYMENT COLLECTION'!$C$1:$C$137,"PAID")</f>
        <v>4</v>
      </c>
      <c r="H5" s="77">
        <v>20</v>
      </c>
      <c r="I5" s="76">
        <f>COUNTIFS('PAYMENT COLLECTION'!$B$1:$B$152,H5,'PAYMENT COLLECTION'!$C$1:$C$152,"FACULTY")</f>
        <v>0</v>
      </c>
      <c r="K5" s="77">
        <v>20</v>
      </c>
      <c r="L5" s="76">
        <f>COUNTIFS('PAYMENT COLLECTION'!$B$1:$B$152,K5,'PAYMENT COLLECTION'!$C$1:$C$152,"OFFICER")</f>
        <v>0</v>
      </c>
      <c r="N5" s="77">
        <v>20</v>
      </c>
      <c r="O5" s="76">
        <f>COUNTIFS('PAYMENT COLLECTION'!$B$153:$B$158,N5,'PAYMENT COLLECTION'!$C$153:$C$158,"PAID")</f>
        <v>0</v>
      </c>
    </row>
    <row r="6" spans="2:15" x14ac:dyDescent="0.3">
      <c r="B6" s="70" t="s">
        <v>133</v>
      </c>
      <c r="C6" s="71">
        <f>COUNTIF('PAYMENT COLLECTION'!$B:$B,'POLOSHIRT COUNT'!B6)</f>
        <v>2</v>
      </c>
      <c r="E6" s="77" t="s">
        <v>133</v>
      </c>
      <c r="F6" s="76">
        <f>COUNTIFS('PAYMENT COLLECTION'!$B$1:$B$137,E6,'PAYMENT COLLECTION'!$C$1:$C$137,"PAID")</f>
        <v>1</v>
      </c>
      <c r="H6" s="77" t="s">
        <v>133</v>
      </c>
      <c r="I6" s="76">
        <f>COUNTIFS('PAYMENT COLLECTION'!$B$1:$B$152,H6,'PAYMENT COLLECTION'!$C$1:$C$152,"FACULTY")</f>
        <v>1</v>
      </c>
      <c r="K6" s="77" t="s">
        <v>133</v>
      </c>
      <c r="L6" s="76">
        <f>COUNTIFS('PAYMENT COLLECTION'!$B$1:$B$152,K6,'PAYMENT COLLECTION'!$C$1:$C$152,"OFFICER")</f>
        <v>0</v>
      </c>
      <c r="N6" s="77" t="s">
        <v>133</v>
      </c>
      <c r="O6" s="76">
        <f>COUNTIFS('PAYMENT COLLECTION'!$B$153:$B$158,N6,'PAYMENT COLLECTION'!$C$153:$C$158,"PAID")</f>
        <v>0</v>
      </c>
    </row>
    <row r="7" spans="2:15" x14ac:dyDescent="0.3">
      <c r="B7" s="70" t="s">
        <v>131</v>
      </c>
      <c r="C7" s="71">
        <f>COUNTIF('PAYMENT COLLECTION'!$B:$B,'POLOSHIRT COUNT'!B7)</f>
        <v>7</v>
      </c>
      <c r="E7" s="77" t="s">
        <v>131</v>
      </c>
      <c r="F7" s="76">
        <f>COUNTIFS('PAYMENT COLLECTION'!$B$1:$B$137,E7,'PAYMENT COLLECTION'!$C$1:$C$137,"PAID")</f>
        <v>4</v>
      </c>
      <c r="H7" s="77" t="s">
        <v>131</v>
      </c>
      <c r="I7" s="76">
        <f>COUNTIFS('PAYMENT COLLECTION'!$B$1:$B$152,H7,'PAYMENT COLLECTION'!$C$1:$C$152,"FACULTY")</f>
        <v>1</v>
      </c>
      <c r="K7" s="77" t="s">
        <v>131</v>
      </c>
      <c r="L7" s="76">
        <f>COUNTIFS('PAYMENT COLLECTION'!$B$1:$B$152,K7,'PAYMENT COLLECTION'!$C$1:$C$152,"OFFICER")</f>
        <v>2</v>
      </c>
      <c r="N7" s="77" t="s">
        <v>131</v>
      </c>
      <c r="O7" s="76">
        <f>COUNTIFS('PAYMENT COLLECTION'!$B$153:$B$158,N7,'PAYMENT COLLECTION'!$C$153:$C$158,"PAID")</f>
        <v>0</v>
      </c>
    </row>
    <row r="8" spans="2:15" x14ac:dyDescent="0.3">
      <c r="B8" s="70" t="s">
        <v>3</v>
      </c>
      <c r="C8" s="71">
        <f>COUNTIF('PAYMENT COLLECTION'!$B:$B,'POLOSHIRT COUNT'!B8)</f>
        <v>13</v>
      </c>
      <c r="E8" s="77" t="s">
        <v>3</v>
      </c>
      <c r="F8" s="76">
        <f>COUNTIFS('PAYMENT COLLECTION'!$B$1:$B$137,E8,'PAYMENT COLLECTION'!$C$1:$C$137,"PAID")</f>
        <v>11</v>
      </c>
      <c r="H8" s="77" t="s">
        <v>3</v>
      </c>
      <c r="I8" s="76">
        <f>COUNTIFS('PAYMENT COLLECTION'!$B$1:$B$152,H8,'PAYMENT COLLECTION'!$C$1:$C$152,"FACULTY")</f>
        <v>2</v>
      </c>
      <c r="K8" s="77" t="s">
        <v>3</v>
      </c>
      <c r="L8" s="76">
        <f>COUNTIFS('PAYMENT COLLECTION'!$B$1:$B$152,K8,'PAYMENT COLLECTION'!$C$1:$C$152,"OFFICER")</f>
        <v>0</v>
      </c>
      <c r="N8" s="77" t="s">
        <v>3</v>
      </c>
      <c r="O8" s="76">
        <f>COUNTIFS('PAYMENT COLLECTION'!$B$153:$B$158,N8,'PAYMENT COLLECTION'!$C$153:$C$158,"PAID")</f>
        <v>0</v>
      </c>
    </row>
    <row r="9" spans="2:15" x14ac:dyDescent="0.3">
      <c r="B9" s="70" t="s">
        <v>130</v>
      </c>
      <c r="C9" s="71">
        <f>COUNTIF('PAYMENT COLLECTION'!$B:$B,'POLOSHIRT COUNT'!B9)</f>
        <v>38</v>
      </c>
      <c r="E9" s="77" t="s">
        <v>130</v>
      </c>
      <c r="F9" s="76">
        <f>COUNTIFS('PAYMENT COLLECTION'!$B$1:$B$137,E9,'PAYMENT COLLECTION'!$C$1:$C$137,"PAID")</f>
        <v>34</v>
      </c>
      <c r="H9" s="77" t="s">
        <v>130</v>
      </c>
      <c r="I9" s="76">
        <f>COUNTIFS('PAYMENT COLLECTION'!$B$1:$B$152,H9,'PAYMENT COLLECTION'!$C$1:$C$152,"FACULTY")</f>
        <v>1</v>
      </c>
      <c r="K9" s="77" t="s">
        <v>130</v>
      </c>
      <c r="L9" s="76">
        <f>COUNTIFS('PAYMENT COLLECTION'!$B$1:$B$152,K9,'PAYMENT COLLECTION'!$C$1:$C$152,"OFFICER")</f>
        <v>2</v>
      </c>
      <c r="N9" s="77" t="s">
        <v>130</v>
      </c>
      <c r="O9" s="76">
        <f>COUNTIFS('PAYMENT COLLECTION'!$B$153:$B$158,N9,'PAYMENT COLLECTION'!$C$153:$C$158,"PAID")</f>
        <v>1</v>
      </c>
    </row>
    <row r="10" spans="2:15" x14ac:dyDescent="0.3">
      <c r="B10" s="70" t="s">
        <v>132</v>
      </c>
      <c r="C10" s="71">
        <f>COUNTIF('PAYMENT COLLECTION'!$B:$B,'POLOSHIRT COUNT'!B10)</f>
        <v>28</v>
      </c>
      <c r="E10" s="77" t="s">
        <v>132</v>
      </c>
      <c r="F10" s="76">
        <f>COUNTIFS('PAYMENT COLLECTION'!$B$1:$B$137,E10,'PAYMENT COLLECTION'!$C$1:$C$137,"PAID")</f>
        <v>25</v>
      </c>
      <c r="H10" s="77" t="s">
        <v>132</v>
      </c>
      <c r="I10" s="76">
        <f>COUNTIFS('PAYMENT COLLECTION'!$B$1:$B$152,H10,'PAYMENT COLLECTION'!$C$1:$C$152,"FACULTY")</f>
        <v>1</v>
      </c>
      <c r="K10" s="77" t="s">
        <v>132</v>
      </c>
      <c r="L10" s="76">
        <f>COUNTIFS('PAYMENT COLLECTION'!$B$1:$B$152,K10,'PAYMENT COLLECTION'!$C$1:$C$152,"OFFICER")</f>
        <v>0</v>
      </c>
      <c r="N10" s="77" t="s">
        <v>132</v>
      </c>
      <c r="O10" s="76">
        <f>COUNTIFS('PAYMENT COLLECTION'!$B$153:$B$158,N10,'PAYMENT COLLECTION'!$C$153:$C$158,"PAID")</f>
        <v>2</v>
      </c>
    </row>
    <row r="11" spans="2:15" x14ac:dyDescent="0.3">
      <c r="B11" s="70" t="s">
        <v>129</v>
      </c>
      <c r="C11" s="71">
        <f>COUNTIF('PAYMENT COLLECTION'!$B:$B,'POLOSHIRT COUNT'!B11)</f>
        <v>22</v>
      </c>
      <c r="E11" s="77" t="s">
        <v>129</v>
      </c>
      <c r="F11" s="76">
        <f>COUNTIFS('PAYMENT COLLECTION'!$B$1:$B$137,E11,'PAYMENT COLLECTION'!$C$1:$C$137,"PAID")</f>
        <v>19</v>
      </c>
      <c r="H11" s="77" t="s">
        <v>129</v>
      </c>
      <c r="I11" s="76">
        <f>COUNTIFS('PAYMENT COLLECTION'!$B$1:$B$152,H11,'PAYMENT COLLECTION'!$C$1:$C$152,"FACULTY")</f>
        <v>2</v>
      </c>
      <c r="K11" s="77" t="s">
        <v>129</v>
      </c>
      <c r="L11" s="76">
        <f>COUNTIFS('PAYMENT COLLECTION'!$B$1:$B$152,K11,'PAYMENT COLLECTION'!$C$1:$C$152,"OFFICER")</f>
        <v>0</v>
      </c>
      <c r="N11" s="77" t="s">
        <v>129</v>
      </c>
      <c r="O11" s="76">
        <f>COUNTIFS('PAYMENT COLLECTION'!$B$153:$B$158,N11,'PAYMENT COLLECTION'!$C$153:$C$158,"PAID")</f>
        <v>1</v>
      </c>
    </row>
    <row r="12" spans="2:15" x14ac:dyDescent="0.3">
      <c r="B12" s="70" t="s">
        <v>134</v>
      </c>
      <c r="C12" s="71">
        <f>COUNTIF('PAYMENT COLLECTION'!$B:$B,'POLOSHIRT COUNT'!B12)</f>
        <v>12</v>
      </c>
      <c r="E12" s="77" t="s">
        <v>134</v>
      </c>
      <c r="F12" s="76">
        <f>COUNTIFS('PAYMENT COLLECTION'!$B$1:$B$137,E12,'PAYMENT COLLECTION'!$C$1:$C$137,"PAID")</f>
        <v>12</v>
      </c>
      <c r="H12" s="77" t="s">
        <v>134</v>
      </c>
      <c r="I12" s="76">
        <f>COUNTIFS('PAYMENT COLLECTION'!$B$1:$B$152,H12,'PAYMENT COLLECTION'!$C$1:$C$152,"FACULTY")</f>
        <v>0</v>
      </c>
      <c r="K12" s="77" t="s">
        <v>134</v>
      </c>
      <c r="L12" s="76">
        <f>COUNTIFS('PAYMENT COLLECTION'!$B$1:$B$152,K12,'PAYMENT COLLECTION'!$C$1:$C$152,"OFFICER")</f>
        <v>0</v>
      </c>
      <c r="N12" s="77" t="s">
        <v>134</v>
      </c>
      <c r="O12" s="76">
        <f>COUNTIFS('PAYMENT COLLECTION'!$B$153:$B$158,N12,'PAYMENT COLLECTION'!$C$153:$C$158,"PAID")</f>
        <v>0</v>
      </c>
    </row>
    <row r="13" spans="2:15" x14ac:dyDescent="0.3">
      <c r="B13" s="70" t="s">
        <v>137</v>
      </c>
      <c r="C13" s="71">
        <f>COUNTIF('PAYMENT COLLECTION'!$B:$B,'POLOSHIRT COUNT'!B13)</f>
        <v>2</v>
      </c>
      <c r="E13" s="77" t="s">
        <v>137</v>
      </c>
      <c r="F13" s="76">
        <f>COUNTIFS('PAYMENT COLLECTION'!$B$1:$B$137,E13,'PAYMENT COLLECTION'!$C$1:$C$137,"PAID")</f>
        <v>2</v>
      </c>
      <c r="H13" s="77" t="s">
        <v>137</v>
      </c>
      <c r="I13" s="76">
        <f>COUNTIFS('PAYMENT COLLECTION'!$B$1:$B$152,H13,'PAYMENT COLLECTION'!$C$1:$C$152,"FACULTY")</f>
        <v>0</v>
      </c>
      <c r="K13" s="77" t="s">
        <v>137</v>
      </c>
      <c r="L13" s="76">
        <f>COUNTIFS('PAYMENT COLLECTION'!$B$1:$B$152,K13,'PAYMENT COLLECTION'!$C$1:$C$152,"OFFICER")</f>
        <v>0</v>
      </c>
      <c r="N13" s="77" t="s">
        <v>137</v>
      </c>
      <c r="O13" s="76">
        <f>COUNTIFS('PAYMENT COLLECTION'!$B$153:$B$158,N13,'PAYMENT COLLECTION'!$C$153:$C$158,"PAID")</f>
        <v>0</v>
      </c>
    </row>
    <row r="14" spans="2:15" x14ac:dyDescent="0.3">
      <c r="B14" s="70" t="s">
        <v>138</v>
      </c>
      <c r="C14" s="71">
        <f>COUNTIF('PAYMENT COLLECTION'!$B:$B,'POLOSHIRT COUNT'!B14)</f>
        <v>1</v>
      </c>
      <c r="E14" s="77" t="s">
        <v>138</v>
      </c>
      <c r="F14" s="76">
        <f>COUNTIFS('PAYMENT COLLECTION'!$B$1:$B$137,E14,'PAYMENT COLLECTION'!$C$1:$C$137,"PAID")</f>
        <v>0</v>
      </c>
      <c r="H14" s="77" t="s">
        <v>138</v>
      </c>
      <c r="I14" s="76">
        <f>COUNTIFS('PAYMENT COLLECTION'!$B$1:$B$152,H14,'PAYMENT COLLECTION'!$C$1:$C$152,"FACULTY")</f>
        <v>1</v>
      </c>
      <c r="K14" s="77" t="s">
        <v>138</v>
      </c>
      <c r="L14" s="76">
        <f>COUNTIFS('PAYMENT COLLECTION'!$B$1:$B$152,K14,'PAYMENT COLLECTION'!$C$1:$C$152,"OFFICER")</f>
        <v>0</v>
      </c>
      <c r="N14" s="77" t="s">
        <v>138</v>
      </c>
      <c r="O14" s="76">
        <f>COUNTIFS('PAYMENT COLLECTION'!$B$153:$B$158,N14,'PAYMENT COLLECTION'!$C$153:$C$158,"PAID")</f>
        <v>0</v>
      </c>
    </row>
    <row r="15" spans="2:15" x14ac:dyDescent="0.3">
      <c r="B15" s="72"/>
      <c r="C15" s="71"/>
      <c r="E15" s="75"/>
      <c r="F15" s="76"/>
      <c r="H15" s="75"/>
      <c r="I15" s="76"/>
      <c r="K15" s="75"/>
      <c r="L15" s="76"/>
      <c r="N15" s="75"/>
      <c r="O15" s="76"/>
    </row>
    <row r="16" spans="2:15" ht="16.2" thickBot="1" x14ac:dyDescent="0.35">
      <c r="B16" s="78" t="s">
        <v>142</v>
      </c>
      <c r="C16" s="79">
        <f>SUM(C4:C14)</f>
        <v>132</v>
      </c>
      <c r="E16" s="80" t="s">
        <v>142</v>
      </c>
      <c r="F16" s="81">
        <f>SUM(F4:F14)</f>
        <v>115</v>
      </c>
      <c r="H16" s="80" t="s">
        <v>142</v>
      </c>
      <c r="I16" s="81">
        <f>SUM(I4:I14)</f>
        <v>9</v>
      </c>
      <c r="K16" s="80" t="s">
        <v>142</v>
      </c>
      <c r="L16" s="81">
        <f>SUM(L4:L14)</f>
        <v>4</v>
      </c>
      <c r="N16" s="80" t="s">
        <v>142</v>
      </c>
      <c r="O16" s="81">
        <f>SUM(O4:O14)</f>
        <v>4</v>
      </c>
    </row>
    <row r="17" spans="14:15" x14ac:dyDescent="0.3">
      <c r="N17" s="43"/>
      <c r="O17" s="44" t="s">
        <v>168</v>
      </c>
    </row>
    <row r="18" spans="14:15" x14ac:dyDescent="0.3">
      <c r="O18" s="44" t="s">
        <v>169</v>
      </c>
    </row>
  </sheetData>
  <mergeCells count="5">
    <mergeCell ref="B2:C2"/>
    <mergeCell ref="E2:F2"/>
    <mergeCell ref="H2:I2"/>
    <mergeCell ref="K2:L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9"/>
  <sheetViews>
    <sheetView topLeftCell="B1" zoomScale="80" zoomScaleNormal="80" workbookViewId="0">
      <selection activeCell="P13" sqref="P13"/>
    </sheetView>
  </sheetViews>
  <sheetFormatPr defaultRowHeight="14.4" x14ac:dyDescent="0.3"/>
  <cols>
    <col min="1" max="1" width="14" bestFit="1" customWidth="1"/>
    <col min="2" max="2" width="18.21875" bestFit="1" customWidth="1"/>
    <col min="3" max="4" width="12.21875" bestFit="1" customWidth="1"/>
    <col min="5" max="5" width="15.6640625" bestFit="1" customWidth="1"/>
    <col min="7" max="7" width="18.21875" bestFit="1" customWidth="1"/>
    <col min="8" max="9" width="12.21875" bestFit="1" customWidth="1"/>
    <col min="10" max="10" width="15.6640625" bestFit="1" customWidth="1"/>
    <col min="12" max="12" width="18.21875" bestFit="1" customWidth="1"/>
    <col min="13" max="13" width="12.21875" bestFit="1" customWidth="1"/>
    <col min="14" max="14" width="11.88671875" bestFit="1" customWidth="1"/>
    <col min="15" max="15" width="15.6640625" bestFit="1" customWidth="1"/>
    <col min="17" max="17" width="18.21875" bestFit="1" customWidth="1"/>
    <col min="18" max="18" width="11.109375" bestFit="1" customWidth="1"/>
    <col min="19" max="19" width="11.88671875" bestFit="1" customWidth="1"/>
    <col min="20" max="20" width="15.6640625" bestFit="1" customWidth="1"/>
  </cols>
  <sheetData>
    <row r="2" spans="2:20" ht="15" thickBot="1" x14ac:dyDescent="0.35"/>
    <row r="3" spans="2:20" x14ac:dyDescent="0.3">
      <c r="B3" s="62" t="s">
        <v>172</v>
      </c>
      <c r="C3" s="63"/>
      <c r="D3" s="9"/>
      <c r="E3" s="10"/>
      <c r="G3" s="62" t="s">
        <v>177</v>
      </c>
      <c r="H3" s="63"/>
      <c r="I3" s="9"/>
      <c r="J3" s="10"/>
      <c r="L3" s="62" t="s">
        <v>184</v>
      </c>
      <c r="M3" s="63"/>
      <c r="N3" s="9"/>
      <c r="O3" s="10"/>
      <c r="Q3" s="62" t="s">
        <v>159</v>
      </c>
      <c r="R3" s="63"/>
      <c r="S3" s="9"/>
      <c r="T3" s="10"/>
    </row>
    <row r="4" spans="2:20" x14ac:dyDescent="0.3">
      <c r="B4" s="11">
        <f>'PAYMENT COLLECTION'!H4</f>
        <v>69000</v>
      </c>
      <c r="E4" s="4"/>
      <c r="G4" s="11">
        <f>'PAYMENT COLLECTION'!I4</f>
        <v>28000</v>
      </c>
      <c r="J4" s="4"/>
      <c r="L4" s="11">
        <f>'PAYMENT COLLECTION'!J4</f>
        <v>25750</v>
      </c>
      <c r="O4" s="4"/>
      <c r="Q4" s="11">
        <f>'PAYMENT COLLECTION'!K4</f>
        <v>7000</v>
      </c>
      <c r="T4" s="4"/>
    </row>
    <row r="5" spans="2:20" x14ac:dyDescent="0.3">
      <c r="B5" s="5"/>
      <c r="E5" s="4"/>
      <c r="G5" s="5"/>
      <c r="J5" s="4"/>
      <c r="L5" s="5"/>
      <c r="O5" s="4"/>
      <c r="Q5" s="5"/>
      <c r="T5" s="4"/>
    </row>
    <row r="6" spans="2:20" x14ac:dyDescent="0.3">
      <c r="B6" s="12" t="s">
        <v>171</v>
      </c>
      <c r="C6" s="7" t="s">
        <v>173</v>
      </c>
      <c r="D6" s="7" t="s">
        <v>174</v>
      </c>
      <c r="E6" s="13" t="s">
        <v>175</v>
      </c>
      <c r="G6" s="12" t="s">
        <v>171</v>
      </c>
      <c r="H6" s="7" t="s">
        <v>173</v>
      </c>
      <c r="I6" s="7" t="s">
        <v>174</v>
      </c>
      <c r="J6" s="13" t="s">
        <v>175</v>
      </c>
      <c r="L6" s="12" t="s">
        <v>171</v>
      </c>
      <c r="M6" s="7" t="s">
        <v>173</v>
      </c>
      <c r="N6" s="7" t="s">
        <v>174</v>
      </c>
      <c r="O6" s="13" t="s">
        <v>175</v>
      </c>
      <c r="Q6" s="12" t="s">
        <v>171</v>
      </c>
      <c r="R6" s="7" t="s">
        <v>173</v>
      </c>
      <c r="S6" s="7" t="s">
        <v>174</v>
      </c>
      <c r="T6" s="13" t="s">
        <v>175</v>
      </c>
    </row>
    <row r="7" spans="2:20" x14ac:dyDescent="0.3">
      <c r="B7" s="5"/>
      <c r="E7" s="4"/>
      <c r="G7" s="5"/>
      <c r="J7" s="4"/>
      <c r="L7" s="5"/>
      <c r="O7" s="4"/>
      <c r="Q7" s="5"/>
      <c r="T7" s="4"/>
    </row>
    <row r="8" spans="2:20" x14ac:dyDescent="0.3">
      <c r="B8" s="5" t="s">
        <v>176</v>
      </c>
      <c r="C8" s="49">
        <f>B4</f>
        <v>69000</v>
      </c>
      <c r="D8" s="50"/>
      <c r="E8" s="51">
        <f>C8-D8</f>
        <v>69000</v>
      </c>
      <c r="G8" s="5" t="s">
        <v>176</v>
      </c>
      <c r="H8" s="49">
        <f>G4</f>
        <v>28000</v>
      </c>
      <c r="I8" s="50"/>
      <c r="J8" s="51">
        <f>H8-I8</f>
        <v>28000</v>
      </c>
      <c r="L8" s="5" t="s">
        <v>176</v>
      </c>
      <c r="M8" s="49">
        <f>L4</f>
        <v>25750</v>
      </c>
      <c r="N8" s="50"/>
      <c r="O8" s="51">
        <f>M8-N8</f>
        <v>25750</v>
      </c>
      <c r="Q8" s="5" t="s">
        <v>176</v>
      </c>
      <c r="R8" s="49">
        <f>Q4</f>
        <v>7000</v>
      </c>
      <c r="S8" s="50"/>
      <c r="T8" s="51">
        <f>R8-S8</f>
        <v>7000</v>
      </c>
    </row>
    <row r="9" spans="2:20" x14ac:dyDescent="0.3">
      <c r="B9" s="5" t="s">
        <v>179</v>
      </c>
      <c r="C9" s="33"/>
      <c r="D9" s="52">
        <v>30000</v>
      </c>
      <c r="E9" s="51">
        <f>IF(ISBLANK(B9),"",E8+C9-D9)</f>
        <v>39000</v>
      </c>
      <c r="G9" s="5" t="s">
        <v>179</v>
      </c>
      <c r="H9" s="33"/>
      <c r="I9" s="52">
        <v>1250</v>
      </c>
      <c r="J9" s="51">
        <f>IF(ISBLANK(G9),"",J8+H9-I9)</f>
        <v>26750</v>
      </c>
      <c r="L9" s="5" t="s">
        <v>185</v>
      </c>
      <c r="M9" s="33"/>
      <c r="N9" s="50">
        <v>1050</v>
      </c>
      <c r="O9" s="51">
        <f>IF(ISBLANK(L9),"",O8+M9-N9)</f>
        <v>24700</v>
      </c>
      <c r="Q9" s="5"/>
      <c r="R9" s="33"/>
      <c r="S9" s="50"/>
      <c r="T9" s="51" t="str">
        <f>IF(ISBLANK(Q9),"",T8+R9-S9)</f>
        <v/>
      </c>
    </row>
    <row r="10" spans="2:20" x14ac:dyDescent="0.3">
      <c r="B10" s="5" t="s">
        <v>178</v>
      </c>
      <c r="C10" s="33"/>
      <c r="D10" s="52">
        <v>30000</v>
      </c>
      <c r="E10" s="51">
        <f t="shared" ref="E10:E28" si="0">IF(ISBLANK(B10),"",E9+C10-D10)</f>
        <v>9000</v>
      </c>
      <c r="G10" s="5" t="s">
        <v>178</v>
      </c>
      <c r="H10" s="33"/>
      <c r="I10" s="50">
        <v>2250</v>
      </c>
      <c r="J10" s="51">
        <f t="shared" ref="J10:J28" si="1">IF(ISBLANK(G10),"",J9+H10-I10)</f>
        <v>24500</v>
      </c>
      <c r="L10" s="5"/>
      <c r="M10" s="33"/>
      <c r="N10" s="50"/>
      <c r="O10" s="51" t="str">
        <f t="shared" ref="O10:O28" si="2">IF(ISBLANK(L10),"",O9+M10-N10)</f>
        <v/>
      </c>
      <c r="Q10" s="5"/>
      <c r="R10" s="33"/>
      <c r="S10" s="50"/>
      <c r="T10" s="51" t="str">
        <f t="shared" ref="T10:T28" si="3">IF(ISBLANK(Q10),"",T9+R10-S10)</f>
        <v/>
      </c>
    </row>
    <row r="11" spans="2:20" x14ac:dyDescent="0.3">
      <c r="B11" s="5" t="s">
        <v>252</v>
      </c>
      <c r="C11" s="33"/>
      <c r="D11" s="50">
        <v>1440</v>
      </c>
      <c r="E11" s="51">
        <f t="shared" si="0"/>
        <v>7560</v>
      </c>
      <c r="G11" s="5" t="s">
        <v>180</v>
      </c>
      <c r="H11" s="33"/>
      <c r="I11" s="50">
        <v>750</v>
      </c>
      <c r="J11" s="51">
        <f t="shared" si="1"/>
        <v>23750</v>
      </c>
      <c r="L11" s="5"/>
      <c r="M11" s="33"/>
      <c r="N11" s="50"/>
      <c r="O11" s="51" t="str">
        <f t="shared" si="2"/>
        <v/>
      </c>
      <c r="Q11" s="5"/>
      <c r="R11" s="33"/>
      <c r="S11" s="50"/>
      <c r="T11" s="51" t="str">
        <f t="shared" si="3"/>
        <v/>
      </c>
    </row>
    <row r="12" spans="2:20" x14ac:dyDescent="0.3">
      <c r="B12" s="5"/>
      <c r="C12" s="33"/>
      <c r="D12" s="50"/>
      <c r="E12" s="51" t="str">
        <f t="shared" si="0"/>
        <v/>
      </c>
      <c r="G12" s="5" t="s">
        <v>181</v>
      </c>
      <c r="H12" s="33"/>
      <c r="I12" s="50">
        <v>300</v>
      </c>
      <c r="J12" s="51">
        <f t="shared" si="1"/>
        <v>23450</v>
      </c>
      <c r="L12" s="5"/>
      <c r="M12" s="33"/>
      <c r="N12" s="50"/>
      <c r="O12" s="51" t="str">
        <f t="shared" si="2"/>
        <v/>
      </c>
      <c r="Q12" s="5"/>
      <c r="R12" s="33"/>
      <c r="S12" s="50"/>
      <c r="T12" s="51" t="str">
        <f t="shared" si="3"/>
        <v/>
      </c>
    </row>
    <row r="13" spans="2:20" x14ac:dyDescent="0.3">
      <c r="B13" s="5"/>
      <c r="C13" s="33"/>
      <c r="D13" s="50"/>
      <c r="E13" s="51" t="str">
        <f t="shared" si="0"/>
        <v/>
      </c>
      <c r="G13" s="5" t="s">
        <v>182</v>
      </c>
      <c r="H13" s="33"/>
      <c r="I13" s="50">
        <v>200</v>
      </c>
      <c r="J13" s="51">
        <f t="shared" si="1"/>
        <v>23250</v>
      </c>
      <c r="L13" s="5"/>
      <c r="M13" s="33"/>
      <c r="N13" s="50"/>
      <c r="O13" s="51" t="str">
        <f t="shared" si="2"/>
        <v/>
      </c>
      <c r="Q13" s="5"/>
      <c r="R13" s="33"/>
      <c r="S13" s="50"/>
      <c r="T13" s="51" t="str">
        <f t="shared" si="3"/>
        <v/>
      </c>
    </row>
    <row r="14" spans="2:20" x14ac:dyDescent="0.3">
      <c r="B14" s="5"/>
      <c r="C14" s="33"/>
      <c r="D14" s="50"/>
      <c r="E14" s="51" t="str">
        <f t="shared" si="0"/>
        <v/>
      </c>
      <c r="G14" s="5" t="s">
        <v>183</v>
      </c>
      <c r="H14" s="33"/>
      <c r="I14" s="50">
        <v>200</v>
      </c>
      <c r="J14" s="51">
        <f t="shared" si="1"/>
        <v>23050</v>
      </c>
      <c r="L14" s="5"/>
      <c r="M14" s="33"/>
      <c r="N14" s="50"/>
      <c r="O14" s="51" t="str">
        <f t="shared" si="2"/>
        <v/>
      </c>
      <c r="Q14" s="5"/>
      <c r="R14" s="33"/>
      <c r="S14" s="50"/>
      <c r="T14" s="51" t="str">
        <f t="shared" si="3"/>
        <v/>
      </c>
    </row>
    <row r="15" spans="2:20" x14ac:dyDescent="0.3">
      <c r="B15" s="5"/>
      <c r="C15" s="33"/>
      <c r="D15" s="50"/>
      <c r="E15" s="51" t="str">
        <f t="shared" si="0"/>
        <v/>
      </c>
      <c r="G15" s="5" t="s">
        <v>186</v>
      </c>
      <c r="H15" s="33"/>
      <c r="I15" s="50">
        <v>842</v>
      </c>
      <c r="J15" s="51">
        <f t="shared" si="1"/>
        <v>22208</v>
      </c>
      <c r="L15" s="5"/>
      <c r="M15" s="33"/>
      <c r="N15" s="50"/>
      <c r="O15" s="51" t="str">
        <f t="shared" si="2"/>
        <v/>
      </c>
      <c r="Q15" s="5"/>
      <c r="R15" s="33"/>
      <c r="S15" s="50"/>
      <c r="T15" s="51" t="str">
        <f t="shared" si="3"/>
        <v/>
      </c>
    </row>
    <row r="16" spans="2:20" x14ac:dyDescent="0.3">
      <c r="B16" s="5"/>
      <c r="C16" s="33"/>
      <c r="D16" s="50"/>
      <c r="E16" s="51" t="str">
        <f t="shared" si="0"/>
        <v/>
      </c>
      <c r="G16" s="5" t="s">
        <v>187</v>
      </c>
      <c r="H16" s="33"/>
      <c r="I16" s="50">
        <v>8544.7000000000007</v>
      </c>
      <c r="J16" s="51">
        <f t="shared" si="1"/>
        <v>13663.3</v>
      </c>
      <c r="L16" s="5"/>
      <c r="M16" s="33"/>
      <c r="N16" s="50"/>
      <c r="O16" s="51" t="str">
        <f t="shared" si="2"/>
        <v/>
      </c>
      <c r="Q16" s="5"/>
      <c r="R16" s="33"/>
      <c r="S16" s="50"/>
      <c r="T16" s="51" t="str">
        <f t="shared" si="3"/>
        <v/>
      </c>
    </row>
    <row r="17" spans="2:20" x14ac:dyDescent="0.3">
      <c r="B17" s="5"/>
      <c r="C17" s="33"/>
      <c r="D17" s="50"/>
      <c r="E17" s="51" t="str">
        <f t="shared" si="0"/>
        <v/>
      </c>
      <c r="G17" s="5" t="s">
        <v>188</v>
      </c>
      <c r="H17" s="33"/>
      <c r="I17" s="50">
        <v>624</v>
      </c>
      <c r="J17" s="51">
        <f t="shared" si="1"/>
        <v>13039.3</v>
      </c>
      <c r="L17" s="5"/>
      <c r="M17" s="33"/>
      <c r="N17" s="50"/>
      <c r="O17" s="51" t="str">
        <f t="shared" si="2"/>
        <v/>
      </c>
      <c r="Q17" s="5"/>
      <c r="R17" s="33"/>
      <c r="S17" s="50"/>
      <c r="T17" s="51" t="str">
        <f t="shared" si="3"/>
        <v/>
      </c>
    </row>
    <row r="18" spans="2:20" x14ac:dyDescent="0.3">
      <c r="B18" s="5"/>
      <c r="C18" s="33"/>
      <c r="D18" s="50"/>
      <c r="E18" s="51" t="str">
        <f t="shared" si="0"/>
        <v/>
      </c>
      <c r="G18" s="5" t="s">
        <v>189</v>
      </c>
      <c r="H18" s="33"/>
      <c r="I18" s="50">
        <v>350</v>
      </c>
      <c r="J18" s="51">
        <f t="shared" si="1"/>
        <v>12689.3</v>
      </c>
      <c r="L18" s="5"/>
      <c r="M18" s="33"/>
      <c r="N18" s="50"/>
      <c r="O18" s="51" t="str">
        <f t="shared" si="2"/>
        <v/>
      </c>
      <c r="Q18" s="5"/>
      <c r="R18" s="33"/>
      <c r="S18" s="50"/>
      <c r="T18" s="51" t="str">
        <f t="shared" si="3"/>
        <v/>
      </c>
    </row>
    <row r="19" spans="2:20" x14ac:dyDescent="0.3">
      <c r="B19" s="5"/>
      <c r="C19" s="33"/>
      <c r="D19" s="50"/>
      <c r="E19" s="51" t="str">
        <f t="shared" si="0"/>
        <v/>
      </c>
      <c r="G19" s="5" t="s">
        <v>190</v>
      </c>
      <c r="H19" s="33"/>
      <c r="I19" s="50">
        <v>80</v>
      </c>
      <c r="J19" s="51">
        <f t="shared" si="1"/>
        <v>12609.3</v>
      </c>
      <c r="L19" s="5"/>
      <c r="M19" s="33"/>
      <c r="N19" s="50"/>
      <c r="O19" s="51" t="str">
        <f t="shared" si="2"/>
        <v/>
      </c>
      <c r="Q19" s="5"/>
      <c r="R19" s="33"/>
      <c r="S19" s="50"/>
      <c r="T19" s="51" t="str">
        <f t="shared" si="3"/>
        <v/>
      </c>
    </row>
    <row r="20" spans="2:20" x14ac:dyDescent="0.3">
      <c r="B20" s="5"/>
      <c r="C20" s="33"/>
      <c r="D20" s="50"/>
      <c r="E20" s="51" t="str">
        <f t="shared" si="0"/>
        <v/>
      </c>
      <c r="G20" s="5" t="s">
        <v>191</v>
      </c>
      <c r="H20" s="33"/>
      <c r="I20" s="50">
        <v>200</v>
      </c>
      <c r="J20" s="51">
        <f t="shared" si="1"/>
        <v>12409.3</v>
      </c>
      <c r="L20" s="5"/>
      <c r="M20" s="33"/>
      <c r="N20" s="50"/>
      <c r="O20" s="51" t="str">
        <f t="shared" si="2"/>
        <v/>
      </c>
      <c r="Q20" s="5"/>
      <c r="R20" s="33"/>
      <c r="S20" s="50"/>
      <c r="T20" s="51" t="str">
        <f t="shared" si="3"/>
        <v/>
      </c>
    </row>
    <row r="21" spans="2:20" x14ac:dyDescent="0.3">
      <c r="B21" s="5"/>
      <c r="C21" s="33"/>
      <c r="D21" s="50"/>
      <c r="E21" s="51" t="str">
        <f t="shared" si="0"/>
        <v/>
      </c>
      <c r="G21" s="5" t="s">
        <v>192</v>
      </c>
      <c r="H21" s="33"/>
      <c r="I21" s="50">
        <v>800</v>
      </c>
      <c r="J21" s="51">
        <f t="shared" si="1"/>
        <v>11609.3</v>
      </c>
      <c r="L21" s="5"/>
      <c r="M21" s="33"/>
      <c r="N21" s="50"/>
      <c r="O21" s="51" t="str">
        <f t="shared" si="2"/>
        <v/>
      </c>
      <c r="Q21" s="5"/>
      <c r="R21" s="33"/>
      <c r="S21" s="50"/>
      <c r="T21" s="51" t="str">
        <f t="shared" si="3"/>
        <v/>
      </c>
    </row>
    <row r="22" spans="2:20" x14ac:dyDescent="0.3">
      <c r="B22" s="5"/>
      <c r="C22" s="33"/>
      <c r="D22" s="50"/>
      <c r="E22" s="51" t="str">
        <f t="shared" si="0"/>
        <v/>
      </c>
      <c r="G22" s="5" t="s">
        <v>193</v>
      </c>
      <c r="H22" s="33"/>
      <c r="I22" s="50">
        <v>200</v>
      </c>
      <c r="J22" s="51">
        <f t="shared" si="1"/>
        <v>11409.3</v>
      </c>
      <c r="L22" s="5"/>
      <c r="M22" s="33"/>
      <c r="N22" s="50"/>
      <c r="O22" s="51" t="str">
        <f t="shared" si="2"/>
        <v/>
      </c>
      <c r="Q22" s="5"/>
      <c r="R22" s="33"/>
      <c r="S22" s="50"/>
      <c r="T22" s="51" t="str">
        <f t="shared" si="3"/>
        <v/>
      </c>
    </row>
    <row r="23" spans="2:20" x14ac:dyDescent="0.3">
      <c r="B23" s="5"/>
      <c r="C23" s="33"/>
      <c r="D23" s="50"/>
      <c r="E23" s="51" t="str">
        <f t="shared" si="0"/>
        <v/>
      </c>
      <c r="G23" s="5" t="s">
        <v>194</v>
      </c>
      <c r="H23" s="33"/>
      <c r="I23" s="50">
        <v>100</v>
      </c>
      <c r="J23" s="51">
        <f t="shared" si="1"/>
        <v>11309.3</v>
      </c>
      <c r="L23" s="5"/>
      <c r="M23" s="33"/>
      <c r="N23" s="50"/>
      <c r="O23" s="51" t="str">
        <f t="shared" si="2"/>
        <v/>
      </c>
      <c r="Q23" s="5"/>
      <c r="R23" s="33"/>
      <c r="S23" s="50"/>
      <c r="T23" s="51" t="str">
        <f t="shared" si="3"/>
        <v/>
      </c>
    </row>
    <row r="24" spans="2:20" x14ac:dyDescent="0.3">
      <c r="B24" s="5"/>
      <c r="C24" s="33"/>
      <c r="D24" s="50"/>
      <c r="E24" s="51" t="str">
        <f t="shared" si="0"/>
        <v/>
      </c>
      <c r="G24" s="5" t="s">
        <v>195</v>
      </c>
      <c r="H24" s="33"/>
      <c r="I24" s="50">
        <v>510</v>
      </c>
      <c r="J24" s="51">
        <f t="shared" si="1"/>
        <v>10799.3</v>
      </c>
      <c r="L24" s="5"/>
      <c r="M24" s="33"/>
      <c r="N24" s="50"/>
      <c r="O24" s="51" t="str">
        <f t="shared" si="2"/>
        <v/>
      </c>
      <c r="Q24" s="5"/>
      <c r="R24" s="33"/>
      <c r="S24" s="50"/>
      <c r="T24" s="51" t="str">
        <f t="shared" si="3"/>
        <v/>
      </c>
    </row>
    <row r="25" spans="2:20" x14ac:dyDescent="0.3">
      <c r="B25" s="5"/>
      <c r="C25" s="33"/>
      <c r="D25" s="50"/>
      <c r="E25" s="51" t="str">
        <f t="shared" si="0"/>
        <v/>
      </c>
      <c r="G25" s="5" t="s">
        <v>196</v>
      </c>
      <c r="H25" s="33"/>
      <c r="I25" s="50">
        <v>500</v>
      </c>
      <c r="J25" s="51">
        <f t="shared" si="1"/>
        <v>10299.299999999999</v>
      </c>
      <c r="L25" s="5"/>
      <c r="M25" s="33"/>
      <c r="N25" s="50"/>
      <c r="O25" s="51" t="str">
        <f t="shared" si="2"/>
        <v/>
      </c>
      <c r="Q25" s="5"/>
      <c r="R25" s="33"/>
      <c r="S25" s="50"/>
      <c r="T25" s="51" t="str">
        <f t="shared" si="3"/>
        <v/>
      </c>
    </row>
    <row r="26" spans="2:20" x14ac:dyDescent="0.3">
      <c r="B26" s="5"/>
      <c r="C26" s="33"/>
      <c r="D26" s="50"/>
      <c r="E26" s="51" t="str">
        <f t="shared" si="0"/>
        <v/>
      </c>
      <c r="G26" s="5" t="s">
        <v>197</v>
      </c>
      <c r="H26" s="33"/>
      <c r="I26" s="50">
        <v>2640</v>
      </c>
      <c r="J26" s="51">
        <f t="shared" si="1"/>
        <v>7659.2999999999993</v>
      </c>
      <c r="L26" s="5"/>
      <c r="M26" s="33"/>
      <c r="N26" s="50"/>
      <c r="O26" s="51" t="str">
        <f t="shared" si="2"/>
        <v/>
      </c>
      <c r="Q26" s="5"/>
      <c r="R26" s="33"/>
      <c r="S26" s="50"/>
      <c r="T26" s="51" t="str">
        <f t="shared" si="3"/>
        <v/>
      </c>
    </row>
    <row r="27" spans="2:20" x14ac:dyDescent="0.3">
      <c r="B27" s="5"/>
      <c r="C27" s="33"/>
      <c r="D27" s="50"/>
      <c r="E27" s="51" t="str">
        <f t="shared" si="0"/>
        <v/>
      </c>
      <c r="G27" s="5" t="s">
        <v>198</v>
      </c>
      <c r="H27" s="33">
        <v>1000</v>
      </c>
      <c r="I27" s="50">
        <v>1080</v>
      </c>
      <c r="J27" s="51">
        <f t="shared" si="1"/>
        <v>7579.2999999999993</v>
      </c>
      <c r="L27" s="5"/>
      <c r="M27" s="33"/>
      <c r="N27" s="50"/>
      <c r="O27" s="51" t="str">
        <f t="shared" si="2"/>
        <v/>
      </c>
      <c r="Q27" s="5"/>
      <c r="R27" s="33"/>
      <c r="S27" s="50"/>
      <c r="T27" s="51" t="str">
        <f t="shared" si="3"/>
        <v/>
      </c>
    </row>
    <row r="28" spans="2:20" ht="15" thickBot="1" x14ac:dyDescent="0.35">
      <c r="B28" s="15"/>
      <c r="C28" s="35"/>
      <c r="D28" s="53"/>
      <c r="E28" s="54" t="str">
        <f t="shared" si="0"/>
        <v/>
      </c>
      <c r="G28" s="15" t="s">
        <v>199</v>
      </c>
      <c r="H28" s="35"/>
      <c r="I28" s="53">
        <v>150</v>
      </c>
      <c r="J28" s="54">
        <f t="shared" si="1"/>
        <v>7429.2999999999993</v>
      </c>
      <c r="L28" s="15"/>
      <c r="M28" s="35"/>
      <c r="N28" s="53"/>
      <c r="O28" s="54" t="str">
        <f t="shared" si="2"/>
        <v/>
      </c>
      <c r="Q28" s="15"/>
      <c r="R28" s="35"/>
      <c r="S28" s="53"/>
      <c r="T28" s="54" t="str">
        <f t="shared" si="3"/>
        <v/>
      </c>
    </row>
    <row r="29" spans="2:20" ht="15" thickBot="1" x14ac:dyDescent="0.35">
      <c r="B29" s="8" t="s">
        <v>142</v>
      </c>
      <c r="C29" s="55">
        <f>SUM(C8:C28)</f>
        <v>69000</v>
      </c>
      <c r="D29" s="56">
        <f t="shared" ref="D29" si="4">SUM(D8:D28)</f>
        <v>61440</v>
      </c>
      <c r="E29" s="57">
        <f>C29-D29</f>
        <v>7560</v>
      </c>
      <c r="G29" s="8" t="s">
        <v>142</v>
      </c>
      <c r="H29" s="55">
        <f>SUM(H8:H28)</f>
        <v>29000</v>
      </c>
      <c r="I29" s="56">
        <f t="shared" ref="I29" si="5">SUM(I8:I28)</f>
        <v>21570.7</v>
      </c>
      <c r="J29" s="57">
        <f>H29-I29</f>
        <v>7429.2999999999993</v>
      </c>
      <c r="L29" s="8" t="s">
        <v>142</v>
      </c>
      <c r="M29" s="55">
        <f>SUM(M8:M28)</f>
        <v>25750</v>
      </c>
      <c r="N29" s="56">
        <f t="shared" ref="N29" si="6">SUM(N8:N28)</f>
        <v>1050</v>
      </c>
      <c r="O29" s="57">
        <f>M29-N29</f>
        <v>24700</v>
      </c>
      <c r="Q29" s="8" t="s">
        <v>142</v>
      </c>
      <c r="R29" s="55">
        <f>SUM(R8:R28)</f>
        <v>7000</v>
      </c>
      <c r="S29" s="56">
        <f t="shared" ref="S29" si="7">SUM(S8:S28)</f>
        <v>0</v>
      </c>
      <c r="T29" s="57">
        <f>R29-S29</f>
        <v>7000</v>
      </c>
    </row>
  </sheetData>
  <mergeCells count="4">
    <mergeCell ref="B3:C3"/>
    <mergeCell ref="G3:H3"/>
    <mergeCell ref="L3:M3"/>
    <mergeCell ref="Q3:R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2"/>
  <sheetViews>
    <sheetView zoomScale="64" zoomScaleNormal="64" workbookViewId="0">
      <selection activeCell="K30" sqref="K30"/>
    </sheetView>
  </sheetViews>
  <sheetFormatPr defaultRowHeight="14.4" x14ac:dyDescent="0.3"/>
  <cols>
    <col min="1" max="1" width="38.44140625" bestFit="1" customWidth="1"/>
    <col min="2" max="2" width="28.109375" bestFit="1" customWidth="1"/>
    <col min="5" max="5" width="48.77734375" bestFit="1" customWidth="1"/>
    <col min="6" max="6" width="21.44140625" bestFit="1" customWidth="1"/>
    <col min="7" max="7" width="16.5546875" bestFit="1" customWidth="1"/>
    <col min="8" max="8" width="22" bestFit="1" customWidth="1"/>
    <col min="9" max="9" width="11.6640625" bestFit="1" customWidth="1"/>
  </cols>
  <sheetData>
    <row r="1" spans="1:9" ht="15" thickBot="1" x14ac:dyDescent="0.35"/>
    <row r="2" spans="1:9" ht="15" thickBot="1" x14ac:dyDescent="0.35">
      <c r="A2" s="21" t="s">
        <v>200</v>
      </c>
      <c r="B2" s="21"/>
      <c r="E2" s="64" t="s">
        <v>223</v>
      </c>
      <c r="F2" s="65"/>
      <c r="G2" s="65"/>
      <c r="H2" s="27"/>
      <c r="I2" s="32"/>
    </row>
    <row r="3" spans="1:9" ht="15" thickBot="1" x14ac:dyDescent="0.35">
      <c r="A3" s="22" t="s">
        <v>248</v>
      </c>
      <c r="B3" s="34">
        <f>SUM(EXPENSES!E29,2400)</f>
        <v>9960</v>
      </c>
      <c r="E3" s="8" t="s">
        <v>171</v>
      </c>
      <c r="F3" s="24" t="s">
        <v>224</v>
      </c>
      <c r="G3" s="24" t="s">
        <v>174</v>
      </c>
      <c r="H3" s="24" t="s">
        <v>175</v>
      </c>
      <c r="I3" s="32"/>
    </row>
    <row r="4" spans="1:9" x14ac:dyDescent="0.3">
      <c r="A4" s="22" t="s">
        <v>242</v>
      </c>
      <c r="B4" s="23">
        <v>30000</v>
      </c>
      <c r="E4" s="12" t="s">
        <v>225</v>
      </c>
      <c r="F4" s="23">
        <f>B7</f>
        <v>72089.3</v>
      </c>
      <c r="G4" s="23"/>
      <c r="H4" s="23">
        <f>F4-G4</f>
        <v>72089.3</v>
      </c>
      <c r="I4" s="32"/>
    </row>
    <row r="5" spans="1:9" x14ac:dyDescent="0.3">
      <c r="A5" s="22" t="s">
        <v>201</v>
      </c>
      <c r="B5" s="23">
        <v>7429.2999999999993</v>
      </c>
      <c r="E5" s="12" t="s">
        <v>226</v>
      </c>
      <c r="F5" s="23"/>
      <c r="G5" s="23">
        <f>RSCON!B28</f>
        <v>7700</v>
      </c>
      <c r="H5" s="23">
        <f t="shared" ref="H5:H23" si="0">IF(ISBLANK(E5),"",H4+F5-G5)</f>
        <v>64389.3</v>
      </c>
      <c r="I5" s="32"/>
    </row>
    <row r="6" spans="1:9" ht="15" thickBot="1" x14ac:dyDescent="0.35">
      <c r="A6" s="22" t="s">
        <v>202</v>
      </c>
      <c r="B6" s="23">
        <f>EXPENSES!O29</f>
        <v>24700</v>
      </c>
      <c r="E6" s="12" t="s">
        <v>228</v>
      </c>
      <c r="F6" s="23"/>
      <c r="G6" s="23"/>
      <c r="H6" s="23">
        <f t="shared" si="0"/>
        <v>64389.3</v>
      </c>
      <c r="I6" s="32"/>
    </row>
    <row r="7" spans="1:9" ht="15" thickBot="1" x14ac:dyDescent="0.35">
      <c r="A7" s="24" t="s">
        <v>142</v>
      </c>
      <c r="B7" s="25">
        <f>SUM(B3:B6)</f>
        <v>72089.3</v>
      </c>
      <c r="E7" s="12" t="s">
        <v>229</v>
      </c>
      <c r="F7" s="23"/>
      <c r="G7" s="23">
        <v>10000</v>
      </c>
      <c r="H7" s="23">
        <f t="shared" si="0"/>
        <v>54389.3</v>
      </c>
      <c r="I7" s="32"/>
    </row>
    <row r="8" spans="1:9" ht="15" thickBot="1" x14ac:dyDescent="0.35">
      <c r="E8" s="12" t="s">
        <v>206</v>
      </c>
      <c r="F8" s="23"/>
      <c r="G8" s="23">
        <v>1000</v>
      </c>
      <c r="H8" s="23">
        <f t="shared" si="0"/>
        <v>53389.3</v>
      </c>
      <c r="I8" s="32"/>
    </row>
    <row r="9" spans="1:9" ht="15" thickBot="1" x14ac:dyDescent="0.35">
      <c r="A9" s="24" t="s">
        <v>203</v>
      </c>
      <c r="B9" s="26" t="s">
        <v>204</v>
      </c>
      <c r="E9" s="12" t="s">
        <v>230</v>
      </c>
      <c r="F9" s="23"/>
      <c r="G9" s="23">
        <v>125</v>
      </c>
      <c r="H9" s="23">
        <f t="shared" si="0"/>
        <v>53264.3</v>
      </c>
      <c r="I9" s="32"/>
    </row>
    <row r="10" spans="1:9" x14ac:dyDescent="0.3">
      <c r="A10" s="22" t="s">
        <v>205</v>
      </c>
      <c r="B10" s="23">
        <v>1000</v>
      </c>
      <c r="E10" s="12" t="s">
        <v>231</v>
      </c>
      <c r="F10" s="23"/>
      <c r="G10" s="23">
        <v>200</v>
      </c>
      <c r="H10" s="23">
        <f t="shared" si="0"/>
        <v>53064.3</v>
      </c>
      <c r="I10" s="32"/>
    </row>
    <row r="11" spans="1:9" x14ac:dyDescent="0.3">
      <c r="A11" s="22" t="s">
        <v>206</v>
      </c>
      <c r="B11" s="23">
        <v>500</v>
      </c>
      <c r="E11" s="12" t="s">
        <v>229</v>
      </c>
      <c r="F11" s="23"/>
      <c r="G11" s="23">
        <v>1310</v>
      </c>
      <c r="H11" s="23">
        <f t="shared" si="0"/>
        <v>51754.3</v>
      </c>
      <c r="I11" s="32"/>
    </row>
    <row r="12" spans="1:9" x14ac:dyDescent="0.3">
      <c r="A12" s="22" t="s">
        <v>207</v>
      </c>
      <c r="B12" s="23">
        <v>200</v>
      </c>
      <c r="E12" s="12" t="s">
        <v>232</v>
      </c>
      <c r="F12" s="23"/>
      <c r="G12" s="23">
        <v>2600</v>
      </c>
      <c r="H12" s="23">
        <f t="shared" si="0"/>
        <v>49154.3</v>
      </c>
      <c r="I12" s="32"/>
    </row>
    <row r="13" spans="1:9" x14ac:dyDescent="0.3">
      <c r="A13" s="22" t="s">
        <v>208</v>
      </c>
      <c r="B13" s="23"/>
      <c r="E13" s="12" t="s">
        <v>240</v>
      </c>
      <c r="F13" s="23"/>
      <c r="G13" s="23">
        <v>452</v>
      </c>
      <c r="H13" s="23">
        <f t="shared" si="0"/>
        <v>48702.3</v>
      </c>
      <c r="I13" s="32"/>
    </row>
    <row r="14" spans="1:9" x14ac:dyDescent="0.3">
      <c r="A14" s="22" t="s">
        <v>209</v>
      </c>
      <c r="B14" s="23">
        <v>200</v>
      </c>
      <c r="E14" s="12" t="s">
        <v>230</v>
      </c>
      <c r="F14" s="23"/>
      <c r="G14" s="23">
        <v>585</v>
      </c>
      <c r="H14" s="23">
        <f t="shared" si="0"/>
        <v>48117.3</v>
      </c>
      <c r="I14" s="32"/>
    </row>
    <row r="15" spans="1:9" x14ac:dyDescent="0.3">
      <c r="A15" s="22" t="s">
        <v>210</v>
      </c>
      <c r="B15" s="23">
        <v>500</v>
      </c>
      <c r="E15" s="12" t="s">
        <v>245</v>
      </c>
      <c r="F15" s="23"/>
      <c r="G15" s="23">
        <v>125</v>
      </c>
      <c r="H15" s="23">
        <f t="shared" si="0"/>
        <v>47992.3</v>
      </c>
      <c r="I15" s="32"/>
    </row>
    <row r="16" spans="1:9" x14ac:dyDescent="0.3">
      <c r="A16" s="22" t="s">
        <v>211</v>
      </c>
      <c r="B16" s="23">
        <v>500</v>
      </c>
      <c r="E16" s="12" t="s">
        <v>235</v>
      </c>
      <c r="F16" s="23"/>
      <c r="G16" s="23">
        <v>3060</v>
      </c>
      <c r="H16" s="23">
        <f t="shared" si="0"/>
        <v>44932.3</v>
      </c>
      <c r="I16" s="32"/>
    </row>
    <row r="17" spans="1:9" x14ac:dyDescent="0.3">
      <c r="A17" s="22" t="s">
        <v>212</v>
      </c>
      <c r="B17" s="23">
        <v>500</v>
      </c>
      <c r="E17" s="12" t="s">
        <v>234</v>
      </c>
      <c r="F17" s="23"/>
      <c r="G17" s="23"/>
      <c r="H17" s="23">
        <f t="shared" si="0"/>
        <v>44932.3</v>
      </c>
      <c r="I17" s="32"/>
    </row>
    <row r="18" spans="1:9" x14ac:dyDescent="0.3">
      <c r="A18" s="22" t="s">
        <v>213</v>
      </c>
      <c r="B18" s="23">
        <v>500</v>
      </c>
      <c r="E18" s="12" t="s">
        <v>236</v>
      </c>
      <c r="F18" s="23"/>
      <c r="G18" s="23">
        <v>2000</v>
      </c>
      <c r="H18" s="23">
        <f t="shared" si="0"/>
        <v>42932.3</v>
      </c>
      <c r="I18" s="32"/>
    </row>
    <row r="19" spans="1:9" x14ac:dyDescent="0.3">
      <c r="A19" s="22" t="s">
        <v>214</v>
      </c>
      <c r="B19" s="23">
        <v>500</v>
      </c>
      <c r="E19" s="12" t="s">
        <v>237</v>
      </c>
      <c r="F19" s="23"/>
      <c r="G19" s="23">
        <v>200</v>
      </c>
      <c r="H19" s="23">
        <f t="shared" si="0"/>
        <v>42732.3</v>
      </c>
      <c r="I19" s="32"/>
    </row>
    <row r="20" spans="1:9" x14ac:dyDescent="0.3">
      <c r="A20" s="22" t="s">
        <v>215</v>
      </c>
      <c r="B20" s="23">
        <v>500</v>
      </c>
      <c r="E20" s="12" t="s">
        <v>238</v>
      </c>
      <c r="F20" s="23"/>
      <c r="G20" s="23">
        <v>2800</v>
      </c>
      <c r="H20" s="23">
        <f t="shared" si="0"/>
        <v>39932.300000000003</v>
      </c>
      <c r="I20" s="32"/>
    </row>
    <row r="21" spans="1:9" x14ac:dyDescent="0.3">
      <c r="A21" s="22" t="s">
        <v>216</v>
      </c>
      <c r="B21" s="23">
        <v>1000</v>
      </c>
      <c r="E21" s="12" t="s">
        <v>239</v>
      </c>
      <c r="F21" s="23"/>
      <c r="G21" s="23"/>
      <c r="H21" s="23">
        <f t="shared" si="0"/>
        <v>39932.300000000003</v>
      </c>
    </row>
    <row r="22" spans="1:9" x14ac:dyDescent="0.3">
      <c r="A22" s="22" t="s">
        <v>217</v>
      </c>
      <c r="B22" s="23">
        <v>400</v>
      </c>
      <c r="E22" s="12" t="s">
        <v>246</v>
      </c>
      <c r="F22" s="23"/>
      <c r="G22" s="23"/>
      <c r="H22" s="23">
        <f t="shared" si="0"/>
        <v>39932.300000000003</v>
      </c>
    </row>
    <row r="23" spans="1:9" x14ac:dyDescent="0.3">
      <c r="A23" s="22" t="s">
        <v>218</v>
      </c>
      <c r="B23" s="23">
        <v>400</v>
      </c>
      <c r="E23" s="12" t="s">
        <v>241</v>
      </c>
      <c r="F23" s="23"/>
      <c r="G23" s="23">
        <v>95</v>
      </c>
      <c r="H23" s="23">
        <f t="shared" si="0"/>
        <v>39837.300000000003</v>
      </c>
    </row>
    <row r="24" spans="1:9" x14ac:dyDescent="0.3">
      <c r="A24" s="22" t="s">
        <v>219</v>
      </c>
      <c r="B24" s="23">
        <v>400</v>
      </c>
      <c r="E24" s="12" t="s">
        <v>243</v>
      </c>
      <c r="F24" s="23"/>
      <c r="G24" s="23">
        <v>300</v>
      </c>
      <c r="H24" s="23">
        <f>IF(ISBLANK(E24),"",H23+F24-G24)</f>
        <v>39537.300000000003</v>
      </c>
    </row>
    <row r="25" spans="1:9" x14ac:dyDescent="0.3">
      <c r="A25" s="22" t="s">
        <v>220</v>
      </c>
      <c r="B25" s="23">
        <v>400</v>
      </c>
      <c r="E25" s="12" t="s">
        <v>230</v>
      </c>
      <c r="F25" s="23"/>
      <c r="G25" s="23">
        <v>483</v>
      </c>
      <c r="H25" s="23">
        <f t="shared" ref="H25:H30" si="1">IF(ISBLANK(E25),"",H24+F25-G25)</f>
        <v>39054.300000000003</v>
      </c>
    </row>
    <row r="26" spans="1:9" x14ac:dyDescent="0.3">
      <c r="A26" s="22" t="s">
        <v>221</v>
      </c>
      <c r="B26" s="23"/>
      <c r="E26" s="12" t="s">
        <v>244</v>
      </c>
      <c r="F26" s="23"/>
      <c r="G26" s="23">
        <v>280</v>
      </c>
      <c r="H26" s="23">
        <f t="shared" si="1"/>
        <v>38774.300000000003</v>
      </c>
    </row>
    <row r="27" spans="1:9" ht="15" thickBot="1" x14ac:dyDescent="0.35">
      <c r="A27" s="22" t="s">
        <v>233</v>
      </c>
      <c r="B27" s="23">
        <v>200</v>
      </c>
      <c r="E27" s="12" t="s">
        <v>230</v>
      </c>
      <c r="F27" s="23"/>
      <c r="G27" s="23">
        <v>195</v>
      </c>
      <c r="H27" s="23">
        <f t="shared" si="1"/>
        <v>38579.300000000003</v>
      </c>
    </row>
    <row r="28" spans="1:9" ht="15" thickBot="1" x14ac:dyDescent="0.35">
      <c r="A28" s="24" t="s">
        <v>222</v>
      </c>
      <c r="B28" s="26">
        <f>SUM(B10:B27)</f>
        <v>7700</v>
      </c>
      <c r="E28" s="12" t="s">
        <v>230</v>
      </c>
      <c r="F28" s="23"/>
      <c r="G28" s="23">
        <v>560</v>
      </c>
      <c r="H28" s="23">
        <f t="shared" si="1"/>
        <v>38019.300000000003</v>
      </c>
    </row>
    <row r="29" spans="1:9" x14ac:dyDescent="0.3">
      <c r="E29" s="12" t="s">
        <v>246</v>
      </c>
      <c r="F29" s="23"/>
      <c r="G29" s="23">
        <v>2000</v>
      </c>
      <c r="H29" s="23">
        <f t="shared" si="1"/>
        <v>36019.300000000003</v>
      </c>
    </row>
    <row r="30" spans="1:9" x14ac:dyDescent="0.3">
      <c r="E30" s="12" t="s">
        <v>247</v>
      </c>
      <c r="F30" s="23"/>
      <c r="G30" s="23">
        <v>700</v>
      </c>
      <c r="H30" s="23">
        <f t="shared" si="1"/>
        <v>35319.300000000003</v>
      </c>
    </row>
    <row r="31" spans="1:9" x14ac:dyDescent="0.3">
      <c r="E31" s="12" t="s">
        <v>236</v>
      </c>
      <c r="F31" s="23"/>
      <c r="G31" s="23">
        <v>1000</v>
      </c>
      <c r="H31" s="23"/>
    </row>
    <row r="32" spans="1:9" x14ac:dyDescent="0.3">
      <c r="E32" s="12" t="s">
        <v>249</v>
      </c>
      <c r="F32" s="23"/>
      <c r="G32" s="23"/>
      <c r="H32" s="23"/>
    </row>
    <row r="33" spans="5:8" x14ac:dyDescent="0.3">
      <c r="E33" s="12" t="s">
        <v>250</v>
      </c>
      <c r="F33" s="23"/>
      <c r="G33" s="23">
        <v>40</v>
      </c>
      <c r="H33" s="23"/>
    </row>
    <row r="34" spans="5:8" x14ac:dyDescent="0.3">
      <c r="E34" s="12" t="s">
        <v>251</v>
      </c>
      <c r="F34" s="23"/>
      <c r="G34" s="23">
        <v>32</v>
      </c>
      <c r="H34" s="23"/>
    </row>
    <row r="35" spans="5:8" x14ac:dyDescent="0.3">
      <c r="E35" s="12" t="s">
        <v>253</v>
      </c>
      <c r="F35" s="23"/>
      <c r="G35" s="23">
        <v>700</v>
      </c>
      <c r="H35" s="23"/>
    </row>
    <row r="36" spans="5:8" x14ac:dyDescent="0.3">
      <c r="E36" s="12" t="s">
        <v>254</v>
      </c>
      <c r="F36" s="23"/>
      <c r="G36" s="23"/>
      <c r="H36" s="23"/>
    </row>
    <row r="37" spans="5:8" x14ac:dyDescent="0.3">
      <c r="E37" s="58" t="s">
        <v>255</v>
      </c>
      <c r="F37" s="23"/>
      <c r="G37" s="23">
        <v>50</v>
      </c>
      <c r="H37" s="23"/>
    </row>
    <row r="38" spans="5:8" x14ac:dyDescent="0.3">
      <c r="E38" s="12"/>
      <c r="F38" s="23"/>
      <c r="G38" s="23"/>
      <c r="H38" s="23"/>
    </row>
    <row r="39" spans="5:8" x14ac:dyDescent="0.3">
      <c r="E39" s="12"/>
      <c r="F39" s="23"/>
      <c r="G39" s="23"/>
      <c r="H39" s="23"/>
    </row>
    <row r="40" spans="5:8" ht="15" thickBot="1" x14ac:dyDescent="0.35">
      <c r="E40" s="28"/>
      <c r="F40" s="29"/>
      <c r="G40" s="29"/>
      <c r="H40" s="23" t="str">
        <f>IF(ISBLANK(E40),"",H30+F40-G40)</f>
        <v/>
      </c>
    </row>
    <row r="41" spans="5:8" ht="15" thickBot="1" x14ac:dyDescent="0.35">
      <c r="E41" s="30"/>
      <c r="F41" s="65" t="s">
        <v>227</v>
      </c>
      <c r="G41" s="66"/>
      <c r="H41" s="31">
        <f>SUM(F4:F40)-SUM(G4:G40)</f>
        <v>33497.300000000003</v>
      </c>
    </row>
    <row r="42" spans="5:8" x14ac:dyDescent="0.3">
      <c r="F42" t="s">
        <v>222</v>
      </c>
      <c r="G42" s="50">
        <f>SUM(G4:G40)</f>
        <v>38592</v>
      </c>
    </row>
  </sheetData>
  <mergeCells count="2">
    <mergeCell ref="E2:G2"/>
    <mergeCell ref="F41:G41"/>
  </mergeCells>
  <conditionalFormatting sqref="H4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tabSelected="1" workbookViewId="0">
      <selection activeCell="B11" sqref="B11"/>
    </sheetView>
  </sheetViews>
  <sheetFormatPr defaultRowHeight="14.4" x14ac:dyDescent="0.3"/>
  <cols>
    <col min="1" max="1" width="17.44140625" bestFit="1" customWidth="1"/>
    <col min="2" max="2" width="11.6640625" bestFit="1" customWidth="1"/>
    <col min="5" max="5" width="28.88671875" bestFit="1" customWidth="1"/>
    <col min="6" max="6" width="11.6640625" bestFit="1" customWidth="1"/>
    <col min="7" max="7" width="12.109375" bestFit="1" customWidth="1"/>
    <col min="8" max="8" width="16" bestFit="1" customWidth="1"/>
  </cols>
  <sheetData>
    <row r="1" spans="1:8" ht="15" thickBot="1" x14ac:dyDescent="0.35"/>
    <row r="2" spans="1:8" ht="15" thickBot="1" x14ac:dyDescent="0.35">
      <c r="A2" s="41" t="s">
        <v>256</v>
      </c>
      <c r="B2" s="42">
        <f>RSCON!H41</f>
        <v>33497.300000000003</v>
      </c>
      <c r="E2" s="64" t="s">
        <v>223</v>
      </c>
      <c r="F2" s="65"/>
      <c r="G2" s="65"/>
      <c r="H2" s="27"/>
    </row>
    <row r="3" spans="1:8" x14ac:dyDescent="0.3">
      <c r="E3" s="36" t="s">
        <v>171</v>
      </c>
      <c r="F3" s="36" t="s">
        <v>224</v>
      </c>
      <c r="G3" s="36" t="s">
        <v>174</v>
      </c>
      <c r="H3" s="36" t="s">
        <v>175</v>
      </c>
    </row>
    <row r="4" spans="1:8" x14ac:dyDescent="0.3">
      <c r="E4" s="37" t="s">
        <v>225</v>
      </c>
      <c r="F4" s="39">
        <f>B2</f>
        <v>33497.300000000003</v>
      </c>
      <c r="G4" s="39"/>
      <c r="H4" s="39">
        <f>IF(ISBLANK(E4),"",F4-G4)</f>
        <v>33497.300000000003</v>
      </c>
    </row>
    <row r="5" spans="1:8" x14ac:dyDescent="0.3">
      <c r="E5" s="37" t="s">
        <v>257</v>
      </c>
      <c r="F5" s="39"/>
      <c r="G5" s="39">
        <v>2100</v>
      </c>
      <c r="H5" s="39">
        <f>IF(ISBLANK(E5),"",H4+F5-G5)</f>
        <v>31397.300000000003</v>
      </c>
    </row>
    <row r="6" spans="1:8" x14ac:dyDescent="0.3">
      <c r="E6" s="37" t="s">
        <v>258</v>
      </c>
      <c r="F6" s="39"/>
      <c r="G6" s="39">
        <v>910</v>
      </c>
      <c r="H6" s="39">
        <f>IF(ISBLANK(E6),"",H5+F6-G6)</f>
        <v>30487.300000000003</v>
      </c>
    </row>
    <row r="7" spans="1:8" x14ac:dyDescent="0.3">
      <c r="E7" s="37" t="s">
        <v>259</v>
      </c>
      <c r="F7" s="39">
        <v>1500</v>
      </c>
      <c r="G7" s="39"/>
      <c r="H7" s="39">
        <f>IF(ISBLANK(E7),"",H6+F7-G7)</f>
        <v>31987.300000000003</v>
      </c>
    </row>
    <row r="8" spans="1:8" x14ac:dyDescent="0.3">
      <c r="E8" s="37" t="s">
        <v>260</v>
      </c>
      <c r="F8" s="39"/>
      <c r="G8" s="39">
        <v>6651</v>
      </c>
      <c r="H8" s="39">
        <f>IF(ISBLANK(E8),"",H7+F8-G8)</f>
        <v>25336.300000000003</v>
      </c>
    </row>
    <row r="9" spans="1:8" x14ac:dyDescent="0.3">
      <c r="E9" s="37"/>
      <c r="F9" s="39"/>
      <c r="G9" s="39"/>
      <c r="H9" s="39" t="str">
        <f t="shared" ref="H9:H29" si="0">IF(ISBLANK(E9),"",H8+F9-G9)</f>
        <v/>
      </c>
    </row>
    <row r="10" spans="1:8" x14ac:dyDescent="0.3">
      <c r="E10" s="37"/>
      <c r="F10" s="39"/>
      <c r="G10" s="39"/>
      <c r="H10" s="39" t="str">
        <f t="shared" si="0"/>
        <v/>
      </c>
    </row>
    <row r="11" spans="1:8" x14ac:dyDescent="0.3">
      <c r="E11" s="37"/>
      <c r="F11" s="39"/>
      <c r="G11" s="39"/>
      <c r="H11" s="39" t="str">
        <f t="shared" si="0"/>
        <v/>
      </c>
    </row>
    <row r="12" spans="1:8" x14ac:dyDescent="0.3">
      <c r="E12" s="37"/>
      <c r="F12" s="39"/>
      <c r="G12" s="39"/>
      <c r="H12" s="39" t="str">
        <f t="shared" si="0"/>
        <v/>
      </c>
    </row>
    <row r="13" spans="1:8" x14ac:dyDescent="0.3">
      <c r="E13" s="37"/>
      <c r="F13" s="39"/>
      <c r="G13" s="39"/>
      <c r="H13" s="39" t="str">
        <f t="shared" si="0"/>
        <v/>
      </c>
    </row>
    <row r="14" spans="1:8" x14ac:dyDescent="0.3">
      <c r="E14" s="37"/>
      <c r="F14" s="39"/>
      <c r="G14" s="39"/>
      <c r="H14" s="39" t="str">
        <f t="shared" si="0"/>
        <v/>
      </c>
    </row>
    <row r="15" spans="1:8" x14ac:dyDescent="0.3">
      <c r="E15" s="37"/>
      <c r="F15" s="39"/>
      <c r="G15" s="39"/>
      <c r="H15" s="39" t="str">
        <f t="shared" si="0"/>
        <v/>
      </c>
    </row>
    <row r="16" spans="1:8" x14ac:dyDescent="0.3">
      <c r="E16" s="37"/>
      <c r="F16" s="39"/>
      <c r="G16" s="39"/>
      <c r="H16" s="39" t="str">
        <f t="shared" si="0"/>
        <v/>
      </c>
    </row>
    <row r="17" spans="5:8" x14ac:dyDescent="0.3">
      <c r="E17" s="37"/>
      <c r="F17" s="39"/>
      <c r="G17" s="39"/>
      <c r="H17" s="39" t="str">
        <f t="shared" si="0"/>
        <v/>
      </c>
    </row>
    <row r="18" spans="5:8" x14ac:dyDescent="0.3">
      <c r="E18" s="37"/>
      <c r="F18" s="39"/>
      <c r="G18" s="39"/>
      <c r="H18" s="39" t="str">
        <f t="shared" si="0"/>
        <v/>
      </c>
    </row>
    <row r="19" spans="5:8" x14ac:dyDescent="0.3">
      <c r="E19" s="37"/>
      <c r="F19" s="39"/>
      <c r="G19" s="39"/>
      <c r="H19" s="39" t="str">
        <f t="shared" si="0"/>
        <v/>
      </c>
    </row>
    <row r="20" spans="5:8" x14ac:dyDescent="0.3">
      <c r="E20" s="37"/>
      <c r="F20" s="39"/>
      <c r="G20" s="39"/>
      <c r="H20" s="39" t="str">
        <f t="shared" si="0"/>
        <v/>
      </c>
    </row>
    <row r="21" spans="5:8" x14ac:dyDescent="0.3">
      <c r="E21" s="37"/>
      <c r="F21" s="39"/>
      <c r="G21" s="39"/>
      <c r="H21" s="39" t="str">
        <f t="shared" si="0"/>
        <v/>
      </c>
    </row>
    <row r="22" spans="5:8" x14ac:dyDescent="0.3">
      <c r="E22" s="37"/>
      <c r="F22" s="39"/>
      <c r="G22" s="39"/>
      <c r="H22" s="39" t="str">
        <f t="shared" si="0"/>
        <v/>
      </c>
    </row>
    <row r="23" spans="5:8" ht="15" thickBot="1" x14ac:dyDescent="0.35">
      <c r="E23" s="38"/>
      <c r="F23" s="40"/>
      <c r="G23" s="40"/>
      <c r="H23" s="40" t="str">
        <f t="shared" si="0"/>
        <v/>
      </c>
    </row>
    <row r="24" spans="5:8" x14ac:dyDescent="0.3">
      <c r="E24" s="7"/>
      <c r="F24" s="33"/>
      <c r="G24" s="33"/>
      <c r="H24" s="33" t="str">
        <f t="shared" si="0"/>
        <v/>
      </c>
    </row>
    <row r="25" spans="5:8" x14ac:dyDescent="0.3">
      <c r="E25" s="7"/>
      <c r="F25" s="33"/>
      <c r="G25" s="33"/>
      <c r="H25" s="33" t="str">
        <f t="shared" si="0"/>
        <v/>
      </c>
    </row>
    <row r="26" spans="5:8" x14ac:dyDescent="0.3">
      <c r="E26" s="7"/>
      <c r="F26" s="33"/>
      <c r="G26" s="33"/>
      <c r="H26" s="33" t="str">
        <f t="shared" si="0"/>
        <v/>
      </c>
    </row>
    <row r="27" spans="5:8" x14ac:dyDescent="0.3">
      <c r="E27" s="7"/>
      <c r="F27" s="33"/>
      <c r="G27" s="33"/>
      <c r="H27" s="33" t="str">
        <f t="shared" si="0"/>
        <v/>
      </c>
    </row>
    <row r="28" spans="5:8" x14ac:dyDescent="0.3">
      <c r="E28" s="7"/>
      <c r="F28" s="33"/>
      <c r="G28" s="33"/>
      <c r="H28" s="33" t="str">
        <f t="shared" si="0"/>
        <v/>
      </c>
    </row>
    <row r="29" spans="5:8" x14ac:dyDescent="0.3">
      <c r="E29" s="7"/>
      <c r="F29" s="33"/>
      <c r="G29" s="33"/>
      <c r="H29" s="33" t="str">
        <f t="shared" si="0"/>
        <v/>
      </c>
    </row>
  </sheetData>
  <mergeCells count="1">
    <mergeCell ref="E2:G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PAYMENT COLLECTION</vt:lpstr>
      <vt:lpstr>POLOSHIRT COUNT</vt:lpstr>
      <vt:lpstr>EXPENSES</vt:lpstr>
      <vt:lpstr>RSCON</vt:lpstr>
      <vt:lpstr>CLUB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Joshua Miguel Badoria</cp:lastModifiedBy>
  <dcterms:created xsi:type="dcterms:W3CDTF">2023-08-31T05:54:05Z</dcterms:created>
  <dcterms:modified xsi:type="dcterms:W3CDTF">2025-10-11T19:26:57Z</dcterms:modified>
</cp:coreProperties>
</file>