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65" yWindow="255" windowWidth="15360" windowHeight="8325"/>
  </bookViews>
  <sheets>
    <sheet name="Offerteblad" sheetId="1" r:id="rId1"/>
    <sheet name="Offerte" sheetId="20" r:id="rId2"/>
    <sheet name="Factuur" sheetId="23" state="hidden" r:id="rId3"/>
    <sheet name="Orderbevestiging" sheetId="24" state="hidden" r:id="rId4"/>
    <sheet name="Bestelling" sheetId="22" state="hidden" r:id="rId5"/>
    <sheet name="Copyright" sheetId="4" state="hidden" r:id="rId6"/>
    <sheet name="blad 1" sheetId="2" state="hidden" r:id="rId7"/>
    <sheet name="blad 2" sheetId="3" state="hidden" r:id="rId8"/>
    <sheet name="blad3" sheetId="5" state="hidden" r:id="rId9"/>
    <sheet name="Opdrachtbevestiging" sheetId="16" state="hidden" r:id="rId10"/>
    <sheet name="Bestelling glas" sheetId="13" state="hidden" r:id="rId11"/>
    <sheet name="Bestelling roosters" sheetId="18" state="hidden" r:id="rId12"/>
  </sheets>
  <externalReferences>
    <externalReference r:id="rId13"/>
    <externalReference r:id="rId14"/>
  </externalReferences>
  <definedNames>
    <definedName name="_xlnm._FilterDatabase" localSheetId="6" hidden="1">'blad 1'!$A$1:$A$3</definedName>
    <definedName name="_xlnm._FilterDatabase" localSheetId="0" hidden="1">Offerteblad!$J$10:$J$47</definedName>
    <definedName name="_xlnm.Print_Area" localSheetId="10">'Bestelling glas'!$A$1:$K$40</definedName>
    <definedName name="_xlnm.Print_Area" localSheetId="11">'Bestelling roosters'!$A$1:$I$40</definedName>
    <definedName name="_xlnm.Print_Area" localSheetId="0">Offerteblad!$B$3:$K$72</definedName>
    <definedName name="_xlnm.Print_Area" localSheetId="9">Opdrachtbevestiging!$A$1:$K$54</definedName>
    <definedName name="afhalen">'blad 2'!$T$18:$T$33</definedName>
    <definedName name="Artikel">'blad 1'!$C$2:$C$7</definedName>
    <definedName name="artikellijst">'blad 1'!$C$1:$C$7</definedName>
    <definedName name="betaalselectie">'blad 2'!$T$3:$T$6</definedName>
    <definedName name="betaalwijze">'blad 2'!$T$3:$T$4</definedName>
    <definedName name="bezorgen">'blad 1'!$K$3:$L$16</definedName>
    <definedName name="bezorgenafhalen">'blad 2'!$T$12:$T$14</definedName>
    <definedName name="bezorgkosten">'blad 1'!$N$3:$O$8</definedName>
    <definedName name="bezorgkosten2">'blad 1'!$N$3:$P$8</definedName>
    <definedName name="gereedschap">'blad 2'!$E$55:$E$86</definedName>
    <definedName name="glaslatten">'blad 2'!$K$2:$M$57</definedName>
    <definedName name="janeeselectie">'blad 1'!$A$1:$A$3</definedName>
    <definedName name="keuzeglaslat">'blad 2'!$K$2:$K$57</definedName>
    <definedName name="kit">'blad 2'!$O$1:$O$12</definedName>
    <definedName name="kitkleur">'blad 2'!$R$3:$R$6</definedName>
    <definedName name="kitten">'blad 2'!$O$2:$P$13</definedName>
    <definedName name="_xlnm.Extract" localSheetId="0">Offerteblad!$I$9</definedName>
    <definedName name="prijslijsoverig">'blad 2'!$E$55:$F$158</definedName>
    <definedName name="prijslijst">'blad 2'!$A$2:$B$170</definedName>
    <definedName name="Provincie">'blad 1'!$H$1:$H$14</definedName>
    <definedName name="Rooster">'blad 1'!$A$10:$A$14</definedName>
    <definedName name="roosterprijslijst">'blad 2'!$E$1:$G$34</definedName>
    <definedName name="soortglas">'blad 2'!$A$2:$A$232</definedName>
    <definedName name="soortkit">'blad 2'!$O$3:$O$12</definedName>
    <definedName name="soortrooster">'blad 2'!$E$2:$E$26</definedName>
    <definedName name="Soortsamenstelling">'blad 2'!$A$2:$A$164</definedName>
    <definedName name="spouw">'blad 1'!$A$20:$A$23</definedName>
    <definedName name="spouwbreedte">'blad 1'!$A$19:$A$23</definedName>
  </definedNames>
  <calcPr calcId="125725" concurrentCalc="0"/>
</workbook>
</file>

<file path=xl/calcChain.xml><?xml version="1.0" encoding="utf-8"?>
<calcChain xmlns="http://schemas.openxmlformats.org/spreadsheetml/2006/main">
  <c r="M30" i="1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F38"/>
  <c r="F37"/>
  <c r="F36"/>
  <c r="C2" i="5"/>
  <c r="C23"/>
  <c r="D2"/>
  <c r="E2"/>
  <c r="G2"/>
  <c r="G23"/>
  <c r="G26"/>
  <c r="G25"/>
  <c r="L30" i="1"/>
  <c r="L29"/>
  <c r="L28"/>
  <c r="L27"/>
  <c r="L26"/>
  <c r="L25"/>
  <c r="L24"/>
  <c r="L23"/>
  <c r="L22"/>
  <c r="L21"/>
  <c r="L20"/>
  <c r="L19"/>
  <c r="L18"/>
  <c r="J17"/>
  <c r="L17"/>
  <c r="L16"/>
  <c r="L15"/>
  <c r="L14"/>
  <c r="J13"/>
  <c r="L13"/>
  <c r="J12"/>
  <c r="L12"/>
  <c r="C18" i="22"/>
  <c r="C17"/>
  <c r="C15"/>
  <c r="C14"/>
  <c r="I36"/>
  <c r="I35"/>
  <c r="I34"/>
  <c r="I33"/>
  <c r="I32"/>
  <c r="I31"/>
  <c r="I30"/>
  <c r="I29"/>
  <c r="I28"/>
  <c r="I27"/>
  <c r="K17" i="1"/>
  <c r="I26" i="22"/>
  <c r="I25"/>
  <c r="I24"/>
  <c r="K14" i="1"/>
  <c r="I23" i="22"/>
  <c r="K13" i="1"/>
  <c r="I22" i="22"/>
  <c r="F12" i="1"/>
  <c r="K12"/>
  <c r="I21" i="22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E36"/>
  <c r="E35"/>
  <c r="E34"/>
  <c r="E33"/>
  <c r="E32"/>
  <c r="E31"/>
  <c r="E30"/>
  <c r="E29"/>
  <c r="E28"/>
  <c r="E27"/>
  <c r="E26"/>
  <c r="E25"/>
  <c r="E24"/>
  <c r="E23"/>
  <c r="E22"/>
  <c r="E21"/>
  <c r="C36"/>
  <c r="C35"/>
  <c r="C34"/>
  <c r="C33"/>
  <c r="C32"/>
  <c r="C31"/>
  <c r="C30"/>
  <c r="C29"/>
  <c r="C28"/>
  <c r="C27"/>
  <c r="C26"/>
  <c r="C25"/>
  <c r="C24"/>
  <c r="C23"/>
  <c r="C22"/>
  <c r="C21"/>
  <c r="C38"/>
  <c r="H38"/>
  <c r="H36" i="24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36" i="23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H36" i="20"/>
  <c r="H35"/>
  <c r="H34"/>
  <c r="H33"/>
  <c r="H32"/>
  <c r="H31"/>
  <c r="H30"/>
  <c r="H29"/>
  <c r="H28"/>
  <c r="H27"/>
  <c r="H26"/>
  <c r="H25"/>
  <c r="H24"/>
  <c r="H23"/>
  <c r="H22"/>
  <c r="H21"/>
  <c r="H20"/>
  <c r="H19"/>
  <c r="G36"/>
  <c r="G35"/>
  <c r="G34"/>
  <c r="G33"/>
  <c r="G32"/>
  <c r="G31"/>
  <c r="G30"/>
  <c r="G29"/>
  <c r="G28"/>
  <c r="G27"/>
  <c r="G26"/>
  <c r="G25"/>
  <c r="G24"/>
  <c r="G23"/>
  <c r="G22"/>
  <c r="G21"/>
  <c r="G18"/>
  <c r="G19"/>
  <c r="G20"/>
  <c r="K15" i="1"/>
  <c r="K16"/>
  <c r="K18"/>
  <c r="K19"/>
  <c r="K20"/>
  <c r="K21"/>
  <c r="K22"/>
  <c r="K23"/>
  <c r="K24"/>
  <c r="K25"/>
  <c r="K26"/>
  <c r="K27"/>
  <c r="K28"/>
  <c r="K29"/>
  <c r="K30"/>
  <c r="K31"/>
  <c r="K32"/>
  <c r="K35"/>
  <c r="K36"/>
  <c r="K37"/>
  <c r="K38"/>
  <c r="I2" i="5"/>
  <c r="I23"/>
  <c r="H20" i="2"/>
  <c r="K34" i="1"/>
  <c r="K39"/>
  <c r="K40"/>
  <c r="O13"/>
  <c r="O17"/>
  <c r="O12"/>
  <c r="O31"/>
  <c r="V10" i="3"/>
  <c r="W10"/>
  <c r="K41" i="1"/>
  <c r="K43"/>
  <c r="K44"/>
  <c r="K45"/>
  <c r="E6" i="24"/>
  <c r="E55"/>
  <c r="C54"/>
  <c r="F53"/>
  <c r="C53"/>
  <c r="C52"/>
  <c r="F51"/>
  <c r="H50"/>
  <c r="F50"/>
  <c r="I42"/>
  <c r="C42"/>
  <c r="I41"/>
  <c r="C41"/>
  <c r="I40"/>
  <c r="C40"/>
  <c r="I39"/>
  <c r="I38"/>
  <c r="C38"/>
  <c r="I37"/>
  <c r="I36"/>
  <c r="E36"/>
  <c r="C36"/>
  <c r="I35"/>
  <c r="E35"/>
  <c r="C35"/>
  <c r="I34"/>
  <c r="E34"/>
  <c r="C34"/>
  <c r="I33"/>
  <c r="E33"/>
  <c r="C33"/>
  <c r="I32"/>
  <c r="E32"/>
  <c r="C32"/>
  <c r="I31"/>
  <c r="E31"/>
  <c r="C31"/>
  <c r="I30"/>
  <c r="E30"/>
  <c r="C30"/>
  <c r="I29"/>
  <c r="E29"/>
  <c r="C29"/>
  <c r="I28"/>
  <c r="E28"/>
  <c r="C28"/>
  <c r="I27"/>
  <c r="E27"/>
  <c r="C27"/>
  <c r="I26"/>
  <c r="E26"/>
  <c r="C26"/>
  <c r="I25"/>
  <c r="E25"/>
  <c r="C25"/>
  <c r="I24"/>
  <c r="E24"/>
  <c r="C24"/>
  <c r="I23"/>
  <c r="E23"/>
  <c r="C23"/>
  <c r="I22"/>
  <c r="E22"/>
  <c r="C22"/>
  <c r="I21"/>
  <c r="E21"/>
  <c r="C21"/>
  <c r="I20"/>
  <c r="E20"/>
  <c r="C20"/>
  <c r="I19"/>
  <c r="E19"/>
  <c r="C19"/>
  <c r="I18"/>
  <c r="E18"/>
  <c r="C18"/>
  <c r="C12"/>
  <c r="E11"/>
  <c r="C11"/>
  <c r="C10"/>
  <c r="C9"/>
  <c r="E4"/>
  <c r="E3"/>
  <c r="E4" i="23"/>
  <c r="E55"/>
  <c r="C54"/>
  <c r="F53"/>
  <c r="C53"/>
  <c r="C52"/>
  <c r="F51"/>
  <c r="H50"/>
  <c r="F50"/>
  <c r="I42"/>
  <c r="C42"/>
  <c r="I41"/>
  <c r="C41"/>
  <c r="I40"/>
  <c r="C40"/>
  <c r="I39"/>
  <c r="I38"/>
  <c r="C38"/>
  <c r="I37"/>
  <c r="I36"/>
  <c r="E36"/>
  <c r="I35"/>
  <c r="E35"/>
  <c r="I34"/>
  <c r="E34"/>
  <c r="I33"/>
  <c r="E33"/>
  <c r="I32"/>
  <c r="E32"/>
  <c r="I31"/>
  <c r="E31"/>
  <c r="I30"/>
  <c r="E30"/>
  <c r="I29"/>
  <c r="E29"/>
  <c r="I28"/>
  <c r="E28"/>
  <c r="I27"/>
  <c r="E27"/>
  <c r="I26"/>
  <c r="E26"/>
  <c r="I25"/>
  <c r="E25"/>
  <c r="I24"/>
  <c r="E24"/>
  <c r="I23"/>
  <c r="E23"/>
  <c r="I22"/>
  <c r="E22"/>
  <c r="I21"/>
  <c r="E21"/>
  <c r="I20"/>
  <c r="E20"/>
  <c r="I19"/>
  <c r="E19"/>
  <c r="I18"/>
  <c r="E18"/>
  <c r="C12"/>
  <c r="E11"/>
  <c r="C11"/>
  <c r="C10"/>
  <c r="C9"/>
  <c r="E3"/>
  <c r="I42" i="20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H18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I38" i="22"/>
  <c r="E38"/>
  <c r="C12"/>
  <c r="E11"/>
  <c r="C11"/>
  <c r="C10"/>
  <c r="C9"/>
  <c r="E4"/>
  <c r="E3"/>
  <c r="E55" i="20"/>
  <c r="C54"/>
  <c r="F53"/>
  <c r="C53"/>
  <c r="C52"/>
  <c r="F51"/>
  <c r="H50"/>
  <c r="F50"/>
  <c r="C42"/>
  <c r="C41"/>
  <c r="C40"/>
  <c r="C38"/>
  <c r="C12"/>
  <c r="E11"/>
  <c r="C11"/>
  <c r="C10"/>
  <c r="C9"/>
  <c r="E3"/>
  <c r="F30" i="1"/>
  <c r="F29"/>
  <c r="F28"/>
  <c r="F27"/>
  <c r="F26"/>
  <c r="F25"/>
  <c r="F24"/>
  <c r="F23"/>
  <c r="F22"/>
  <c r="F21"/>
  <c r="F20"/>
  <c r="F19"/>
  <c r="F18"/>
  <c r="F17"/>
  <c r="F16"/>
  <c r="F15"/>
  <c r="F14"/>
  <c r="F13"/>
  <c r="J20"/>
  <c r="J14"/>
  <c r="J15"/>
  <c r="J16"/>
  <c r="J18"/>
  <c r="J21"/>
  <c r="J22"/>
  <c r="J23"/>
  <c r="J24"/>
  <c r="J25"/>
  <c r="J27"/>
  <c r="J28"/>
  <c r="J29"/>
  <c r="J30"/>
  <c r="O14"/>
  <c r="O15"/>
  <c r="O16"/>
  <c r="O18"/>
  <c r="O19"/>
  <c r="O20"/>
  <c r="O21"/>
  <c r="O22"/>
  <c r="O23"/>
  <c r="O24"/>
  <c r="O25"/>
  <c r="O26"/>
  <c r="O27"/>
  <c r="O28"/>
  <c r="O29"/>
  <c r="O30"/>
  <c r="C10" i="5"/>
  <c r="I10"/>
  <c r="C3"/>
  <c r="I3"/>
  <c r="C4"/>
  <c r="I4"/>
  <c r="C5"/>
  <c r="I5"/>
  <c r="C6"/>
  <c r="I6"/>
  <c r="C7"/>
  <c r="I7"/>
  <c r="C8"/>
  <c r="I8"/>
  <c r="C9"/>
  <c r="I9"/>
  <c r="C11"/>
  <c r="I11"/>
  <c r="C12"/>
  <c r="I12"/>
  <c r="C13"/>
  <c r="I13"/>
  <c r="C14"/>
  <c r="I14"/>
  <c r="C15"/>
  <c r="I15"/>
  <c r="C16"/>
  <c r="I16"/>
  <c r="C17"/>
  <c r="I17"/>
  <c r="C18"/>
  <c r="I18"/>
  <c r="C19"/>
  <c r="I19"/>
  <c r="C20"/>
  <c r="I20"/>
  <c r="H17" i="2"/>
  <c r="H18"/>
  <c r="H36" i="1"/>
  <c r="H37"/>
  <c r="H38"/>
  <c r="X10" i="3"/>
  <c r="H41" i="1"/>
  <c r="G59"/>
  <c r="G60"/>
  <c r="G61"/>
  <c r="G62"/>
  <c r="G63"/>
  <c r="G64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D3" i="5"/>
  <c r="E3"/>
  <c r="G3"/>
  <c r="D4"/>
  <c r="E4"/>
  <c r="G4"/>
  <c r="D5"/>
  <c r="E5"/>
  <c r="G5"/>
  <c r="D6"/>
  <c r="E6"/>
  <c r="G6"/>
  <c r="D7"/>
  <c r="E7"/>
  <c r="G7"/>
  <c r="D8"/>
  <c r="E8"/>
  <c r="G8"/>
  <c r="D9"/>
  <c r="E9"/>
  <c r="G9"/>
  <c r="D10"/>
  <c r="E10"/>
  <c r="G10"/>
  <c r="D11"/>
  <c r="E11"/>
  <c r="G11"/>
  <c r="D12"/>
  <c r="E12"/>
  <c r="G12"/>
  <c r="D13"/>
  <c r="E13"/>
  <c r="G13"/>
  <c r="D14"/>
  <c r="E14"/>
  <c r="G14"/>
  <c r="D15"/>
  <c r="E15"/>
  <c r="G15"/>
  <c r="D16"/>
  <c r="E16"/>
  <c r="G16"/>
  <c r="D17"/>
  <c r="E17"/>
  <c r="G17"/>
  <c r="D18"/>
  <c r="E18"/>
  <c r="G18"/>
  <c r="D19"/>
  <c r="E19"/>
  <c r="G19"/>
  <c r="D20"/>
  <c r="E20"/>
  <c r="G20"/>
  <c r="D4" i="18"/>
  <c r="D5"/>
  <c r="H5"/>
  <c r="H6"/>
  <c r="D7"/>
  <c r="D9"/>
  <c r="D10"/>
  <c r="D11"/>
  <c r="E11"/>
  <c r="D12"/>
  <c r="D13"/>
  <c r="A18"/>
  <c r="C18"/>
  <c r="E18"/>
  <c r="F18"/>
  <c r="G18"/>
  <c r="P18"/>
  <c r="A19"/>
  <c r="C19"/>
  <c r="E19"/>
  <c r="F19"/>
  <c r="G19"/>
  <c r="P19"/>
  <c r="A20"/>
  <c r="C20"/>
  <c r="E20"/>
  <c r="F20"/>
  <c r="G20"/>
  <c r="P20"/>
  <c r="A21"/>
  <c r="C21"/>
  <c r="E21"/>
  <c r="F21"/>
  <c r="G21"/>
  <c r="P21"/>
  <c r="A22"/>
  <c r="C22"/>
  <c r="E22"/>
  <c r="F22"/>
  <c r="G22"/>
  <c r="P22"/>
  <c r="A23"/>
  <c r="C23"/>
  <c r="E23"/>
  <c r="F23"/>
  <c r="G23"/>
  <c r="P23"/>
  <c r="A24"/>
  <c r="C24"/>
  <c r="E24"/>
  <c r="F24"/>
  <c r="G24"/>
  <c r="P24"/>
  <c r="A25"/>
  <c r="C25"/>
  <c r="E25"/>
  <c r="F25"/>
  <c r="G25"/>
  <c r="P25"/>
  <c r="A26"/>
  <c r="C26"/>
  <c r="E26"/>
  <c r="F26"/>
  <c r="G26"/>
  <c r="P26"/>
  <c r="A27"/>
  <c r="C27"/>
  <c r="E27"/>
  <c r="F27"/>
  <c r="G27"/>
  <c r="P27"/>
  <c r="A28"/>
  <c r="C28"/>
  <c r="E28"/>
  <c r="F28"/>
  <c r="G28"/>
  <c r="P28"/>
  <c r="A29"/>
  <c r="C29"/>
  <c r="E29"/>
  <c r="F29"/>
  <c r="G29"/>
  <c r="P29"/>
  <c r="A30"/>
  <c r="C30"/>
  <c r="E30"/>
  <c r="F30"/>
  <c r="G30"/>
  <c r="P30"/>
  <c r="A31"/>
  <c r="C31"/>
  <c r="E31"/>
  <c r="F31"/>
  <c r="G31"/>
  <c r="P31"/>
  <c r="A32"/>
  <c r="C32"/>
  <c r="E32"/>
  <c r="F32"/>
  <c r="G32"/>
  <c r="P32"/>
  <c r="A33"/>
  <c r="C33"/>
  <c r="E33"/>
  <c r="F33"/>
  <c r="G33"/>
  <c r="P33"/>
  <c r="A34"/>
  <c r="C34"/>
  <c r="E34"/>
  <c r="F34"/>
  <c r="G34"/>
  <c r="P34"/>
  <c r="A35"/>
  <c r="C35"/>
  <c r="E35"/>
  <c r="F35"/>
  <c r="G35"/>
  <c r="P35"/>
  <c r="A36"/>
  <c r="C36"/>
  <c r="E36"/>
  <c r="F36"/>
  <c r="G36"/>
  <c r="P36"/>
  <c r="D4" i="13"/>
  <c r="D5"/>
  <c r="I5"/>
  <c r="I6"/>
  <c r="D7"/>
  <c r="D9"/>
  <c r="D10"/>
  <c r="D11"/>
  <c r="E11"/>
  <c r="D12"/>
  <c r="D13"/>
  <c r="A18"/>
  <c r="C18"/>
  <c r="E18"/>
  <c r="G18"/>
  <c r="I18"/>
  <c r="M18"/>
  <c r="R18"/>
  <c r="F18"/>
  <c r="A19"/>
  <c r="C19"/>
  <c r="E19"/>
  <c r="R19"/>
  <c r="F19"/>
  <c r="G19"/>
  <c r="I19"/>
  <c r="M19"/>
  <c r="A20"/>
  <c r="C20"/>
  <c r="E20"/>
  <c r="F20"/>
  <c r="G20"/>
  <c r="I20"/>
  <c r="M20"/>
  <c r="R20"/>
  <c r="A21"/>
  <c r="C21"/>
  <c r="E21"/>
  <c r="F21"/>
  <c r="G21"/>
  <c r="I21"/>
  <c r="M21"/>
  <c r="R21"/>
  <c r="A22"/>
  <c r="C22"/>
  <c r="E22"/>
  <c r="F22"/>
  <c r="G22"/>
  <c r="I22"/>
  <c r="M22"/>
  <c r="R22"/>
  <c r="A23"/>
  <c r="C23"/>
  <c r="E23"/>
  <c r="F23"/>
  <c r="G23"/>
  <c r="I23"/>
  <c r="M23"/>
  <c r="R23"/>
  <c r="A24"/>
  <c r="C24"/>
  <c r="E24"/>
  <c r="F24"/>
  <c r="G24"/>
  <c r="I24"/>
  <c r="M24"/>
  <c r="R24"/>
  <c r="A25"/>
  <c r="C25"/>
  <c r="E25"/>
  <c r="F25"/>
  <c r="G25"/>
  <c r="I25"/>
  <c r="M25"/>
  <c r="R25"/>
  <c r="A26"/>
  <c r="C26"/>
  <c r="E26"/>
  <c r="R26"/>
  <c r="F26"/>
  <c r="G26"/>
  <c r="I26"/>
  <c r="M26"/>
  <c r="A27"/>
  <c r="C27"/>
  <c r="E27"/>
  <c r="F27"/>
  <c r="G27"/>
  <c r="I27"/>
  <c r="M27"/>
  <c r="R27"/>
  <c r="A28"/>
  <c r="C28"/>
  <c r="E28"/>
  <c r="F28"/>
  <c r="G28"/>
  <c r="I28"/>
  <c r="M28"/>
  <c r="R28"/>
  <c r="A29"/>
  <c r="C29"/>
  <c r="E29"/>
  <c r="F29"/>
  <c r="G29"/>
  <c r="I29"/>
  <c r="M29"/>
  <c r="R29"/>
  <c r="A30"/>
  <c r="C30"/>
  <c r="E30"/>
  <c r="F30"/>
  <c r="G30"/>
  <c r="I30"/>
  <c r="M30"/>
  <c r="R30"/>
  <c r="A31"/>
  <c r="C31"/>
  <c r="E31"/>
  <c r="F31"/>
  <c r="G31"/>
  <c r="I31"/>
  <c r="M31"/>
  <c r="R31"/>
  <c r="A32"/>
  <c r="C32"/>
  <c r="E32"/>
  <c r="F32"/>
  <c r="G32"/>
  <c r="I32"/>
  <c r="M32"/>
  <c r="R32"/>
  <c r="A33"/>
  <c r="C33"/>
  <c r="E33"/>
  <c r="F33"/>
  <c r="G33"/>
  <c r="I33"/>
  <c r="M33"/>
  <c r="R33"/>
  <c r="A34"/>
  <c r="C34"/>
  <c r="E34"/>
  <c r="F34"/>
  <c r="G34"/>
  <c r="I34"/>
  <c r="M34"/>
  <c r="R34"/>
  <c r="A35"/>
  <c r="C35"/>
  <c r="E35"/>
  <c r="F35"/>
  <c r="G35"/>
  <c r="I35"/>
  <c r="M35"/>
  <c r="R35"/>
  <c r="A36"/>
  <c r="C36"/>
  <c r="E36"/>
  <c r="F36"/>
  <c r="G36"/>
  <c r="I36"/>
  <c r="M36"/>
  <c r="R36"/>
  <c r="D3" i="16"/>
  <c r="D4"/>
  <c r="I5"/>
  <c r="I6"/>
  <c r="I7"/>
  <c r="C8"/>
  <c r="I8"/>
  <c r="C9"/>
  <c r="C10"/>
  <c r="D10"/>
  <c r="A18"/>
  <c r="C18"/>
  <c r="E18"/>
  <c r="F18"/>
  <c r="G18"/>
  <c r="H18"/>
  <c r="I18"/>
  <c r="A19"/>
  <c r="C19"/>
  <c r="E19"/>
  <c r="F19"/>
  <c r="G19"/>
  <c r="H19"/>
  <c r="I19"/>
  <c r="A20"/>
  <c r="C20"/>
  <c r="E20"/>
  <c r="F20"/>
  <c r="G20"/>
  <c r="H20"/>
  <c r="I20"/>
  <c r="A21"/>
  <c r="C21"/>
  <c r="E21"/>
  <c r="F21"/>
  <c r="G21"/>
  <c r="H21"/>
  <c r="I21"/>
  <c r="A22"/>
  <c r="C22"/>
  <c r="E22"/>
  <c r="F22"/>
  <c r="G22"/>
  <c r="H22"/>
  <c r="I22"/>
  <c r="A23"/>
  <c r="C23"/>
  <c r="E23"/>
  <c r="F23"/>
  <c r="G23"/>
  <c r="H23"/>
  <c r="I23"/>
  <c r="A24"/>
  <c r="C24"/>
  <c r="E24"/>
  <c r="F24"/>
  <c r="G24"/>
  <c r="H24"/>
  <c r="I24"/>
  <c r="A25"/>
  <c r="C25"/>
  <c r="E25"/>
  <c r="F25"/>
  <c r="G25"/>
  <c r="H25"/>
  <c r="I25"/>
  <c r="A26"/>
  <c r="C26"/>
  <c r="E26"/>
  <c r="F26"/>
  <c r="G26"/>
  <c r="H26"/>
  <c r="I26"/>
  <c r="A27"/>
  <c r="C27"/>
  <c r="E27"/>
  <c r="F27"/>
  <c r="G27"/>
  <c r="H27"/>
  <c r="I27"/>
  <c r="A28"/>
  <c r="C28"/>
  <c r="E28"/>
  <c r="F28"/>
  <c r="G28"/>
  <c r="H28"/>
  <c r="I28"/>
  <c r="A29"/>
  <c r="C29"/>
  <c r="E29"/>
  <c r="F29"/>
  <c r="G29"/>
  <c r="H29"/>
  <c r="I29"/>
  <c r="A30"/>
  <c r="C30"/>
  <c r="E30"/>
  <c r="F30"/>
  <c r="G30"/>
  <c r="H30"/>
  <c r="I30"/>
  <c r="A31"/>
  <c r="C31"/>
  <c r="E31"/>
  <c r="F31"/>
  <c r="G31"/>
  <c r="H31"/>
  <c r="I31"/>
  <c r="A32"/>
  <c r="C32"/>
  <c r="E32"/>
  <c r="F32"/>
  <c r="G32"/>
  <c r="H32"/>
  <c r="I32"/>
  <c r="A33"/>
  <c r="C33"/>
  <c r="E33"/>
  <c r="F33"/>
  <c r="G33"/>
  <c r="H33"/>
  <c r="I33"/>
  <c r="A34"/>
  <c r="C34"/>
  <c r="E34"/>
  <c r="F34"/>
  <c r="G34"/>
  <c r="H34"/>
  <c r="I34"/>
  <c r="A35"/>
  <c r="C35"/>
  <c r="E35"/>
  <c r="F35"/>
  <c r="G35"/>
  <c r="H35"/>
  <c r="I35"/>
  <c r="A36"/>
  <c r="C36"/>
  <c r="E36"/>
  <c r="F36"/>
  <c r="G36"/>
  <c r="H36"/>
  <c r="I36"/>
  <c r="A38"/>
  <c r="D46"/>
  <c r="E46"/>
  <c r="D47"/>
  <c r="A48"/>
  <c r="A49"/>
  <c r="A50"/>
  <c r="C50"/>
  <c r="B51"/>
  <c r="L3" i="3"/>
  <c r="L4"/>
  <c r="L5"/>
  <c r="L6"/>
  <c r="L7"/>
  <c r="L8"/>
  <c r="L9"/>
  <c r="L10"/>
  <c r="L11"/>
  <c r="L12"/>
  <c r="L13"/>
  <c r="D16" i="2"/>
  <c r="D17"/>
  <c r="A33"/>
  <c r="B57" i="1"/>
  <c r="J29" i="16"/>
  <c r="J21"/>
  <c r="J25"/>
  <c r="J26"/>
  <c r="J30"/>
  <c r="K19"/>
  <c r="K35"/>
  <c r="K34"/>
  <c r="K33"/>
  <c r="K32"/>
  <c r="K31"/>
  <c r="K30"/>
  <c r="K29"/>
  <c r="K28"/>
  <c r="K27"/>
  <c r="K26"/>
  <c r="K25"/>
  <c r="K24"/>
  <c r="K23"/>
  <c r="K22"/>
  <c r="K21"/>
  <c r="K20"/>
  <c r="J23"/>
  <c r="J27"/>
  <c r="J24"/>
  <c r="J34"/>
  <c r="J19"/>
  <c r="J33"/>
  <c r="J36"/>
  <c r="J31"/>
  <c r="J35"/>
  <c r="K36"/>
  <c r="A43"/>
  <c r="J18"/>
  <c r="O5" i="2"/>
  <c r="O6"/>
  <c r="H21"/>
  <c r="A42" i="16"/>
  <c r="J32"/>
  <c r="J28"/>
  <c r="J20"/>
  <c r="J22"/>
  <c r="A41"/>
  <c r="K18"/>
  <c r="J37"/>
  <c r="J38"/>
  <c r="J46"/>
  <c r="H46"/>
  <c r="C44"/>
  <c r="J43"/>
  <c r="C43"/>
  <c r="J41"/>
  <c r="J44"/>
  <c r="A44"/>
  <c r="J42"/>
  <c r="J39"/>
  <c r="C42"/>
  <c r="C41"/>
  <c r="J47"/>
  <c r="J48"/>
  <c r="J49"/>
</calcChain>
</file>

<file path=xl/sharedStrings.xml><?xml version="1.0" encoding="utf-8"?>
<sst xmlns="http://schemas.openxmlformats.org/spreadsheetml/2006/main" count="548" uniqueCount="359">
  <si>
    <t>Postcode:</t>
  </si>
  <si>
    <t>Woonplaats:</t>
  </si>
  <si>
    <t>Provincie:</t>
  </si>
  <si>
    <t>Telefoon:</t>
  </si>
  <si>
    <t>Mobiel:</t>
  </si>
  <si>
    <t>Emailadres</t>
  </si>
  <si>
    <t>&lt;selecteer&gt;</t>
  </si>
  <si>
    <t>Ja</t>
  </si>
  <si>
    <t>Nee</t>
  </si>
  <si>
    <t>Aantal</t>
  </si>
  <si>
    <t>Thermoplus Astralite HR+  5 - 4</t>
  </si>
  <si>
    <t>Thermoplus Astralite HR+  6 - 4</t>
  </si>
  <si>
    <t>Thermoplus Starlite HR++ 5 - 4</t>
  </si>
  <si>
    <t>Thermoplus Starlite HR++ 6 - 4</t>
  </si>
  <si>
    <t>Thermobel standaard 5 - 4</t>
  </si>
  <si>
    <t>Thermobel standaard 6 - 4</t>
  </si>
  <si>
    <t>Friesland</t>
  </si>
  <si>
    <t>Groningen</t>
  </si>
  <si>
    <t>Drenthe</t>
  </si>
  <si>
    <t>Gelderland</t>
  </si>
  <si>
    <t>Overijssel</t>
  </si>
  <si>
    <t>Utrecht</t>
  </si>
  <si>
    <t>Zeeland</t>
  </si>
  <si>
    <t>Limburg</t>
  </si>
  <si>
    <t>Flevoland</t>
  </si>
  <si>
    <t>Geen rooster</t>
  </si>
  <si>
    <t>Ducoton 10</t>
  </si>
  <si>
    <t>Ducoton 18</t>
  </si>
  <si>
    <t>Ducoflat 12</t>
  </si>
  <si>
    <t>Subtotaal excl. BTW</t>
  </si>
  <si>
    <t>Totaal inclusief BTW</t>
  </si>
  <si>
    <t>Gewenste leverdatum</t>
  </si>
  <si>
    <t>tot 500</t>
  </si>
  <si>
    <t>daarboven per 100mm</t>
  </si>
  <si>
    <t>Soort en Samenstelling</t>
  </si>
  <si>
    <t>Verkoopprijs maatwerk
tot 500 mm
(excl. BTW)</t>
  </si>
  <si>
    <t>Verkoopprijs maatwerk &gt; 500 mm per 100 mm
(excl. BTW)</t>
  </si>
  <si>
    <t>Deze spreadsheet is eigendom van Glasdiscount.nl en mag uitsluitend gebruikt worden door (potentiële) relaties en klanten van Glasdiscount.nl</t>
  </si>
  <si>
    <t>Verkoopprijs per m2 excl. BTW</t>
  </si>
  <si>
    <t>Prijs glas
(€)</t>
  </si>
  <si>
    <t xml:space="preserve">  &lt;selecteer&gt;</t>
  </si>
  <si>
    <t>Opp.
M2</t>
  </si>
  <si>
    <t>Prijs 
m2 (€)</t>
  </si>
  <si>
    <t>Provincie</t>
  </si>
  <si>
    <t>Voor montage van de opgegeven ruiten heeft u het volgende nodig:</t>
  </si>
  <si>
    <t>Hoogte</t>
  </si>
  <si>
    <t>Breedte</t>
  </si>
  <si>
    <t>Totaal</t>
  </si>
  <si>
    <t>Kit</t>
  </si>
  <si>
    <t>Band</t>
  </si>
  <si>
    <t>Advies beglazingsmateriaal voor Montage:</t>
  </si>
  <si>
    <t>Transportverzekering (1,5%)</t>
  </si>
  <si>
    <t>Ruimte voor eventuele toelichting:</t>
  </si>
  <si>
    <t xml:space="preserve">Breedte
(mm)
</t>
  </si>
  <si>
    <t>Hoogte
(mm)</t>
  </si>
  <si>
    <t>Totaal exclusief BTW</t>
  </si>
  <si>
    <t>Type</t>
  </si>
  <si>
    <t>prijs per m1</t>
  </si>
  <si>
    <t>Prijs per lengte 4,6 m</t>
  </si>
  <si>
    <t xml:space="preserve">Glaslat type A1 17 x 15 mm </t>
  </si>
  <si>
    <t>Glaslat type A2 17 x 19 mm</t>
  </si>
  <si>
    <t>Glaslat type E1 17 x 15 mm</t>
  </si>
  <si>
    <t>Glaslat type S1 9 x 32 mm</t>
  </si>
  <si>
    <t>Glaslat type S2 12 x 32 mm</t>
  </si>
  <si>
    <t>Glaslat type ZS2 12 x 32 mm</t>
  </si>
  <si>
    <t>Glaslat type V1 17 x 25 mm</t>
  </si>
  <si>
    <t>Glaslat type V2 21 x 25 mm</t>
  </si>
  <si>
    <t>Glaslat type N45 18 x 45 mm</t>
  </si>
  <si>
    <t>Glaslat type N50 18 x 50 mm</t>
  </si>
  <si>
    <t>Glaslat type N55 18 x 55 mm</t>
  </si>
  <si>
    <t>Glasdiscount.nl</t>
  </si>
  <si>
    <t xml:space="preserve">Naam: </t>
  </si>
  <si>
    <t>Straat en huisnummer:</t>
  </si>
  <si>
    <t>Aan:</t>
  </si>
  <si>
    <t>Datum:</t>
  </si>
  <si>
    <t>Glassoort</t>
  </si>
  <si>
    <t>Spouw</t>
  </si>
  <si>
    <t>Rooster</t>
  </si>
  <si>
    <t>Kleur</t>
  </si>
  <si>
    <t>mm</t>
  </si>
  <si>
    <t>Prijs 
glas</t>
  </si>
  <si>
    <t>Prijs
rooster</t>
  </si>
  <si>
    <t xml:space="preserve">Op al onze leveringen zijn de leveringsvoorwaarden van Glasdiscount.nl van toepassing. </t>
  </si>
  <si>
    <t>BTW bedrag (19%)</t>
  </si>
  <si>
    <t>Rabobank: 3060.70.197</t>
  </si>
  <si>
    <t>info@glasdiscount.nl</t>
  </si>
  <si>
    <t>Afleveradres:</t>
  </si>
  <si>
    <t>Afwijkend afleveradres:</t>
  </si>
  <si>
    <t>Tel:</t>
  </si>
  <si>
    <t>Plaats van aflevering:</t>
  </si>
  <si>
    <t>Ordernummer:</t>
  </si>
  <si>
    <t>wit</t>
  </si>
  <si>
    <t>grijs</t>
  </si>
  <si>
    <t>bruin</t>
  </si>
  <si>
    <t>zwart</t>
  </si>
  <si>
    <t>Aantal setjes beglazingsblokjes</t>
  </si>
  <si>
    <t>Zwaluw Hibry-Seal-2PS 310 ml wit</t>
  </si>
  <si>
    <t>Beglazingsmateriaal bestellen ?</t>
  </si>
  <si>
    <t>Zwaluw Hibry-Seal-2PS 12x 310 ml wit</t>
  </si>
  <si>
    <t xml:space="preserve"> &lt;selecteer&gt;</t>
  </si>
  <si>
    <t xml:space="preserve"> Bloem Easyseal prof. 12x 310 ml wit</t>
  </si>
  <si>
    <t xml:space="preserve"> Bloem Easyseal Prof 310 ml wit</t>
  </si>
  <si>
    <t>Gewenste leverdatum:</t>
  </si>
  <si>
    <t>BESTELLING</t>
  </si>
  <si>
    <t>Telefoonnummer(s):</t>
  </si>
  <si>
    <t>Stap 2: Selecteer benodigde beglazingsproducten</t>
  </si>
  <si>
    <t>( ca. 2 - 3 weken levertijd)</t>
  </si>
  <si>
    <t>Telefoonnummer afleveradres</t>
  </si>
  <si>
    <t xml:space="preserve">eenmalige machtiging </t>
  </si>
  <si>
    <t>*</t>
  </si>
  <si>
    <t>Noord-Holland</t>
  </si>
  <si>
    <t>Zuid-Holland</t>
  </si>
  <si>
    <t>Noord-Brabant</t>
  </si>
  <si>
    <t>Hieronder uitkomst van provincie en bezorgkosten:</t>
  </si>
  <si>
    <t>Bezorgkosten glas</t>
  </si>
  <si>
    <t>m1</t>
  </si>
  <si>
    <t>m2</t>
  </si>
  <si>
    <t>aantal</t>
  </si>
  <si>
    <t>kosten afwijkend adres</t>
  </si>
  <si>
    <t>kosten standaard adres</t>
  </si>
  <si>
    <t>code factuuradres</t>
  </si>
  <si>
    <t>code afwijkend afleveradres</t>
  </si>
  <si>
    <t>Kinzo Glasdrager 1 nap</t>
  </si>
  <si>
    <t>Kinzo Glasdrager 2 nappen</t>
  </si>
  <si>
    <t>Kunststof glasdrager 3 nappen</t>
  </si>
  <si>
    <t>Kunststof glasdrager 4 nappen</t>
  </si>
  <si>
    <t>Aluminium glasdrager 1 nap</t>
  </si>
  <si>
    <t>Glassnijder</t>
  </si>
  <si>
    <t xml:space="preserve"> &lt;selecteer&gt; </t>
  </si>
  <si>
    <t>Aluminium glasdrager 2 nappen</t>
  </si>
  <si>
    <t>Aantal kokers beglazingskit Easyseal prof. 310 ml wit</t>
  </si>
  <si>
    <t>Prijs</t>
  </si>
  <si>
    <t>====&gt;</t>
  </si>
  <si>
    <t>(u kunt de aantallen aanpassen, bezorgkosten voor beglazingsmaterialen is €  6,50)</t>
  </si>
  <si>
    <t>Subtotaal (excl. BTW)</t>
  </si>
  <si>
    <t xml:space="preserve">achteraf obv factuur </t>
  </si>
  <si>
    <t>Benodigde producten</t>
  </si>
  <si>
    <r>
      <t xml:space="preserve">(prijzen zijn </t>
    </r>
    <r>
      <rPr>
        <i/>
        <u/>
        <sz val="10"/>
        <rFont val="Arial"/>
        <family val="2"/>
      </rPr>
      <t>inclusief</t>
    </r>
    <r>
      <rPr>
        <i/>
        <sz val="10"/>
        <rFont val="Arial"/>
        <family val="2"/>
      </rPr>
      <t xml:space="preserve"> verwijderingsbijdrage en energietoeslag)</t>
    </r>
  </si>
  <si>
    <t>Geldig v.a. 15 mei 2007</t>
  </si>
  <si>
    <t>Evt. afwijkend afleveradres ?</t>
  </si>
  <si>
    <t>Indien u op de knop "Bestellen" klikt, dan moet automatisch een venster met uw mail geopend worden.</t>
  </si>
  <si>
    <t>U hoeft dan alleen ons emailadres in te vullen, het bestand wordt automatisch bijgevoegd.</t>
  </si>
  <si>
    <r>
      <t>Let op!</t>
    </r>
    <r>
      <rPr>
        <sz val="10"/>
        <color indexed="10"/>
        <rFont val="Arial"/>
        <family val="2"/>
      </rPr>
      <t xml:space="preserve"> Op sommige computers werkt dit niet en zal er verder niets gebeuren. In dat geval kunt u dit bestand</t>
    </r>
  </si>
  <si>
    <t xml:space="preserve">Euro's </t>
  </si>
  <si>
    <r>
      <t xml:space="preserve">opslaan en vervolgens het opgeslagen bestand mailen naar </t>
    </r>
    <r>
      <rPr>
        <b/>
        <sz val="14"/>
        <color indexed="10"/>
        <rFont val="Arial"/>
        <family val="2"/>
      </rPr>
      <t>info@glasdiscount.nl</t>
    </r>
  </si>
  <si>
    <t>vooraf per bank</t>
  </si>
  <si>
    <t>Bezorgen of afhalen ?</t>
  </si>
  <si>
    <t>Bezorgen</t>
  </si>
  <si>
    <t>Afhalen</t>
  </si>
  <si>
    <t>&lt; nvt &gt;</t>
  </si>
  <si>
    <t>Almelo</t>
  </si>
  <si>
    <t>Arnhem</t>
  </si>
  <si>
    <t>Zwolle</t>
  </si>
  <si>
    <t>&lt; kies locatie &gt;</t>
  </si>
  <si>
    <t>Voor meer informatie over de wijze van betaling verwijzen we u naar onze site: www.glasdiscount.nl</t>
  </si>
  <si>
    <t>Het totaalbedrag is € 750,- of meer. Betaling is alleen vooraf of via eenmalige machtiging mogelijk. Selecteer daarom hieronder 'vooraf' of 'eenmalige machtiging'. Voor meer informatie zie onze site</t>
  </si>
  <si>
    <t xml:space="preserve">Disclaimer: Aan deze calculaties kunnen geen rechten ontleend worden. Prijs- en modelwijzigingen en typefouten voorbehouden. Op al onze leveringen zijn onze leveringsvoorwaarden van toepassing. Deze kunt u lezen op onze site www.glasdiscount.nl </t>
  </si>
  <si>
    <t>Bezorgen of afhalen:</t>
  </si>
  <si>
    <t>Deze voorwaarden kunt u lezen of downloaden op onze website www.glasdiscount.nl</t>
  </si>
  <si>
    <t>Beglazingsmaterialen</t>
  </si>
  <si>
    <t xml:space="preserve">Betaling dient te geschieden per bank binnen 8 dagen na aflevering onder vermelding van het factuurnummer. </t>
  </si>
  <si>
    <t>Gaarne het factuurbedrag per bank over te maken onder vermelding van het factuurnummer. Na ontvangst van uw betaling wordt de order verder afgehandeld.</t>
  </si>
  <si>
    <t>Aantal rollen beglazingsband 3 mm wit 20m</t>
  </si>
  <si>
    <t>Opdrachtbevestiging</t>
  </si>
  <si>
    <t>Leverdatum (o.o.v.):</t>
  </si>
  <si>
    <t>Factuur</t>
  </si>
  <si>
    <t>06-22507350</t>
  </si>
  <si>
    <t>055-5052878</t>
  </si>
  <si>
    <t>glasaftrek</t>
  </si>
  <si>
    <t>Aftrek</t>
  </si>
  <si>
    <t>Roosters</t>
  </si>
  <si>
    <t>Type rooster</t>
  </si>
  <si>
    <t>Evt. opmerkingen</t>
  </si>
  <si>
    <t>Roosters compleet leveren met beglazingsrubber !</t>
  </si>
  <si>
    <t>RAL kleur</t>
  </si>
  <si>
    <t>Komt niet op de print !</t>
  </si>
  <si>
    <t>Toegepaste aftrek</t>
  </si>
  <si>
    <t>gratis</t>
  </si>
  <si>
    <t>tot 10 m2</t>
  </si>
  <si>
    <t xml:space="preserve"> 10 m2 - 20 m2</t>
  </si>
  <si>
    <t>Op geen enkele wijze mag dit programma gekopieerd of hergebruikt worden tenzij schriftelijke toestemming is verleend door Glasdiscount.nl</t>
  </si>
  <si>
    <t>Buva Fitstream 11 (alu)</t>
  </si>
  <si>
    <t>Buva Fitstream 11 (niet stand. RAL)</t>
  </si>
  <si>
    <t>Buva Fitstream 11 (stand. RAL)</t>
  </si>
  <si>
    <t>Buva Fitstream 14 (alu)</t>
  </si>
  <si>
    <t>Buva Fitstream 14 (stand. RAL)</t>
  </si>
  <si>
    <t>Buva Fitstream 14 (niet stand. RAL)</t>
  </si>
  <si>
    <t>Buva Fitstream 16 (alu)</t>
  </si>
  <si>
    <t>Buva Fitstream 16 (stand. RAL)</t>
  </si>
  <si>
    <t>Buva Fitstream 16 (niet stand. RAL)</t>
  </si>
  <si>
    <t>Buva Fitstream 21 (alu)</t>
  </si>
  <si>
    <t>Buva Fitstream 21 (stand. RAL)</t>
  </si>
  <si>
    <t>Buva Fitstream 21 (niet stand. RAL)</t>
  </si>
  <si>
    <t>Buva Slidestream (alu)</t>
  </si>
  <si>
    <t>Buva Slidestream (niet stand. RAL)</t>
  </si>
  <si>
    <t>Buva Slidestream (stand. RAL)</t>
  </si>
  <si>
    <t>Stap 3: Vul onderstaande gegevens volledig in</t>
  </si>
  <si>
    <t>Voor meer informatie over onze algemene voorwaarden, 
de bestelprocedure en de 
wijze van betalen verwijzen wij u naar onze site</t>
  </si>
  <si>
    <t>Voorsterweg 20</t>
  </si>
  <si>
    <t>7371 GC Loenen Gld.</t>
  </si>
  <si>
    <t>KvK: 08062381</t>
  </si>
  <si>
    <t>Contact: M. Put</t>
  </si>
  <si>
    <t>0-7,5m2</t>
  </si>
  <si>
    <t>7,5-15m2</t>
  </si>
  <si>
    <t>15-22,5m2</t>
  </si>
  <si>
    <t>22,5-30 m2</t>
  </si>
  <si>
    <t>&gt;30m2</t>
  </si>
  <si>
    <t>5% korting bij 7,5 tot 15 m2</t>
  </si>
  <si>
    <t>10% korting bij 15 tot 22,5 m2</t>
  </si>
  <si>
    <t>15% korting bij 22,5 tot 30 m2</t>
  </si>
  <si>
    <t>20% korting bij 30 m2 of meer</t>
  </si>
  <si>
    <t>Berekening korting</t>
  </si>
  <si>
    <t>Korting</t>
  </si>
  <si>
    <t>totaal m2</t>
  </si>
  <si>
    <t xml:space="preserve"> Ducoton 18 Naturel F1 geanodiseerd </t>
  </si>
  <si>
    <t xml:space="preserve"> Ducoton 18 standaard RAL kleur </t>
  </si>
  <si>
    <t xml:space="preserve"> Ducoton 18 niet standaard RAL kleur </t>
  </si>
  <si>
    <t xml:space="preserve"> Ducoline 10/17/22 Alu</t>
  </si>
  <si>
    <t xml:space="preserve"> Ducoline 10/17/22 Stand. Ral kleur</t>
  </si>
  <si>
    <t xml:space="preserve"> Ducoline 10/17/22 niet stand. RAL </t>
  </si>
  <si>
    <t xml:space="preserve"> Ducoline 10/17/22 ZR Naturel F1 geanodiseerd </t>
  </si>
  <si>
    <t xml:space="preserve"> Ducoline 10/17/22 ZR Standaard Ral kleur</t>
  </si>
  <si>
    <t xml:space="preserve"> Ducoline 10/17/22 ZR niet standaard Ral kleur </t>
  </si>
  <si>
    <t>Opgegeven maten zijn glasmaten. Bij toepassing van roosters is er al rekening gehouden met glasaftrek</t>
  </si>
  <si>
    <t>Let op: bij de glasmaten is de aftrek voor roosters</t>
  </si>
  <si>
    <t>al toegepast. Zie hieronder met welke aftrek gerekend is</t>
  </si>
  <si>
    <t xml:space="preserve"> Ducoton 10 Alu</t>
  </si>
  <si>
    <t xml:space="preserve"> Ducoton 10 niet standaard RAL kleur </t>
  </si>
  <si>
    <t xml:space="preserve"> Ducoton 10 standaard RAL kleur </t>
  </si>
  <si>
    <t xml:space="preserve"> Ducoton 10 ZR Alu</t>
  </si>
  <si>
    <t xml:space="preserve"> Ducoton 10 ZR niet standaard RAL kleur </t>
  </si>
  <si>
    <t xml:space="preserve"> Ducoton 10 ZR standaard RAL kleur </t>
  </si>
  <si>
    <t>In onze nieuwe webshop is een uitgebreid assortiment te vinden van beglazingsmaterialen en gereedschappen.  Zie onze site www.bouwdiscount.nl.</t>
  </si>
  <si>
    <t>B.T.W. bedrag (21%)</t>
  </si>
  <si>
    <t>Verzending en afhandeling € 18,95 per order tot € 400,00 excl.</t>
  </si>
  <si>
    <t>Prijs glas</t>
  </si>
  <si>
    <t>Subtotaal glas excl. BTW</t>
  </si>
  <si>
    <t>Geldig v.a. 1-07-2013</t>
  </si>
  <si>
    <t>Blank floatglas 3 mm</t>
  </si>
  <si>
    <t>Blank floatglas 4 mm</t>
  </si>
  <si>
    <t>Blank floatglas 5 mm</t>
  </si>
  <si>
    <t>Blank floatglas 6 mm</t>
  </si>
  <si>
    <t>Blank floatglas 8 mm</t>
  </si>
  <si>
    <t>Blank floatglas 10 mm</t>
  </si>
  <si>
    <t>Draadglas Blank Gehard (O) 6 mm</t>
  </si>
  <si>
    <t>Draadglas Blank Brute (S) 6 mm</t>
  </si>
  <si>
    <t>Draadglas Spiegeldraadglas 6 mm</t>
  </si>
  <si>
    <t>Figuurglas Aero blank 4 mm</t>
  </si>
  <si>
    <t>Figuurglas Aero brons 4 mm</t>
  </si>
  <si>
    <t>Figuurglas Aero mat/blank 4 mm</t>
  </si>
  <si>
    <t>Figuurglas Bamboo 5 mm</t>
  </si>
  <si>
    <t>Figuurglas Bamboo brons 5 mm</t>
  </si>
  <si>
    <t>Figuurglas Brute-glas 5 mm</t>
  </si>
  <si>
    <t>Figuurglas Cathedraal blank 4 mm</t>
  </si>
  <si>
    <t>Figuurglas Cathedraal brons 4 mm</t>
  </si>
  <si>
    <t>Figuurglas Cathedraal fijn 4 mm</t>
  </si>
  <si>
    <t>Figuurglas Cathedraal geel 4 mm</t>
  </si>
  <si>
    <t>Figuurglas Cathedraal groen</t>
  </si>
  <si>
    <t>Figuurglas Chincilla blank 4 mm</t>
  </si>
  <si>
    <t>Figuurglas Chincilla brons 4 mm</t>
  </si>
  <si>
    <t>Figuurglas Confetti 4 mm</t>
  </si>
  <si>
    <t>Figuurglas Cotswold blank</t>
  </si>
  <si>
    <t>Figuurglas Crepi 4 mm</t>
  </si>
  <si>
    <t>Figuurglas Crepi 8 mm</t>
  </si>
  <si>
    <t>Figuurglas Delta blank 4 mm</t>
  </si>
  <si>
    <t>Figuurglas Delta brons 4 mm</t>
  </si>
  <si>
    <t>Figuurglas Delta mat &amp; blank 4 mm</t>
  </si>
  <si>
    <t>Figuurglas Farao blank 4 mm</t>
  </si>
  <si>
    <t>Figuurglas Farao blank 8 mm</t>
  </si>
  <si>
    <t>Figuurglas Farao brons 4 mm</t>
  </si>
  <si>
    <t>Figuurglas Farao mat/blank 4 mm</t>
  </si>
  <si>
    <t>Figuurglas Flutes (Canallé) blank 4 mm</t>
  </si>
  <si>
    <t>Figuurglas Flutes (Canallé) mat &amp; blank 4 mm</t>
  </si>
  <si>
    <t>Figuurglas Geblokt square (wafelglas) 5mm</t>
  </si>
  <si>
    <t>Figuurglas Gegoten antiek blank 4 mm</t>
  </si>
  <si>
    <t>Figuurglas Gegoten antiek brons 4 mm</t>
  </si>
  <si>
    <t>Figuurglas Gegoten antiek geel 4 mm</t>
  </si>
  <si>
    <t>Figuurglas Gegoten antiek grijs 4 mm</t>
  </si>
  <si>
    <t>Figuurglas Gegoten antiek violet 4 mm</t>
  </si>
  <si>
    <t>Figuurglas Gehamerd fijn (marine) 4 mm</t>
  </si>
  <si>
    <t>Figuurglas Gehamerd grof (atlantic) 4 mm</t>
  </si>
  <si>
    <t>Figuurglas Gothic 4 mm</t>
  </si>
  <si>
    <t>Figuurglas Gothic brons 4 mm</t>
  </si>
  <si>
    <t>Figuurglas Gothic geel 4 mm</t>
  </si>
  <si>
    <t>Figuurglas Mastercarré blank 4 mm</t>
  </si>
  <si>
    <t>Figuurglas Masterligne blank 4 mm</t>
  </si>
  <si>
    <t>Figuurglas Masterpoint blank 4 mm</t>
  </si>
  <si>
    <t xml:space="preserve">Figuurglas Matelux/satijn 4 mm </t>
  </si>
  <si>
    <t xml:space="preserve">Figuurglas Matelux/satijn 6 mm </t>
  </si>
  <si>
    <t>Figuurglas Matelux/satijn 8 mm</t>
  </si>
  <si>
    <t>Figuurglas Matobel 2 zijdig ontspiegeld glas 2 mm</t>
  </si>
  <si>
    <t>Figuurglas Niagara 5 mm</t>
  </si>
  <si>
    <t>Figuurglas Niagara brons 5 mm</t>
  </si>
  <si>
    <t>Figuurglas Niagara geel 5 mm</t>
  </si>
  <si>
    <t>Figuurglas Niagara mat &amp; blank 5 mm</t>
  </si>
  <si>
    <t>Figuurglas Quatrix 4 mm</t>
  </si>
  <si>
    <t>Figuurglas Quatrix mat 4 mm</t>
  </si>
  <si>
    <t>Figuurglas Satinbel 4 mm</t>
  </si>
  <si>
    <t>Figuurglas Screen/Nylon 4 mm</t>
  </si>
  <si>
    <t>Figuurglas Silvit blank 4 mm</t>
  </si>
  <si>
    <t>Figuurglas Silvit brons 4 mm</t>
  </si>
  <si>
    <t>Figuurglas Spotlite blank 4 mm</t>
  </si>
  <si>
    <t>Figuurglas Travertino blank 4 mm</t>
  </si>
  <si>
    <t>Figuurglas Vlechtmat Twist 4 mm</t>
  </si>
  <si>
    <t>Figuurglas Waterdrup (Jan Hagel) 4 mm</t>
  </si>
  <si>
    <t>Extra helder enkel glas optiwhite 4mm</t>
  </si>
  <si>
    <t>Extra helder enkel glas optiwhite 6mm</t>
  </si>
  <si>
    <t>Extra helder enkel glas optiwhite 8mm</t>
  </si>
  <si>
    <t>Extra helder enkel glas optiwhite gehard 6mm</t>
  </si>
  <si>
    <t>Extra helder enkel glas optiwhite gehard 8mm</t>
  </si>
  <si>
    <t>Extra helder enkel glas optiwhite gehard 10mm</t>
  </si>
  <si>
    <t>Extra helder enkel glas optiwhite gehard 12mm</t>
  </si>
  <si>
    <t>Extra helder enkel glas optiwhite gehard 15mm</t>
  </si>
  <si>
    <t>Extra helder enkel glas optiwhite 10mm</t>
  </si>
  <si>
    <t>Extra helder enkel glas optiwhite 12mm</t>
  </si>
  <si>
    <t>Extra helder enkel glas optiwhite 15mm</t>
  </si>
  <si>
    <t>Spiegel Antiek Mirold Morena 4 mm</t>
  </si>
  <si>
    <t>Standaard spiegel blank 3 mm</t>
  </si>
  <si>
    <t>Standaard spiegel blank 4 mm</t>
  </si>
  <si>
    <t>Standaard spiegel blank 5 mm</t>
  </si>
  <si>
    <t>Standaard spiegel blank 6 mm</t>
  </si>
  <si>
    <t>Standaard spiegel blank 8 mm</t>
  </si>
  <si>
    <t>Standaard spiegel brons 4 mm</t>
  </si>
  <si>
    <t>Standaard spiegel brons 6 mm</t>
  </si>
  <si>
    <t>Standaard spiegel grijs 4mm</t>
  </si>
  <si>
    <t>Standaard spiegel grijs 6 mm</t>
  </si>
  <si>
    <t>Standaard spiegel groen 6mm</t>
  </si>
  <si>
    <t>Veiligheidsspiegel blank 4 mm</t>
  </si>
  <si>
    <t>Veiligheidsspiegel blank 6 mm</t>
  </si>
  <si>
    <t>Gekleurd floatglas 4 mm brons</t>
  </si>
  <si>
    <t>Gekleurd floatglas 4 mm groen</t>
  </si>
  <si>
    <t>Gekleurd floatglas 4 mm grijs</t>
  </si>
  <si>
    <t>Gekleurd floatglas 5 mm brons</t>
  </si>
  <si>
    <t>Gekleurd floatglas 5 mm groen</t>
  </si>
  <si>
    <t>Gekleurd floatglas 5 mm grijs</t>
  </si>
  <si>
    <t>Gekleurd floatglas 6 mm brons</t>
  </si>
  <si>
    <t>Gekleurd floatglas 6 mm groen</t>
  </si>
  <si>
    <t>Gekleurd floatglas 6 mm grijs</t>
  </si>
  <si>
    <t>Gekleurd floatglas 8 mm brons</t>
  </si>
  <si>
    <t>Gekleurd floatglas 8 mm groen</t>
  </si>
  <si>
    <t>Gekleurd floatglas 8 mm grijs</t>
  </si>
  <si>
    <t>Gekleurd floatglas 10 mm brons</t>
  </si>
  <si>
    <t>Gekleurd floatglas 10 mm groen</t>
  </si>
  <si>
    <t>Gekleurd floatglas 10 mm grijs</t>
  </si>
  <si>
    <t>glasmaat mm</t>
  </si>
  <si>
    <t>Verzendkosten</t>
  </si>
  <si>
    <t xml:space="preserve">Op al onze leveringen zijn de algemene leveringsvoorwaarden van Glasdiscount.nl van toepassing. </t>
  </si>
  <si>
    <t>Offerte Enkelglas</t>
  </si>
  <si>
    <t xml:space="preserve">Vervaldatumfactuur: </t>
  </si>
  <si>
    <t>© 2004 - 2013 Glasdiscount.nl</t>
  </si>
  <si>
    <t>Telefoonnummers:</t>
  </si>
  <si>
    <t>Bezorgen of afhalen</t>
  </si>
  <si>
    <t>Emmen</t>
  </si>
  <si>
    <t>Eindhoven</t>
  </si>
  <si>
    <t>Den Helder</t>
  </si>
  <si>
    <t>Amsterdam</t>
  </si>
  <si>
    <t>Rijswijk</t>
  </si>
  <si>
    <t>Stel zelf uw offerte samen door onderstaand formulier in te vullen. Alleen de geel gekleurde vakken zijn invoervelden.                                                                                                                                      De overige velden zijn beveiligd; Waar &lt;selecteer&gt; staat kunt u uit een lijst selecteren. Indien u niet voldoende invulvakken heeft, kunt u een tweede formulier invullen.
Indien er nog vragen zijn, neem dan contact met ons op.</t>
  </si>
  <si>
    <t>Offerte programma Glasdiscount.nl versie: Enkelglas</t>
  </si>
</sst>
</file>

<file path=xl/styles.xml><?xml version="1.0" encoding="utf-8"?>
<styleSheet xmlns="http://schemas.openxmlformats.org/spreadsheetml/2006/main">
  <numFmts count="7">
    <numFmt numFmtId="8" formatCode="&quot;€&quot;\ #,##0.00;[Red]&quot;€&quot;\ \-#,##0.00"/>
    <numFmt numFmtId="44" formatCode="_ &quot;€&quot;\ * #,##0.00_ ;_ &quot;€&quot;\ * \-#,##0.00_ ;_ &quot;€&quot;\ * &quot;-&quot;??_ ;_ @_ "/>
    <numFmt numFmtId="164" formatCode="_-&quot;€&quot;\ * #,##0.00_-;_-&quot;€&quot;\ * #,##0.00\-;_-&quot;€&quot;\ * &quot;-&quot;??_-;_-@_-"/>
    <numFmt numFmtId="165" formatCode="#,##0.00_-"/>
    <numFmt numFmtId="166" formatCode="&quot;€&quot;\ #,##0.00_-"/>
    <numFmt numFmtId="167" formatCode="0#########"/>
    <numFmt numFmtId="168" formatCode="&quot;€&quot;\ #,##0.00"/>
  </numFmts>
  <fonts count="6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color indexed="18"/>
      <name val="Arial"/>
      <family val="2"/>
    </font>
    <font>
      <b/>
      <sz val="12"/>
      <color indexed="18"/>
      <name val="Arial"/>
      <family val="2"/>
    </font>
    <font>
      <i/>
      <sz val="10"/>
      <name val="Arial"/>
      <family val="2"/>
    </font>
    <font>
      <sz val="12"/>
      <color indexed="18"/>
      <name val="Arial"/>
      <family val="2"/>
    </font>
    <font>
      <sz val="12"/>
      <color indexed="10"/>
      <name val="Arial"/>
      <family val="2"/>
    </font>
    <font>
      <sz val="7"/>
      <name val="Arial"/>
      <family val="2"/>
    </font>
    <font>
      <sz val="10"/>
      <color indexed="10"/>
      <name val="Arial"/>
      <family val="2"/>
    </font>
    <font>
      <b/>
      <i/>
      <sz val="10"/>
      <color indexed="10"/>
      <name val="Arial"/>
      <family val="2"/>
    </font>
    <font>
      <i/>
      <u/>
      <sz val="10"/>
      <name val="Arial"/>
      <family val="2"/>
    </font>
    <font>
      <b/>
      <sz val="10"/>
      <color indexed="9"/>
      <name val="Arial"/>
      <family val="2"/>
    </font>
    <font>
      <b/>
      <i/>
      <sz val="12"/>
      <name val="Arial"/>
      <family val="2"/>
    </font>
    <font>
      <sz val="11"/>
      <color indexed="10"/>
      <name val="Arial"/>
      <family val="2"/>
    </font>
    <font>
      <sz val="10"/>
      <color indexed="12"/>
      <name val="Arial"/>
      <family val="2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i/>
      <sz val="12"/>
      <color indexed="18"/>
      <name val="Arial"/>
      <family val="2"/>
    </font>
    <font>
      <b/>
      <sz val="12"/>
      <color indexed="12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color theme="0"/>
      <name val="Arial"/>
      <family val="2"/>
    </font>
    <font>
      <sz val="10"/>
      <color rgb="FFFF0000"/>
      <name val="Minimum"/>
    </font>
    <font>
      <sz val="10"/>
      <name val="Minimum"/>
    </font>
    <font>
      <sz val="10"/>
      <color theme="1"/>
      <name val="Arial"/>
      <family val="2"/>
    </font>
    <font>
      <sz val="10"/>
      <color theme="1"/>
      <name val="Minimum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Minimum"/>
    </font>
    <font>
      <sz val="12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i/>
      <sz val="11"/>
      <color indexed="12"/>
      <name val="Arial"/>
      <family val="2"/>
    </font>
    <font>
      <b/>
      <i/>
      <sz val="10"/>
      <color indexed="12"/>
      <name val="Arial"/>
      <family val="2"/>
    </font>
    <font>
      <b/>
      <sz val="9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52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1" xfId="0" applyFill="1" applyBorder="1" applyProtection="1">
      <protection locked="0"/>
    </xf>
    <xf numFmtId="0" fontId="14" fillId="2" borderId="0" xfId="0" applyFont="1" applyFill="1" applyProtection="1">
      <protection hidden="1"/>
    </xf>
    <xf numFmtId="14" fontId="0" fillId="4" borderId="1" xfId="0" applyNumberFormat="1" applyFill="1" applyBorder="1" applyAlignment="1" applyProtection="1">
      <alignment horizontal="left"/>
      <protection locked="0"/>
    </xf>
    <xf numFmtId="0" fontId="11" fillId="2" borderId="0" xfId="0" applyFont="1" applyFill="1" applyBorder="1"/>
    <xf numFmtId="0" fontId="11" fillId="2" borderId="0" xfId="0" applyFont="1" applyFill="1" applyBorder="1" applyAlignment="1">
      <alignment horizontal="left" vertical="top" wrapText="1"/>
    </xf>
    <xf numFmtId="0" fontId="0" fillId="3" borderId="2" xfId="0" applyFill="1" applyBorder="1"/>
    <xf numFmtId="0" fontId="12" fillId="3" borderId="0" xfId="0" applyFont="1" applyFill="1" applyBorder="1"/>
    <xf numFmtId="0" fontId="0" fillId="3" borderId="0" xfId="0" applyFill="1" applyBorder="1"/>
    <xf numFmtId="14" fontId="0" fillId="3" borderId="0" xfId="0" applyNumberFormat="1" applyFill="1" applyBorder="1" applyAlignment="1" applyProtection="1">
      <alignment horizontal="center"/>
      <protection locked="0"/>
    </xf>
    <xf numFmtId="0" fontId="1" fillId="3" borderId="0" xfId="0" applyFont="1" applyFill="1" applyProtection="1">
      <protection hidden="1"/>
    </xf>
    <xf numFmtId="14" fontId="7" fillId="3" borderId="0" xfId="0" applyNumberFormat="1" applyFont="1" applyFill="1" applyProtection="1">
      <protection hidden="1"/>
    </xf>
    <xf numFmtId="0" fontId="17" fillId="3" borderId="0" xfId="0" applyFont="1" applyFill="1" applyProtection="1">
      <protection hidden="1"/>
    </xf>
    <xf numFmtId="0" fontId="12" fillId="3" borderId="0" xfId="0" applyFont="1" applyFill="1" applyAlignment="1" applyProtection="1">
      <alignment horizontal="left"/>
      <protection hidden="1"/>
    </xf>
    <xf numFmtId="0" fontId="19" fillId="3" borderId="0" xfId="0" applyFont="1" applyFill="1" applyBorder="1" applyProtection="1">
      <protection hidden="1"/>
    </xf>
    <xf numFmtId="0" fontId="7" fillId="3" borderId="0" xfId="0" applyFont="1" applyFill="1" applyBorder="1" applyProtection="1">
      <protection hidden="1"/>
    </xf>
    <xf numFmtId="0" fontId="7" fillId="3" borderId="0" xfId="0" applyFont="1" applyFill="1" applyProtection="1"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14" fillId="3" borderId="0" xfId="0" applyFont="1" applyFill="1" applyBorder="1" applyAlignment="1" applyProtection="1">
      <protection hidden="1"/>
    </xf>
    <xf numFmtId="0" fontId="14" fillId="3" borderId="0" xfId="0" applyFont="1" applyFill="1" applyProtection="1">
      <protection hidden="1"/>
    </xf>
    <xf numFmtId="0" fontId="15" fillId="3" borderId="0" xfId="0" applyFont="1" applyFill="1" applyBorder="1" applyProtection="1">
      <protection hidden="1"/>
    </xf>
    <xf numFmtId="0" fontId="22" fillId="3" borderId="1" xfId="0" applyFont="1" applyFill="1" applyBorder="1" applyProtection="1">
      <protection hidden="1"/>
    </xf>
    <xf numFmtId="0" fontId="21" fillId="3" borderId="0" xfId="0" applyFont="1" applyFill="1" applyProtection="1">
      <protection hidden="1"/>
    </xf>
    <xf numFmtId="0" fontId="18" fillId="3" borderId="0" xfId="1" applyFont="1" applyFill="1" applyAlignment="1" applyProtection="1">
      <protection hidden="1"/>
    </xf>
    <xf numFmtId="0" fontId="19" fillId="3" borderId="0" xfId="0" applyFont="1" applyFill="1" applyProtection="1">
      <protection hidden="1"/>
    </xf>
    <xf numFmtId="0" fontId="1" fillId="3" borderId="1" xfId="0" applyFont="1" applyFill="1" applyBorder="1" applyProtection="1">
      <protection hidden="1"/>
    </xf>
    <xf numFmtId="2" fontId="1" fillId="3" borderId="1" xfId="0" applyNumberFormat="1" applyFont="1" applyFill="1" applyBorder="1" applyProtection="1">
      <protection hidden="1"/>
    </xf>
    <xf numFmtId="0" fontId="20" fillId="3" borderId="0" xfId="1" applyFont="1" applyFill="1" applyBorder="1" applyAlignment="1" applyProtection="1">
      <protection hidden="1"/>
    </xf>
    <xf numFmtId="14" fontId="9" fillId="3" borderId="0" xfId="0" applyNumberFormat="1" applyFont="1" applyFill="1" applyProtection="1">
      <protection hidden="1"/>
    </xf>
    <xf numFmtId="0" fontId="26" fillId="0" borderId="0" xfId="0" applyFont="1" applyProtection="1">
      <protection hidden="1"/>
    </xf>
    <xf numFmtId="0" fontId="26" fillId="0" borderId="0" xfId="0" applyFont="1" applyProtection="1"/>
    <xf numFmtId="166" fontId="1" fillId="3" borderId="0" xfId="0" applyNumberFormat="1" applyFont="1" applyFill="1" applyProtection="1">
      <protection hidden="1"/>
    </xf>
    <xf numFmtId="0" fontId="9" fillId="3" borderId="0" xfId="0" applyFont="1" applyFill="1" applyAlignment="1" applyProtection="1">
      <alignment horizontal="left"/>
      <protection hidden="1"/>
    </xf>
    <xf numFmtId="0" fontId="9" fillId="3" borderId="0" xfId="0" applyFont="1" applyFill="1" applyProtection="1">
      <protection hidden="1"/>
    </xf>
    <xf numFmtId="14" fontId="9" fillId="3" borderId="0" xfId="0" applyNumberFormat="1" applyFont="1" applyFill="1" applyAlignment="1" applyProtection="1">
      <alignment horizontal="left"/>
      <protection hidden="1"/>
    </xf>
    <xf numFmtId="0" fontId="10" fillId="3" borderId="0" xfId="0" applyFont="1" applyFill="1" applyProtection="1">
      <protection hidden="1"/>
    </xf>
    <xf numFmtId="14" fontId="9" fillId="3" borderId="0" xfId="0" applyNumberFormat="1" applyFont="1" applyFill="1" applyAlignment="1" applyProtection="1">
      <alignment horizontal="right"/>
      <protection hidden="1"/>
    </xf>
    <xf numFmtId="0" fontId="27" fillId="3" borderId="0" xfId="0" applyFont="1" applyFill="1" applyAlignment="1">
      <alignment horizontal="left"/>
    </xf>
    <xf numFmtId="0" fontId="28" fillId="3" borderId="1" xfId="0" applyFont="1" applyFill="1" applyBorder="1" applyProtection="1">
      <protection hidden="1"/>
    </xf>
    <xf numFmtId="4" fontId="1" fillId="3" borderId="1" xfId="0" applyNumberFormat="1" applyFont="1" applyFill="1" applyBorder="1" applyProtection="1"/>
    <xf numFmtId="165" fontId="1" fillId="3" borderId="1" xfId="0" applyNumberFormat="1" applyFont="1" applyFill="1" applyBorder="1"/>
    <xf numFmtId="165" fontId="9" fillId="3" borderId="7" xfId="0" applyNumberFormat="1" applyFont="1" applyFill="1" applyBorder="1" applyProtection="1"/>
    <xf numFmtId="0" fontId="0" fillId="3" borderId="8" xfId="0" applyFill="1" applyBorder="1"/>
    <xf numFmtId="0" fontId="0" fillId="3" borderId="9" xfId="0" applyFill="1" applyBorder="1"/>
    <xf numFmtId="0" fontId="8" fillId="3" borderId="10" xfId="0" applyFont="1" applyFill="1" applyBorder="1" applyAlignment="1" applyProtection="1">
      <alignment horizontal="left"/>
    </xf>
    <xf numFmtId="0" fontId="12" fillId="3" borderId="11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9" fillId="3" borderId="0" xfId="0" applyFont="1" applyFill="1" applyAlignment="1" applyProtection="1">
      <alignment horizontal="right"/>
      <protection hidden="1"/>
    </xf>
    <xf numFmtId="0" fontId="25" fillId="3" borderId="0" xfId="0" applyFont="1" applyFill="1" applyProtection="1">
      <protection hidden="1"/>
    </xf>
    <xf numFmtId="14" fontId="10" fillId="3" borderId="0" xfId="0" applyNumberFormat="1" applyFont="1" applyFill="1" applyProtection="1">
      <protection hidden="1"/>
    </xf>
    <xf numFmtId="0" fontId="9" fillId="3" borderId="0" xfId="0" applyNumberFormat="1" applyFont="1" applyFill="1" applyAlignment="1" applyProtection="1">
      <alignment horizontal="right"/>
      <protection hidden="1"/>
    </xf>
    <xf numFmtId="0" fontId="7" fillId="3" borderId="0" xfId="0" applyNumberFormat="1" applyFont="1" applyFill="1" applyProtection="1">
      <protection hidden="1"/>
    </xf>
    <xf numFmtId="0" fontId="1" fillId="3" borderId="13" xfId="0" applyFont="1" applyFill="1" applyBorder="1" applyProtection="1">
      <protection hidden="1"/>
    </xf>
    <xf numFmtId="0" fontId="1" fillId="3" borderId="14" xfId="0" applyFont="1" applyFill="1" applyBorder="1" applyProtection="1">
      <protection hidden="1"/>
    </xf>
    <xf numFmtId="0" fontId="7" fillId="3" borderId="15" xfId="0" applyFont="1" applyFill="1" applyBorder="1" applyProtection="1">
      <protection hidden="1"/>
    </xf>
    <xf numFmtId="0" fontId="1" fillId="3" borderId="16" xfId="0" applyFont="1" applyFill="1" applyBorder="1" applyProtection="1">
      <protection hidden="1"/>
    </xf>
    <xf numFmtId="0" fontId="7" fillId="3" borderId="17" xfId="0" applyFont="1" applyFill="1" applyBorder="1" applyProtection="1">
      <protection hidden="1"/>
    </xf>
    <xf numFmtId="0" fontId="7" fillId="3" borderId="16" xfId="0" applyFont="1" applyFill="1" applyBorder="1" applyProtection="1">
      <protection hidden="1"/>
    </xf>
    <xf numFmtId="167" fontId="1" fillId="3" borderId="16" xfId="0" applyNumberFormat="1" applyFont="1" applyFill="1" applyBorder="1" applyAlignment="1" applyProtection="1">
      <alignment horizontal="right"/>
      <protection hidden="1"/>
    </xf>
    <xf numFmtId="0" fontId="1" fillId="3" borderId="0" xfId="0" applyFont="1" applyFill="1" applyBorder="1" applyProtection="1">
      <protection hidden="1"/>
    </xf>
    <xf numFmtId="0" fontId="1" fillId="3" borderId="17" xfId="0" applyFont="1" applyFill="1" applyBorder="1" applyProtection="1">
      <protection hidden="1"/>
    </xf>
    <xf numFmtId="167" fontId="1" fillId="3" borderId="18" xfId="0" applyNumberFormat="1" applyFont="1" applyFill="1" applyBorder="1" applyAlignment="1" applyProtection="1">
      <alignment horizontal="right"/>
      <protection hidden="1"/>
    </xf>
    <xf numFmtId="0" fontId="7" fillId="3" borderId="19" xfId="0" applyFont="1" applyFill="1" applyBorder="1" applyProtection="1">
      <protection hidden="1"/>
    </xf>
    <xf numFmtId="0" fontId="1" fillId="3" borderId="20" xfId="0" applyFont="1" applyFill="1" applyBorder="1" applyProtection="1">
      <protection hidden="1"/>
    </xf>
    <xf numFmtId="0" fontId="22" fillId="3" borderId="0" xfId="0" applyFont="1" applyFill="1" applyBorder="1" applyAlignment="1" applyProtection="1">
      <alignment wrapText="1"/>
      <protection hidden="1"/>
    </xf>
    <xf numFmtId="2" fontId="1" fillId="3" borderId="0" xfId="0" applyNumberFormat="1" applyFont="1" applyFill="1" applyBorder="1" applyProtection="1">
      <protection hidden="1"/>
    </xf>
    <xf numFmtId="2" fontId="9" fillId="3" borderId="0" xfId="0" applyNumberFormat="1" applyFont="1" applyFill="1" applyBorder="1" applyProtection="1">
      <protection hidden="1"/>
    </xf>
    <xf numFmtId="0" fontId="1" fillId="3" borderId="0" xfId="0" applyNumberFormat="1" applyFont="1" applyFill="1" applyProtection="1">
      <protection hidden="1"/>
    </xf>
    <xf numFmtId="14" fontId="1" fillId="3" borderId="0" xfId="0" applyNumberFormat="1" applyFont="1" applyFill="1" applyAlignment="1" applyProtection="1">
      <alignment horizontal="right"/>
      <protection hidden="1"/>
    </xf>
    <xf numFmtId="0" fontId="9" fillId="3" borderId="2" xfId="0" applyFont="1" applyFill="1" applyBorder="1"/>
    <xf numFmtId="0" fontId="3" fillId="3" borderId="1" xfId="0" applyFont="1" applyFill="1" applyBorder="1" applyAlignment="1" applyProtection="1"/>
    <xf numFmtId="49" fontId="3" fillId="3" borderId="1" xfId="0" applyNumberFormat="1" applyFont="1" applyFill="1" applyBorder="1" applyAlignment="1" applyProtection="1"/>
    <xf numFmtId="167" fontId="3" fillId="3" borderId="1" xfId="0" applyNumberFormat="1" applyFont="1" applyFill="1" applyBorder="1" applyAlignment="1" applyProtection="1"/>
    <xf numFmtId="0" fontId="6" fillId="3" borderId="1" xfId="0" applyFont="1" applyFill="1" applyBorder="1" applyAlignment="1" applyProtection="1">
      <alignment horizontal="left"/>
    </xf>
    <xf numFmtId="0" fontId="8" fillId="3" borderId="1" xfId="0" applyFont="1" applyFill="1" applyBorder="1" applyAlignment="1" applyProtection="1">
      <alignment horizontal="left"/>
    </xf>
    <xf numFmtId="0" fontId="0" fillId="3" borderId="0" xfId="0" applyFill="1" applyBorder="1" applyAlignment="1" applyProtection="1">
      <alignment vertical="top" wrapText="1" shrinkToFit="1"/>
      <protection locked="0"/>
    </xf>
    <xf numFmtId="0" fontId="25" fillId="3" borderId="0" xfId="0" applyFont="1" applyFill="1" applyBorder="1" applyAlignment="1">
      <alignment horizontal="left" vertical="top"/>
    </xf>
    <xf numFmtId="166" fontId="1" fillId="3" borderId="1" xfId="0" quotePrefix="1" applyNumberFormat="1" applyFont="1" applyFill="1" applyBorder="1" applyAlignment="1"/>
    <xf numFmtId="0" fontId="9" fillId="3" borderId="0" xfId="0" quotePrefix="1" applyFont="1" applyFill="1" applyBorder="1" applyAlignment="1" applyProtection="1"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0" fontId="25" fillId="3" borderId="1" xfId="0" applyFont="1" applyFill="1" applyBorder="1"/>
    <xf numFmtId="166" fontId="0" fillId="3" borderId="7" xfId="0" applyNumberFormat="1" applyFill="1" applyBorder="1"/>
    <xf numFmtId="166" fontId="12" fillId="3" borderId="7" xfId="0" applyNumberFormat="1" applyFont="1" applyFill="1" applyBorder="1"/>
    <xf numFmtId="0" fontId="4" fillId="3" borderId="0" xfId="0" applyFont="1" applyFill="1" applyBorder="1"/>
    <xf numFmtId="14" fontId="3" fillId="3" borderId="0" xfId="0" applyNumberFormat="1" applyFont="1" applyFill="1" applyBorder="1" applyAlignment="1" applyProtection="1">
      <alignment horizontal="left"/>
      <protection locked="0"/>
    </xf>
    <xf numFmtId="0" fontId="1" fillId="3" borderId="3" xfId="0" applyFont="1" applyFill="1" applyBorder="1" applyProtection="1">
      <protection hidden="1"/>
    </xf>
    <xf numFmtId="0" fontId="28" fillId="3" borderId="3" xfId="0" applyFont="1" applyFill="1" applyBorder="1" applyProtection="1">
      <protection hidden="1"/>
    </xf>
    <xf numFmtId="2" fontId="1" fillId="3" borderId="3" xfId="0" applyNumberFormat="1" applyFont="1" applyFill="1" applyBorder="1" applyProtection="1">
      <protection hidden="1"/>
    </xf>
    <xf numFmtId="0" fontId="1" fillId="3" borderId="18" xfId="0" applyFont="1" applyFill="1" applyBorder="1" applyAlignment="1" applyProtection="1">
      <protection hidden="1"/>
    </xf>
    <xf numFmtId="0" fontId="37" fillId="3" borderId="21" xfId="0" applyFont="1" applyFill="1" applyBorder="1" applyAlignment="1">
      <alignment horizontal="left"/>
    </xf>
    <xf numFmtId="0" fontId="37" fillId="3" borderId="0" xfId="0" applyFont="1" applyFill="1" applyBorder="1" applyAlignment="1">
      <alignment horizontal="left"/>
    </xf>
    <xf numFmtId="0" fontId="37" fillId="3" borderId="22" xfId="0" applyFont="1" applyFill="1" applyBorder="1" applyAlignment="1">
      <alignment horizontal="left"/>
    </xf>
    <xf numFmtId="0" fontId="37" fillId="3" borderId="23" xfId="0" applyFont="1" applyFill="1" applyBorder="1" applyAlignment="1">
      <alignment horizontal="left"/>
    </xf>
    <xf numFmtId="0" fontId="37" fillId="3" borderId="24" xfId="0" applyFont="1" applyFill="1" applyBorder="1" applyAlignment="1">
      <alignment horizontal="left"/>
    </xf>
    <xf numFmtId="166" fontId="37" fillId="3" borderId="0" xfId="0" applyNumberFormat="1" applyFont="1" applyFill="1" applyBorder="1" applyAlignment="1">
      <alignment horizontal="left"/>
    </xf>
    <xf numFmtId="166" fontId="37" fillId="3" borderId="24" xfId="0" applyNumberFormat="1" applyFont="1" applyFill="1" applyBorder="1" applyAlignment="1">
      <alignment horizontal="left"/>
    </xf>
    <xf numFmtId="0" fontId="6" fillId="3" borderId="10" xfId="0" applyFont="1" applyFill="1" applyBorder="1" applyAlignment="1" applyProtection="1">
      <alignment horizontal="left"/>
    </xf>
    <xf numFmtId="0" fontId="26" fillId="3" borderId="0" xfId="0" applyFont="1" applyFill="1" applyBorder="1" applyAlignment="1" applyProtection="1">
      <alignment vertical="top" wrapText="1"/>
      <protection hidden="1"/>
    </xf>
    <xf numFmtId="0" fontId="22" fillId="3" borderId="1" xfId="0" applyFont="1" applyFill="1" applyBorder="1" applyAlignment="1" applyProtection="1">
      <alignment wrapText="1"/>
      <protection hidden="1"/>
    </xf>
    <xf numFmtId="0" fontId="10" fillId="3" borderId="25" xfId="0" applyFont="1" applyFill="1" applyBorder="1" applyAlignment="1" applyProtection="1">
      <protection hidden="1"/>
    </xf>
    <xf numFmtId="0" fontId="10" fillId="3" borderId="10" xfId="0" applyFont="1" applyFill="1" applyBorder="1" applyAlignment="1" applyProtection="1">
      <protection hidden="1"/>
    </xf>
    <xf numFmtId="0" fontId="10" fillId="3" borderId="26" xfId="0" applyFont="1" applyFill="1" applyBorder="1" applyAlignment="1" applyProtection="1">
      <protection hidden="1"/>
    </xf>
    <xf numFmtId="14" fontId="3" fillId="3" borderId="1" xfId="0" applyNumberFormat="1" applyFont="1" applyFill="1" applyBorder="1" applyAlignment="1" applyProtection="1"/>
    <xf numFmtId="0" fontId="10" fillId="3" borderId="2" xfId="0" applyFont="1" applyFill="1" applyBorder="1"/>
    <xf numFmtId="0" fontId="26" fillId="3" borderId="0" xfId="0" applyFont="1" applyFill="1" applyProtection="1"/>
    <xf numFmtId="1" fontId="9" fillId="3" borderId="0" xfId="0" applyNumberFormat="1" applyFont="1" applyFill="1" applyAlignment="1" applyProtection="1">
      <alignment horizontal="right"/>
      <protection hidden="1"/>
    </xf>
    <xf numFmtId="0" fontId="7" fillId="3" borderId="0" xfId="1" applyFont="1" applyFill="1" applyBorder="1" applyAlignment="1" applyProtection="1">
      <protection hidden="1"/>
    </xf>
    <xf numFmtId="0" fontId="9" fillId="3" borderId="0" xfId="0" applyFont="1" applyFill="1" applyBorder="1" applyAlignment="1" applyProtection="1">
      <protection hidden="1"/>
    </xf>
    <xf numFmtId="0" fontId="9" fillId="3" borderId="3" xfId="0" applyFont="1" applyFill="1" applyBorder="1" applyAlignment="1" applyProtection="1">
      <protection hidden="1"/>
    </xf>
    <xf numFmtId="0" fontId="7" fillId="3" borderId="0" xfId="0" applyNumberFormat="1" applyFont="1" applyFill="1" applyBorder="1" applyAlignment="1" applyProtection="1">
      <protection hidden="1"/>
    </xf>
    <xf numFmtId="0" fontId="1" fillId="3" borderId="15" xfId="0" applyFont="1" applyFill="1" applyBorder="1" applyProtection="1">
      <protection hidden="1"/>
    </xf>
    <xf numFmtId="0" fontId="7" fillId="3" borderId="20" xfId="0" applyFont="1" applyFill="1" applyBorder="1" applyProtection="1">
      <protection hidden="1"/>
    </xf>
    <xf numFmtId="0" fontId="1" fillId="3" borderId="0" xfId="0" applyFont="1" applyFill="1" applyAlignment="1" applyProtection="1">
      <protection hidden="1"/>
    </xf>
    <xf numFmtId="0" fontId="10" fillId="3" borderId="0" xfId="0" applyFont="1" applyFill="1" applyBorder="1" applyAlignment="1" applyProtection="1">
      <protection hidden="1"/>
    </xf>
    <xf numFmtId="0" fontId="5" fillId="3" borderId="16" xfId="1" applyFill="1" applyBorder="1" applyAlignment="1" applyProtection="1">
      <protection hidden="1"/>
    </xf>
    <xf numFmtId="0" fontId="7" fillId="3" borderId="0" xfId="0" applyFont="1" applyFill="1" applyBorder="1" applyAlignment="1" applyProtection="1">
      <protection hidden="1"/>
    </xf>
    <xf numFmtId="166" fontId="29" fillId="3" borderId="15" xfId="0" applyNumberFormat="1" applyFont="1" applyFill="1" applyBorder="1" applyAlignment="1">
      <alignment horizontal="right"/>
    </xf>
    <xf numFmtId="0" fontId="29" fillId="3" borderId="27" xfId="0" applyFont="1" applyFill="1" applyBorder="1" applyAlignment="1">
      <alignment horizontal="right"/>
    </xf>
    <xf numFmtId="0" fontId="34" fillId="3" borderId="0" xfId="0" applyFont="1" applyFill="1" applyBorder="1" applyAlignment="1" applyProtection="1">
      <alignment horizontal="right" vertical="top" wrapText="1"/>
      <protection hidden="1"/>
    </xf>
    <xf numFmtId="0" fontId="34" fillId="3" borderId="0" xfId="0" applyFont="1" applyFill="1"/>
    <xf numFmtId="0" fontId="41" fillId="3" borderId="0" xfId="0" applyFont="1" applyFill="1"/>
    <xf numFmtId="14" fontId="30" fillId="3" borderId="0" xfId="0" applyNumberFormat="1" applyFont="1" applyFill="1" applyBorder="1" applyAlignment="1" applyProtection="1">
      <alignment horizontal="left"/>
      <protection locked="0"/>
    </xf>
    <xf numFmtId="0" fontId="37" fillId="0" borderId="0" xfId="0" applyFont="1" applyFill="1" applyAlignment="1">
      <alignment horizontal="left"/>
    </xf>
    <xf numFmtId="14" fontId="37" fillId="3" borderId="0" xfId="0" applyNumberFormat="1" applyFont="1" applyFill="1" applyBorder="1" applyAlignment="1" applyProtection="1">
      <alignment horizontal="left"/>
      <protection locked="0"/>
    </xf>
    <xf numFmtId="0" fontId="44" fillId="3" borderId="0" xfId="0" applyFont="1" applyFill="1" applyBorder="1" applyProtection="1">
      <protection hidden="1"/>
    </xf>
    <xf numFmtId="166" fontId="0" fillId="3" borderId="28" xfId="0" applyNumberFormat="1" applyFill="1" applyBorder="1"/>
    <xf numFmtId="166" fontId="0" fillId="3" borderId="29" xfId="0" applyNumberFormat="1" applyFill="1" applyBorder="1" applyAlignment="1">
      <alignment horizontal="right"/>
    </xf>
    <xf numFmtId="166" fontId="0" fillId="3" borderId="30" xfId="0" applyNumberFormat="1" applyFill="1" applyBorder="1"/>
    <xf numFmtId="166" fontId="0" fillId="3" borderId="31" xfId="0" applyNumberFormat="1" applyFill="1" applyBorder="1"/>
    <xf numFmtId="166" fontId="9" fillId="3" borderId="32" xfId="0" applyNumberFormat="1" applyFont="1" applyFill="1" applyBorder="1"/>
    <xf numFmtId="168" fontId="4" fillId="3" borderId="27" xfId="0" applyNumberFormat="1" applyFont="1" applyFill="1" applyBorder="1" applyAlignment="1">
      <alignment horizontal="right"/>
    </xf>
    <xf numFmtId="0" fontId="21" fillId="3" borderId="0" xfId="0" applyFont="1" applyFill="1" applyBorder="1" applyProtection="1">
      <protection hidden="1"/>
    </xf>
    <xf numFmtId="0" fontId="21" fillId="3" borderId="0" xfId="1" applyFont="1" applyFill="1" applyBorder="1" applyAlignment="1" applyProtection="1">
      <protection hidden="1"/>
    </xf>
    <xf numFmtId="0" fontId="45" fillId="3" borderId="0" xfId="0" applyFont="1" applyFill="1" applyProtection="1">
      <protection hidden="1"/>
    </xf>
    <xf numFmtId="0" fontId="44" fillId="9" borderId="0" xfId="0" applyFont="1" applyFill="1"/>
    <xf numFmtId="0" fontId="44" fillId="2" borderId="0" xfId="0" applyFont="1" applyFill="1" applyProtection="1">
      <protection hidden="1"/>
    </xf>
    <xf numFmtId="0" fontId="44" fillId="9" borderId="0" xfId="0" applyFont="1" applyFill="1" applyProtection="1">
      <protection hidden="1"/>
    </xf>
    <xf numFmtId="0" fontId="44" fillId="0" borderId="0" xfId="0" applyFont="1" applyFill="1"/>
    <xf numFmtId="0" fontId="44" fillId="2" borderId="0" xfId="0" applyFont="1" applyFill="1"/>
    <xf numFmtId="0" fontId="44" fillId="2" borderId="0" xfId="0" applyFont="1" applyFill="1" applyBorder="1" applyProtection="1">
      <protection hidden="1"/>
    </xf>
    <xf numFmtId="0" fontId="9" fillId="3" borderId="60" xfId="0" applyFont="1" applyFill="1" applyBorder="1" applyAlignment="1">
      <alignment vertical="top" wrapText="1"/>
    </xf>
    <xf numFmtId="0" fontId="47" fillId="9" borderId="0" xfId="0" applyFont="1" applyFill="1"/>
    <xf numFmtId="0" fontId="0" fillId="9" borderId="0" xfId="0" applyFill="1"/>
    <xf numFmtId="0" fontId="9" fillId="3" borderId="60" xfId="0" applyFont="1" applyFill="1" applyBorder="1" applyAlignment="1">
      <alignment vertical="top"/>
    </xf>
    <xf numFmtId="0" fontId="9" fillId="3" borderId="61" xfId="0" applyFont="1" applyFill="1" applyBorder="1" applyAlignment="1">
      <alignment vertical="top" wrapText="1"/>
    </xf>
    <xf numFmtId="0" fontId="0" fillId="4" borderId="20" xfId="0" applyFill="1" applyBorder="1" applyProtection="1">
      <protection locked="0"/>
    </xf>
    <xf numFmtId="0" fontId="43" fillId="4" borderId="26" xfId="0" applyFont="1" applyFill="1" applyBorder="1" applyProtection="1">
      <protection locked="0"/>
    </xf>
    <xf numFmtId="0" fontId="0" fillId="4" borderId="26" xfId="0" applyFill="1" applyBorder="1" applyProtection="1">
      <protection locked="0"/>
    </xf>
    <xf numFmtId="0" fontId="43" fillId="9" borderId="0" xfId="0" applyFont="1" applyFill="1" applyBorder="1" applyAlignment="1">
      <alignment vertical="top" wrapText="1"/>
    </xf>
    <xf numFmtId="44" fontId="49" fillId="9" borderId="0" xfId="0" applyNumberFormat="1" applyFont="1" applyFill="1" applyBorder="1" applyAlignment="1">
      <alignment horizontal="right"/>
    </xf>
    <xf numFmtId="0" fontId="43" fillId="3" borderId="0" xfId="0" applyFont="1" applyFill="1"/>
    <xf numFmtId="0" fontId="7" fillId="5" borderId="0" xfId="0" applyFont="1" applyFill="1" applyAlignment="1">
      <alignment horizontal="left"/>
    </xf>
    <xf numFmtId="44" fontId="48" fillId="9" borderId="0" xfId="2" applyFont="1" applyFill="1" applyBorder="1" applyAlignment="1">
      <alignment horizontal="right"/>
    </xf>
    <xf numFmtId="0" fontId="47" fillId="9" borderId="0" xfId="0" applyFont="1" applyFill="1" applyProtection="1">
      <protection hidden="1"/>
    </xf>
    <xf numFmtId="0" fontId="47" fillId="3" borderId="0" xfId="0" applyFont="1" applyFill="1"/>
    <xf numFmtId="0" fontId="50" fillId="9" borderId="0" xfId="0" applyFont="1" applyFill="1" applyBorder="1" applyAlignment="1">
      <alignment vertical="top" wrapText="1"/>
    </xf>
    <xf numFmtId="44" fontId="51" fillId="9" borderId="0" xfId="2" applyFont="1" applyFill="1" applyBorder="1" applyAlignment="1">
      <alignment horizontal="right"/>
    </xf>
    <xf numFmtId="0" fontId="52" fillId="9" borderId="0" xfId="0" applyFont="1" applyFill="1"/>
    <xf numFmtId="0" fontId="47" fillId="9" borderId="0" xfId="0" applyFont="1" applyFill="1" applyAlignment="1">
      <alignment horizontal="right"/>
    </xf>
    <xf numFmtId="2" fontId="47" fillId="9" borderId="0" xfId="0" applyNumberFormat="1" applyFont="1" applyFill="1"/>
    <xf numFmtId="0" fontId="47" fillId="9" borderId="0" xfId="0" applyNumberFormat="1" applyFont="1" applyFill="1"/>
    <xf numFmtId="0" fontId="53" fillId="3" borderId="0" xfId="0" applyFont="1" applyFill="1" applyBorder="1" applyProtection="1">
      <protection hidden="1"/>
    </xf>
    <xf numFmtId="0" fontId="47" fillId="3" borderId="0" xfId="0" applyFont="1" applyFill="1" applyBorder="1" applyProtection="1">
      <protection hidden="1"/>
    </xf>
    <xf numFmtId="0" fontId="53" fillId="3" borderId="0" xfId="0" applyFont="1" applyFill="1" applyBorder="1" applyAlignment="1" applyProtection="1">
      <alignment horizontal="center" vertical="top" wrapText="1"/>
      <protection hidden="1"/>
    </xf>
    <xf numFmtId="0" fontId="47" fillId="3" borderId="0" xfId="0" applyFont="1" applyFill="1" applyBorder="1" applyAlignment="1" applyProtection="1">
      <alignment vertical="top" wrapText="1"/>
      <protection hidden="1"/>
    </xf>
    <xf numFmtId="0" fontId="47" fillId="3" borderId="0" xfId="0" applyFont="1" applyFill="1" applyBorder="1" applyAlignment="1" applyProtection="1">
      <protection hidden="1"/>
    </xf>
    <xf numFmtId="166" fontId="47" fillId="3" borderId="0" xfId="0" applyNumberFormat="1" applyFont="1" applyFill="1" applyBorder="1" applyAlignment="1" applyProtection="1">
      <protection hidden="1"/>
    </xf>
    <xf numFmtId="168" fontId="47" fillId="3" borderId="0" xfId="0" applyNumberFormat="1" applyFont="1" applyFill="1" applyBorder="1" applyProtection="1">
      <protection hidden="1"/>
    </xf>
    <xf numFmtId="0" fontId="47" fillId="3" borderId="0" xfId="0" applyFont="1" applyFill="1" applyBorder="1" applyAlignment="1" applyProtection="1">
      <alignment horizontal="left"/>
      <protection hidden="1"/>
    </xf>
    <xf numFmtId="166" fontId="47" fillId="3" borderId="0" xfId="0" applyNumberFormat="1" applyFont="1" applyFill="1" applyBorder="1" applyAlignment="1"/>
    <xf numFmtId="0" fontId="54" fillId="9" borderId="0" xfId="0" applyFont="1" applyFill="1" applyBorder="1"/>
    <xf numFmtId="44" fontId="54" fillId="9" borderId="0" xfId="2" applyFont="1" applyFill="1" applyBorder="1" applyAlignment="1">
      <alignment horizontal="right"/>
    </xf>
    <xf numFmtId="0" fontId="54" fillId="9" borderId="0" xfId="0" applyFont="1" applyFill="1" applyBorder="1" applyProtection="1">
      <protection hidden="1"/>
    </xf>
    <xf numFmtId="0" fontId="54" fillId="9" borderId="0" xfId="0" applyFont="1" applyFill="1" applyBorder="1" applyAlignment="1" applyProtection="1">
      <alignment horizontal="left"/>
      <protection hidden="1"/>
    </xf>
    <xf numFmtId="0" fontId="47" fillId="0" borderId="0" xfId="0" applyFont="1" applyBorder="1"/>
    <xf numFmtId="8" fontId="47" fillId="0" borderId="0" xfId="0" applyNumberFormat="1" applyFont="1" applyBorder="1" applyAlignment="1">
      <alignment horizontal="right"/>
    </xf>
    <xf numFmtId="166" fontId="47" fillId="3" borderId="0" xfId="0" applyNumberFormat="1" applyFont="1" applyFill="1" applyBorder="1" applyProtection="1">
      <protection hidden="1"/>
    </xf>
    <xf numFmtId="0" fontId="47" fillId="3" borderId="0" xfId="0" applyFont="1" applyFill="1" applyBorder="1" applyAlignment="1"/>
    <xf numFmtId="9" fontId="47" fillId="3" borderId="0" xfId="0" applyNumberFormat="1" applyFont="1" applyFill="1" applyBorder="1" applyProtection="1">
      <protection hidden="1"/>
    </xf>
    <xf numFmtId="0" fontId="47" fillId="3" borderId="0" xfId="0" quotePrefix="1" applyFont="1" applyFill="1" applyBorder="1" applyProtection="1">
      <protection hidden="1"/>
    </xf>
    <xf numFmtId="0" fontId="47" fillId="3" borderId="0" xfId="0" applyFont="1" applyFill="1" applyBorder="1"/>
    <xf numFmtId="164" fontId="47" fillId="3" borderId="0" xfId="0" applyNumberFormat="1" applyFont="1" applyFill="1" applyBorder="1" applyAlignment="1"/>
    <xf numFmtId="0" fontId="47" fillId="9" borderId="0" xfId="0" applyFont="1" applyFill="1" applyBorder="1" applyAlignment="1">
      <alignment vertical="top" wrapText="1"/>
    </xf>
    <xf numFmtId="44" fontId="54" fillId="9" borderId="0" xfId="0" applyNumberFormat="1" applyFont="1" applyFill="1" applyBorder="1" applyAlignment="1">
      <alignment horizontal="right"/>
    </xf>
    <xf numFmtId="0" fontId="47" fillId="9" borderId="0" xfId="1" applyFont="1" applyFill="1" applyBorder="1" applyAlignment="1" applyProtection="1">
      <alignment vertical="top" wrapText="1"/>
    </xf>
    <xf numFmtId="0" fontId="47" fillId="3" borderId="0" xfId="0" applyFont="1" applyFill="1" applyBorder="1" applyAlignment="1">
      <alignment vertical="top" wrapText="1"/>
    </xf>
    <xf numFmtId="44" fontId="47" fillId="0" borderId="0" xfId="2" applyNumberFormat="1" applyFont="1"/>
    <xf numFmtId="44" fontId="47" fillId="0" borderId="0" xfId="2" applyNumberFormat="1" applyFont="1" applyAlignment="1">
      <alignment horizontal="right"/>
    </xf>
    <xf numFmtId="0" fontId="47" fillId="3" borderId="0" xfId="0" applyFont="1" applyFill="1" applyBorder="1" applyAlignment="1">
      <alignment horizontal="left"/>
    </xf>
    <xf numFmtId="44" fontId="47" fillId="0" borderId="0" xfId="0" applyNumberFormat="1" applyFont="1"/>
    <xf numFmtId="166" fontId="47" fillId="3" borderId="0" xfId="0" applyNumberFormat="1" applyFont="1" applyFill="1" applyBorder="1"/>
    <xf numFmtId="0" fontId="47" fillId="3" borderId="0" xfId="0" applyFont="1" applyFill="1" applyAlignment="1">
      <alignment horizontal="right"/>
    </xf>
    <xf numFmtId="0" fontId="47" fillId="3" borderId="1" xfId="0" applyFont="1" applyFill="1" applyBorder="1"/>
    <xf numFmtId="0" fontId="12" fillId="3" borderId="0" xfId="0" applyFont="1" applyFill="1" applyProtection="1"/>
    <xf numFmtId="0" fontId="17" fillId="3" borderId="0" xfId="0" applyFont="1" applyFill="1" applyProtection="1"/>
    <xf numFmtId="0" fontId="1" fillId="3" borderId="0" xfId="0" applyFont="1" applyFill="1" applyProtection="1"/>
    <xf numFmtId="14" fontId="7" fillId="3" borderId="0" xfId="0" applyNumberFormat="1" applyFont="1" applyFill="1" applyProtection="1"/>
    <xf numFmtId="0" fontId="9" fillId="3" borderId="0" xfId="0" applyFont="1" applyFill="1" applyAlignment="1" applyProtection="1">
      <alignment horizontal="left"/>
    </xf>
    <xf numFmtId="0" fontId="12" fillId="3" borderId="0" xfId="0" applyFont="1" applyFill="1" applyAlignment="1" applyProtection="1">
      <alignment horizontal="left"/>
    </xf>
    <xf numFmtId="0" fontId="9" fillId="3" borderId="0" xfId="0" applyFont="1" applyFill="1" applyAlignment="1" applyProtection="1">
      <alignment horizontal="right"/>
    </xf>
    <xf numFmtId="14" fontId="9" fillId="3" borderId="0" xfId="0" applyNumberFormat="1" applyFont="1" applyFill="1" applyAlignment="1" applyProtection="1">
      <alignment horizontal="left"/>
    </xf>
    <xf numFmtId="14" fontId="9" fillId="3" borderId="0" xfId="0" applyNumberFormat="1" applyFont="1" applyFill="1" applyAlignment="1" applyProtection="1">
      <alignment horizontal="right"/>
    </xf>
    <xf numFmtId="1" fontId="9" fillId="3" borderId="0" xfId="0" applyNumberFormat="1" applyFont="1" applyFill="1" applyAlignment="1" applyProtection="1">
      <alignment horizontal="left"/>
    </xf>
    <xf numFmtId="0" fontId="9" fillId="3" borderId="0" xfId="0" applyFont="1" applyFill="1" applyProtection="1"/>
    <xf numFmtId="14" fontId="1" fillId="3" borderId="0" xfId="0" applyNumberFormat="1" applyFont="1" applyFill="1" applyProtection="1"/>
    <xf numFmtId="0" fontId="1" fillId="3" borderId="0" xfId="0" applyFont="1" applyFill="1" applyAlignment="1" applyProtection="1"/>
    <xf numFmtId="0" fontId="12" fillId="3" borderId="0" xfId="0" applyFont="1" applyFill="1" applyBorder="1" applyProtection="1"/>
    <xf numFmtId="0" fontId="1" fillId="3" borderId="0" xfId="0" applyFont="1" applyFill="1" applyBorder="1" applyAlignment="1" applyProtection="1"/>
    <xf numFmtId="0" fontId="1" fillId="3" borderId="0" xfId="0" applyNumberFormat="1" applyFont="1" applyFill="1" applyProtection="1"/>
    <xf numFmtId="0" fontId="7" fillId="3" borderId="0" xfId="0" applyFont="1" applyFill="1" applyBorder="1" applyProtection="1"/>
    <xf numFmtId="0" fontId="7" fillId="3" borderId="0" xfId="0" applyNumberFormat="1" applyFont="1" applyFill="1" applyProtection="1"/>
    <xf numFmtId="0" fontId="50" fillId="3" borderId="0" xfId="0" applyFont="1" applyFill="1" applyProtection="1"/>
    <xf numFmtId="0" fontId="55" fillId="3" borderId="0" xfId="0" applyFont="1" applyFill="1" applyProtection="1"/>
    <xf numFmtId="0" fontId="55" fillId="3" borderId="0" xfId="0" applyFont="1" applyFill="1" applyAlignment="1" applyProtection="1">
      <alignment horizontal="left"/>
    </xf>
    <xf numFmtId="0" fontId="7" fillId="3" borderId="0" xfId="0" applyFont="1" applyFill="1" applyAlignment="1" applyProtection="1">
      <alignment horizontal="left"/>
    </xf>
    <xf numFmtId="0" fontId="7" fillId="3" borderId="0" xfId="0" applyFont="1" applyFill="1" applyProtection="1"/>
    <xf numFmtId="0" fontId="1" fillId="3" borderId="0" xfId="0" applyFont="1" applyFill="1" applyBorder="1" applyProtection="1"/>
    <xf numFmtId="0" fontId="50" fillId="3" borderId="0" xfId="0" applyFont="1" applyFill="1" applyBorder="1" applyProtection="1"/>
    <xf numFmtId="0" fontId="47" fillId="3" borderId="0" xfId="0" applyFont="1" applyFill="1" applyProtection="1"/>
    <xf numFmtId="0" fontId="47" fillId="3" borderId="0" xfId="0" applyFont="1" applyFill="1" applyBorder="1" applyAlignment="1" applyProtection="1"/>
    <xf numFmtId="0" fontId="22" fillId="3" borderId="6" xfId="0" applyFont="1" applyFill="1" applyBorder="1" applyProtection="1"/>
    <xf numFmtId="0" fontId="22" fillId="3" borderId="7" xfId="0" applyFont="1" applyFill="1" applyBorder="1" applyAlignment="1" applyProtection="1">
      <alignment horizontal="right" wrapText="1"/>
    </xf>
    <xf numFmtId="0" fontId="21" fillId="3" borderId="0" xfId="0" applyFont="1" applyFill="1" applyProtection="1"/>
    <xf numFmtId="0" fontId="18" fillId="3" borderId="0" xfId="1" applyFont="1" applyFill="1" applyAlignment="1" applyProtection="1"/>
    <xf numFmtId="0" fontId="1" fillId="3" borderId="57" xfId="0" applyFont="1" applyFill="1" applyBorder="1" applyProtection="1"/>
    <xf numFmtId="166" fontId="1" fillId="3" borderId="57" xfId="0" applyNumberFormat="1" applyFont="1" applyFill="1" applyBorder="1" applyProtection="1"/>
    <xf numFmtId="0" fontId="20" fillId="3" borderId="0" xfId="1" applyFont="1" applyFill="1" applyBorder="1" applyAlignment="1" applyProtection="1"/>
    <xf numFmtId="0" fontId="1" fillId="3" borderId="1" xfId="0" applyFont="1" applyFill="1" applyBorder="1" applyProtection="1"/>
    <xf numFmtId="166" fontId="1" fillId="3" borderId="1" xfId="0" applyNumberFormat="1" applyFont="1" applyFill="1" applyBorder="1" applyProtection="1"/>
    <xf numFmtId="166" fontId="33" fillId="3" borderId="31" xfId="0" applyNumberFormat="1" applyFont="1" applyFill="1" applyBorder="1" applyAlignment="1" applyProtection="1">
      <alignment horizontal="right" vertical="center"/>
    </xf>
    <xf numFmtId="166" fontId="1" fillId="3" borderId="1" xfId="0" applyNumberFormat="1" applyFont="1" applyFill="1" applyBorder="1" applyAlignment="1" applyProtection="1">
      <alignment horizontal="right"/>
    </xf>
    <xf numFmtId="166" fontId="33" fillId="3" borderId="31" xfId="0" applyNumberFormat="1" applyFont="1" applyFill="1" applyBorder="1" applyAlignment="1" applyProtection="1"/>
    <xf numFmtId="166" fontId="1" fillId="3" borderId="62" xfId="0" applyNumberFormat="1" applyFont="1" applyFill="1" applyBorder="1" applyProtection="1"/>
    <xf numFmtId="166" fontId="24" fillId="4" borderId="31" xfId="0" applyNumberFormat="1" applyFont="1" applyFill="1" applyBorder="1" applyAlignment="1" applyProtection="1"/>
    <xf numFmtId="166" fontId="33" fillId="3" borderId="0" xfId="0" applyNumberFormat="1" applyFont="1" applyFill="1" applyBorder="1" applyAlignment="1" applyProtection="1"/>
    <xf numFmtId="166" fontId="24" fillId="3" borderId="0" xfId="0" applyNumberFormat="1" applyFont="1" applyFill="1" applyBorder="1" applyAlignment="1" applyProtection="1"/>
    <xf numFmtId="0" fontId="58" fillId="3" borderId="0" xfId="0" applyFont="1" applyFill="1" applyBorder="1" applyAlignment="1" applyProtection="1">
      <alignment horizontal="center"/>
    </xf>
    <xf numFmtId="0" fontId="38" fillId="3" borderId="0" xfId="0" applyFont="1" applyFill="1" applyBorder="1" applyProtection="1"/>
    <xf numFmtId="166" fontId="1" fillId="3" borderId="0" xfId="0" applyNumberFormat="1" applyFont="1" applyFill="1" applyProtection="1"/>
    <xf numFmtId="14" fontId="59" fillId="3" borderId="0" xfId="0" applyNumberFormat="1" applyFont="1" applyFill="1" applyProtection="1"/>
    <xf numFmtId="0" fontId="60" fillId="3" borderId="0" xfId="0" applyFont="1" applyFill="1" applyBorder="1" applyAlignment="1" applyProtection="1">
      <alignment horizontal="right" vertical="top" wrapText="1"/>
    </xf>
    <xf numFmtId="0" fontId="60" fillId="3" borderId="0" xfId="0" applyFont="1" applyFill="1" applyBorder="1" applyAlignment="1" applyProtection="1">
      <alignment vertical="top" wrapText="1"/>
    </xf>
    <xf numFmtId="0" fontId="23" fillId="3" borderId="0" xfId="0" applyFont="1" applyFill="1" applyBorder="1" applyAlignment="1" applyProtection="1">
      <alignment vertical="top" wrapText="1"/>
    </xf>
    <xf numFmtId="0" fontId="23" fillId="0" borderId="0" xfId="0" applyFont="1" applyProtection="1"/>
    <xf numFmtId="0" fontId="23" fillId="3" borderId="0" xfId="0" applyFont="1" applyFill="1" applyProtection="1"/>
    <xf numFmtId="0" fontId="56" fillId="3" borderId="0" xfId="0" applyFont="1" applyFill="1" applyAlignment="1" applyProtection="1"/>
    <xf numFmtId="0" fontId="9" fillId="3" borderId="0" xfId="0" applyFont="1" applyFill="1" applyBorder="1" applyAlignment="1" applyProtection="1">
      <alignment horizontal="right"/>
    </xf>
    <xf numFmtId="0" fontId="24" fillId="3" borderId="0" xfId="0" applyFont="1" applyFill="1" applyBorder="1" applyAlignment="1" applyProtection="1">
      <alignment horizontal="right"/>
    </xf>
    <xf numFmtId="0" fontId="23" fillId="3" borderId="0" xfId="0" applyFont="1" applyFill="1" applyBorder="1" applyAlignment="1" applyProtection="1">
      <alignment horizontal="right"/>
    </xf>
    <xf numFmtId="0" fontId="24" fillId="3" borderId="0" xfId="0" applyFont="1" applyFill="1" applyBorder="1" applyAlignment="1" applyProtection="1">
      <alignment horizontal="center"/>
    </xf>
    <xf numFmtId="0" fontId="23" fillId="3" borderId="0" xfId="0" applyFont="1" applyFill="1" applyBorder="1" applyAlignment="1" applyProtection="1">
      <alignment horizontal="center" vertical="top" wrapText="1"/>
    </xf>
    <xf numFmtId="0" fontId="23" fillId="0" borderId="0" xfId="0" applyFont="1" applyAlignment="1" applyProtection="1">
      <alignment vertical="top" wrapText="1"/>
    </xf>
    <xf numFmtId="0" fontId="23" fillId="3" borderId="0" xfId="0" applyFont="1" applyFill="1" applyBorder="1" applyAlignment="1" applyProtection="1">
      <alignment horizontal="left" vertical="top" wrapText="1"/>
    </xf>
    <xf numFmtId="1" fontId="9" fillId="3" borderId="0" xfId="0" applyNumberFormat="1" applyFont="1" applyFill="1" applyAlignment="1" applyProtection="1">
      <alignment horizontal="right"/>
    </xf>
    <xf numFmtId="14" fontId="1" fillId="3" borderId="0" xfId="0" applyNumberFormat="1" applyFont="1" applyFill="1" applyAlignment="1" applyProtection="1">
      <alignment horizontal="right"/>
    </xf>
    <xf numFmtId="166" fontId="1" fillId="3" borderId="0" xfId="0" applyNumberFormat="1" applyFont="1" applyFill="1" applyBorder="1" applyProtection="1"/>
    <xf numFmtId="166" fontId="1" fillId="3" borderId="0" xfId="0" applyNumberFormat="1" applyFont="1" applyFill="1" applyBorder="1" applyAlignment="1" applyProtection="1">
      <alignment horizontal="right"/>
    </xf>
    <xf numFmtId="0" fontId="1" fillId="3" borderId="26" xfId="0" applyFont="1" applyFill="1" applyBorder="1" applyProtection="1"/>
    <xf numFmtId="0" fontId="22" fillId="3" borderId="50" xfId="0" applyFont="1" applyFill="1" applyBorder="1" applyProtection="1"/>
    <xf numFmtId="0" fontId="22" fillId="3" borderId="51" xfId="0" applyFont="1" applyFill="1" applyBorder="1" applyAlignment="1" applyProtection="1">
      <alignment horizontal="right" wrapText="1"/>
    </xf>
    <xf numFmtId="44" fontId="50" fillId="9" borderId="0" xfId="2" applyFont="1" applyFill="1" applyBorder="1" applyProtection="1">
      <protection hidden="1"/>
    </xf>
    <xf numFmtId="0" fontId="50" fillId="9" borderId="0" xfId="0" applyFont="1" applyFill="1" applyBorder="1" applyProtection="1">
      <protection hidden="1"/>
    </xf>
    <xf numFmtId="166" fontId="12" fillId="3" borderId="68" xfId="0" applyNumberFormat="1" applyFont="1" applyFill="1" applyBorder="1"/>
    <xf numFmtId="0" fontId="0" fillId="3" borderId="20" xfId="0" applyFill="1" applyBorder="1"/>
    <xf numFmtId="0" fontId="0" fillId="3" borderId="15" xfId="0" applyFill="1" applyBorder="1" applyAlignment="1" applyProtection="1">
      <alignment vertical="top" wrapText="1" shrinkToFit="1"/>
      <protection locked="0"/>
    </xf>
    <xf numFmtId="0" fontId="0" fillId="3" borderId="17" xfId="0" applyFill="1" applyBorder="1" applyAlignment="1" applyProtection="1">
      <alignment vertical="top" wrapText="1" shrinkToFit="1"/>
      <protection locked="0"/>
    </xf>
    <xf numFmtId="14" fontId="37" fillId="3" borderId="17" xfId="0" applyNumberFormat="1" applyFont="1" applyFill="1" applyBorder="1" applyAlignment="1" applyProtection="1">
      <alignment horizontal="left"/>
      <protection locked="0"/>
    </xf>
    <xf numFmtId="0" fontId="37" fillId="0" borderId="17" xfId="0" applyFont="1" applyFill="1" applyBorder="1" applyAlignment="1">
      <alignment horizontal="left"/>
    </xf>
    <xf numFmtId="14" fontId="3" fillId="3" borderId="17" xfId="0" applyNumberFormat="1" applyFont="1" applyFill="1" applyBorder="1" applyAlignment="1" applyProtection="1">
      <alignment horizontal="left"/>
      <protection locked="0"/>
    </xf>
    <xf numFmtId="0" fontId="47" fillId="3" borderId="0" xfId="0" applyNumberFormat="1" applyFont="1" applyFill="1" applyBorder="1" applyProtection="1">
      <protection hidden="1"/>
    </xf>
    <xf numFmtId="0" fontId="40" fillId="3" borderId="24" xfId="0" applyFont="1" applyFill="1" applyBorder="1" applyAlignment="1">
      <alignment horizontal="left" wrapText="1"/>
    </xf>
    <xf numFmtId="0" fontId="0" fillId="9" borderId="11" xfId="0" applyFill="1" applyBorder="1" applyAlignment="1">
      <alignment horizontal="center" wrapText="1"/>
    </xf>
    <xf numFmtId="0" fontId="0" fillId="9" borderId="4" xfId="0" applyFill="1" applyBorder="1" applyAlignment="1">
      <alignment horizontal="center" wrapText="1"/>
    </xf>
    <xf numFmtId="0" fontId="0" fillId="9" borderId="12" xfId="0" applyFill="1" applyBorder="1" applyAlignment="1">
      <alignment horizontal="center" wrapText="1"/>
    </xf>
    <xf numFmtId="0" fontId="0" fillId="9" borderId="21" xfId="0" applyFill="1" applyBorder="1" applyAlignment="1">
      <alignment horizontal="center" wrapText="1"/>
    </xf>
    <xf numFmtId="0" fontId="0" fillId="9" borderId="0" xfId="0" applyFill="1" applyBorder="1" applyAlignment="1">
      <alignment horizontal="center" wrapText="1"/>
    </xf>
    <xf numFmtId="0" fontId="0" fillId="9" borderId="22" xfId="0" applyFill="1" applyBorder="1" applyAlignment="1">
      <alignment horizontal="center" wrapText="1"/>
    </xf>
    <xf numFmtId="0" fontId="0" fillId="9" borderId="23" xfId="0" applyFill="1" applyBorder="1" applyAlignment="1">
      <alignment horizontal="center" wrapText="1"/>
    </xf>
    <xf numFmtId="0" fontId="0" fillId="9" borderId="24" xfId="0" applyFill="1" applyBorder="1" applyAlignment="1">
      <alignment horizontal="center" wrapText="1"/>
    </xf>
    <xf numFmtId="0" fontId="0" fillId="9" borderId="61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32" fillId="8" borderId="21" xfId="0" applyFont="1" applyFill="1" applyBorder="1" applyAlignment="1">
      <alignment horizontal="left" vertical="top" wrapText="1"/>
    </xf>
    <xf numFmtId="0" fontId="32" fillId="8" borderId="0" xfId="0" applyFont="1" applyFill="1" applyBorder="1" applyAlignment="1">
      <alignment horizontal="left" vertical="top" wrapText="1"/>
    </xf>
    <xf numFmtId="0" fontId="0" fillId="4" borderId="25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167" fontId="0" fillId="4" borderId="25" xfId="0" applyNumberFormat="1" applyFill="1" applyBorder="1" applyAlignment="1" applyProtection="1">
      <alignment horizontal="left"/>
      <protection locked="0"/>
    </xf>
    <xf numFmtId="167" fontId="0" fillId="4" borderId="10" xfId="0" applyNumberFormat="1" applyFill="1" applyBorder="1" applyAlignment="1" applyProtection="1">
      <alignment horizontal="left"/>
      <protection locked="0"/>
    </xf>
    <xf numFmtId="14" fontId="0" fillId="4" borderId="25" xfId="0" applyNumberFormat="1" applyFill="1" applyBorder="1" applyAlignment="1" applyProtection="1">
      <alignment horizontal="left"/>
      <protection locked="0"/>
    </xf>
    <xf numFmtId="14" fontId="0" fillId="4" borderId="10" xfId="0" applyNumberFormat="1" applyFill="1" applyBorder="1" applyAlignment="1" applyProtection="1">
      <alignment horizontal="left"/>
      <protection locked="0"/>
    </xf>
    <xf numFmtId="49" fontId="1" fillId="4" borderId="25" xfId="0" applyNumberFormat="1" applyFont="1" applyFill="1" applyBorder="1" applyAlignment="1" applyProtection="1">
      <alignment horizontal="left"/>
      <protection locked="0"/>
    </xf>
    <xf numFmtId="49" fontId="0" fillId="4" borderId="10" xfId="0" applyNumberFormat="1" applyFill="1" applyBorder="1" applyAlignment="1" applyProtection="1">
      <alignment horizontal="left"/>
      <protection locked="0"/>
    </xf>
    <xf numFmtId="0" fontId="25" fillId="3" borderId="54" xfId="0" applyFont="1" applyFill="1" applyBorder="1" applyAlignment="1">
      <alignment horizontal="left"/>
    </xf>
    <xf numFmtId="0" fontId="25" fillId="3" borderId="55" xfId="0" applyFont="1" applyFill="1" applyBorder="1" applyAlignment="1">
      <alignment horizontal="left"/>
    </xf>
    <xf numFmtId="0" fontId="9" fillId="3" borderId="49" xfId="0" applyFont="1" applyFill="1" applyBorder="1" applyAlignment="1">
      <alignment horizontal="right"/>
    </xf>
    <xf numFmtId="0" fontId="9" fillId="3" borderId="50" xfId="0" applyFont="1" applyFill="1" applyBorder="1" applyAlignment="1">
      <alignment horizontal="right"/>
    </xf>
    <xf numFmtId="0" fontId="9" fillId="3" borderId="51" xfId="0" applyFont="1" applyFill="1" applyBorder="1" applyAlignment="1">
      <alignment horizontal="right"/>
    </xf>
    <xf numFmtId="0" fontId="10" fillId="3" borderId="27" xfId="0" applyFont="1" applyFill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10" fillId="3" borderId="36" xfId="0" applyFont="1" applyFill="1" applyBorder="1" applyAlignment="1">
      <alignment horizontal="right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49" fontId="0" fillId="4" borderId="1" xfId="0" applyNumberFormat="1" applyFill="1" applyBorder="1" applyAlignment="1" applyProtection="1">
      <alignment horizontal="left"/>
      <protection locked="0"/>
    </xf>
    <xf numFmtId="49" fontId="0" fillId="4" borderId="25" xfId="0" applyNumberFormat="1" applyFill="1" applyBorder="1" applyAlignment="1" applyProtection="1">
      <alignment horizontal="left"/>
      <protection locked="0"/>
    </xf>
    <xf numFmtId="0" fontId="9" fillId="3" borderId="42" xfId="0" applyFont="1" applyFill="1" applyBorder="1" applyAlignment="1">
      <alignment horizontal="center" wrapText="1"/>
    </xf>
    <xf numFmtId="0" fontId="9" fillId="3" borderId="40" xfId="0" applyFont="1" applyFill="1" applyBorder="1" applyAlignment="1">
      <alignment horizontal="center" wrapText="1"/>
    </xf>
    <xf numFmtId="0" fontId="35" fillId="3" borderId="42" xfId="0" applyFont="1" applyFill="1" applyBorder="1" applyAlignment="1">
      <alignment horizontal="left" vertical="center" wrapText="1"/>
    </xf>
    <xf numFmtId="0" fontId="35" fillId="3" borderId="39" xfId="0" applyFont="1" applyFill="1" applyBorder="1" applyAlignment="1">
      <alignment horizontal="left" vertical="center" wrapText="1"/>
    </xf>
    <xf numFmtId="0" fontId="35" fillId="3" borderId="40" xfId="0" applyFont="1" applyFill="1" applyBorder="1" applyAlignment="1">
      <alignment horizontal="left" vertical="center" wrapText="1"/>
    </xf>
    <xf numFmtId="0" fontId="27" fillId="3" borderId="3" xfId="0" applyFont="1" applyFill="1" applyBorder="1" applyAlignment="1">
      <alignment horizontal="right"/>
    </xf>
    <xf numFmtId="0" fontId="12" fillId="3" borderId="33" xfId="0" applyFont="1" applyFill="1" applyBorder="1" applyAlignment="1">
      <alignment horizontal="right"/>
    </xf>
    <xf numFmtId="0" fontId="12" fillId="3" borderId="34" xfId="0" applyFont="1" applyFill="1" applyBorder="1" applyAlignment="1">
      <alignment horizontal="right"/>
    </xf>
    <xf numFmtId="0" fontId="12" fillId="3" borderId="35" xfId="0" applyFont="1" applyFill="1" applyBorder="1" applyAlignment="1">
      <alignment horizontal="right"/>
    </xf>
    <xf numFmtId="0" fontId="12" fillId="3" borderId="47" xfId="0" applyFont="1" applyFill="1" applyBorder="1" applyAlignment="1">
      <alignment horizontal="right"/>
    </xf>
    <xf numFmtId="0" fontId="12" fillId="3" borderId="3" xfId="0" applyFont="1" applyFill="1" applyBorder="1" applyAlignment="1">
      <alignment horizontal="right"/>
    </xf>
    <xf numFmtId="0" fontId="12" fillId="3" borderId="48" xfId="0" applyFont="1" applyFill="1" applyBorder="1" applyAlignment="1">
      <alignment horizontal="right"/>
    </xf>
    <xf numFmtId="166" fontId="12" fillId="3" borderId="5" xfId="0" applyNumberFormat="1" applyFont="1" applyFill="1" applyBorder="1" applyAlignment="1">
      <alignment horizontal="right"/>
    </xf>
    <xf numFmtId="166" fontId="12" fillId="3" borderId="30" xfId="0" applyNumberFormat="1" applyFont="1" applyFill="1" applyBorder="1" applyAlignment="1">
      <alignment horizontal="right"/>
    </xf>
    <xf numFmtId="0" fontId="9" fillId="3" borderId="42" xfId="0" applyFont="1" applyFill="1" applyBorder="1" applyAlignment="1" applyProtection="1">
      <alignment horizontal="center" wrapText="1"/>
    </xf>
    <xf numFmtId="0" fontId="9" fillId="3" borderId="39" xfId="0" applyFont="1" applyFill="1" applyBorder="1" applyAlignment="1" applyProtection="1">
      <alignment horizontal="center" wrapText="1"/>
    </xf>
    <xf numFmtId="0" fontId="9" fillId="3" borderId="43" xfId="0" applyFont="1" applyFill="1" applyBorder="1" applyAlignment="1" applyProtection="1">
      <alignment horizontal="center" wrapText="1"/>
    </xf>
    <xf numFmtId="0" fontId="32" fillId="6" borderId="39" xfId="0" applyFont="1" applyFill="1" applyBorder="1" applyAlignment="1">
      <alignment horizontal="left" vertical="top" wrapText="1"/>
    </xf>
    <xf numFmtId="0" fontId="32" fillId="6" borderId="40" xfId="0" applyFont="1" applyFill="1" applyBorder="1" applyAlignment="1">
      <alignment horizontal="left" vertical="top" wrapText="1"/>
    </xf>
    <xf numFmtId="14" fontId="10" fillId="4" borderId="25" xfId="0" applyNumberFormat="1" applyFont="1" applyFill="1" applyBorder="1" applyAlignment="1" applyProtection="1">
      <alignment horizontal="center"/>
      <protection locked="0"/>
    </xf>
    <xf numFmtId="14" fontId="0" fillId="4" borderId="10" xfId="0" applyNumberFormat="1" applyFill="1" applyBorder="1" applyAlignment="1" applyProtection="1">
      <alignment horizontal="center"/>
      <protection locked="0"/>
    </xf>
    <xf numFmtId="14" fontId="0" fillId="4" borderId="26" xfId="0" applyNumberFormat="1" applyFill="1" applyBorder="1" applyAlignment="1" applyProtection="1">
      <alignment horizontal="center"/>
      <protection locked="0"/>
    </xf>
    <xf numFmtId="0" fontId="12" fillId="3" borderId="42" xfId="0" applyFont="1" applyFill="1" applyBorder="1" applyAlignment="1">
      <alignment horizontal="right"/>
    </xf>
    <xf numFmtId="0" fontId="12" fillId="3" borderId="39" xfId="0" applyFont="1" applyFill="1" applyBorder="1" applyAlignment="1">
      <alignment horizontal="right"/>
    </xf>
    <xf numFmtId="0" fontId="12" fillId="3" borderId="43" xfId="0" applyFont="1" applyFill="1" applyBorder="1" applyAlignment="1">
      <alignment horizontal="right"/>
    </xf>
    <xf numFmtId="0" fontId="9" fillId="3" borderId="42" xfId="0" applyFont="1" applyFill="1" applyBorder="1" applyAlignment="1">
      <alignment horizontal="right"/>
    </xf>
    <xf numFmtId="0" fontId="9" fillId="3" borderId="39" xfId="0" applyFont="1" applyFill="1" applyBorder="1" applyAlignment="1">
      <alignment horizontal="right"/>
    </xf>
    <xf numFmtId="0" fontId="9" fillId="3" borderId="43" xfId="0" applyFont="1" applyFill="1" applyBorder="1" applyAlignment="1">
      <alignment horizontal="right"/>
    </xf>
    <xf numFmtId="0" fontId="4" fillId="7" borderId="44" xfId="0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0" fontId="4" fillId="7" borderId="41" xfId="0" applyFont="1" applyFill="1" applyBorder="1" applyAlignment="1">
      <alignment horizontal="center" vertical="top" wrapText="1"/>
    </xf>
    <xf numFmtId="0" fontId="4" fillId="7" borderId="45" xfId="0" applyFont="1" applyFill="1" applyBorder="1" applyAlignment="1">
      <alignment horizontal="center" vertical="top" wrapText="1"/>
    </xf>
    <xf numFmtId="0" fontId="4" fillId="7" borderId="19" xfId="0" applyFont="1" applyFill="1" applyBorder="1" applyAlignment="1">
      <alignment horizontal="center" vertical="top" wrapText="1"/>
    </xf>
    <xf numFmtId="0" fontId="4" fillId="7" borderId="46" xfId="0" applyFont="1" applyFill="1" applyBorder="1" applyAlignment="1">
      <alignment horizontal="center" vertical="top" wrapText="1"/>
    </xf>
    <xf numFmtId="0" fontId="4" fillId="3" borderId="27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10" fillId="4" borderId="16" xfId="0" applyFont="1" applyFill="1" applyBorder="1" applyAlignment="1" applyProtection="1">
      <alignment horizontal="left" vertical="top" wrapText="1" shrinkToFit="1"/>
      <protection locked="0"/>
    </xf>
    <xf numFmtId="0" fontId="10" fillId="4" borderId="0" xfId="0" applyFont="1" applyFill="1" applyBorder="1" applyAlignment="1" applyProtection="1">
      <alignment horizontal="left" vertical="top" wrapText="1" shrinkToFit="1"/>
      <protection locked="0"/>
    </xf>
    <xf numFmtId="0" fontId="10" fillId="4" borderId="14" xfId="0" applyFont="1" applyFill="1" applyBorder="1" applyAlignment="1" applyProtection="1">
      <alignment horizontal="left" vertical="top" wrapText="1" shrinkToFit="1"/>
      <protection locked="0"/>
    </xf>
    <xf numFmtId="0" fontId="10" fillId="4" borderId="15" xfId="0" applyFont="1" applyFill="1" applyBorder="1" applyAlignment="1" applyProtection="1">
      <alignment horizontal="left" vertical="top" wrapText="1" shrinkToFit="1"/>
      <protection locked="0"/>
    </xf>
    <xf numFmtId="0" fontId="10" fillId="4" borderId="17" xfId="0" applyFont="1" applyFill="1" applyBorder="1" applyAlignment="1" applyProtection="1">
      <alignment horizontal="left" vertical="top" wrapText="1" shrinkToFit="1"/>
      <protection locked="0"/>
    </xf>
    <xf numFmtId="0" fontId="10" fillId="4" borderId="18" xfId="0" applyFont="1" applyFill="1" applyBorder="1" applyAlignment="1" applyProtection="1">
      <alignment horizontal="left" vertical="top" wrapText="1" shrinkToFit="1"/>
      <protection locked="0"/>
    </xf>
    <xf numFmtId="0" fontId="10" fillId="4" borderId="19" xfId="0" applyFont="1" applyFill="1" applyBorder="1" applyAlignment="1" applyProtection="1">
      <alignment horizontal="left" vertical="top" wrapText="1" shrinkToFit="1"/>
      <protection locked="0"/>
    </xf>
    <xf numFmtId="0" fontId="10" fillId="4" borderId="20" xfId="0" applyFont="1" applyFill="1" applyBorder="1" applyAlignment="1" applyProtection="1">
      <alignment horizontal="left" vertical="top" wrapText="1" shrinkToFit="1"/>
      <protection locked="0"/>
    </xf>
    <xf numFmtId="14" fontId="1" fillId="4" borderId="25" xfId="0" applyNumberFormat="1" applyFont="1" applyFill="1" applyBorder="1" applyAlignment="1" applyProtection="1">
      <alignment horizontal="left"/>
      <protection locked="0"/>
    </xf>
    <xf numFmtId="14" fontId="0" fillId="4" borderId="26" xfId="0" applyNumberFormat="1" applyFill="1" applyBorder="1" applyAlignment="1" applyProtection="1">
      <alignment horizontal="left"/>
      <protection locked="0"/>
    </xf>
    <xf numFmtId="0" fontId="38" fillId="3" borderId="2" xfId="0" applyFont="1" applyFill="1" applyBorder="1" applyAlignment="1">
      <alignment vertical="top" wrapText="1"/>
    </xf>
    <xf numFmtId="0" fontId="38" fillId="3" borderId="10" xfId="0" applyFont="1" applyFill="1" applyBorder="1" applyAlignment="1">
      <alignment vertical="top" wrapText="1"/>
    </xf>
    <xf numFmtId="49" fontId="5" fillId="4" borderId="25" xfId="1" applyNumberFormat="1" applyFill="1" applyBorder="1" applyAlignment="1" applyProtection="1">
      <alignment horizontal="left"/>
      <protection locked="0"/>
    </xf>
    <xf numFmtId="49" fontId="5" fillId="4" borderId="10" xfId="1" applyNumberFormat="1" applyFill="1" applyBorder="1" applyAlignment="1" applyProtection="1">
      <alignment horizontal="left"/>
      <protection locked="0"/>
    </xf>
    <xf numFmtId="49" fontId="5" fillId="4" borderId="26" xfId="1" applyNumberFormat="1" applyFill="1" applyBorder="1" applyAlignment="1" applyProtection="1">
      <alignment horizontal="left"/>
      <protection locked="0"/>
    </xf>
    <xf numFmtId="0" fontId="0" fillId="3" borderId="25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42" fillId="3" borderId="21" xfId="0" applyFont="1" applyFill="1" applyBorder="1" applyAlignment="1">
      <alignment horizontal="center" vertical="top" wrapText="1"/>
    </xf>
    <xf numFmtId="0" fontId="41" fillId="0" borderId="0" xfId="0" applyFont="1"/>
    <xf numFmtId="0" fontId="41" fillId="0" borderId="0" xfId="0" applyFont="1" applyBorder="1"/>
    <xf numFmtId="0" fontId="41" fillId="0" borderId="21" xfId="0" applyFont="1" applyBorder="1"/>
    <xf numFmtId="0" fontId="41" fillId="0" borderId="22" xfId="0" applyFont="1" applyBorder="1"/>
    <xf numFmtId="0" fontId="12" fillId="3" borderId="49" xfId="0" applyFont="1" applyFill="1" applyBorder="1" applyAlignment="1">
      <alignment horizontal="right"/>
    </xf>
    <xf numFmtId="0" fontId="12" fillId="3" borderId="50" xfId="0" applyFont="1" applyFill="1" applyBorder="1" applyAlignment="1">
      <alignment horizontal="right"/>
    </xf>
    <xf numFmtId="0" fontId="12" fillId="3" borderId="51" xfId="0" applyFont="1" applyFill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0" fontId="3" fillId="3" borderId="52" xfId="0" applyFont="1" applyFill="1" applyBorder="1" applyAlignment="1">
      <alignment horizontal="right"/>
    </xf>
    <xf numFmtId="0" fontId="3" fillId="3" borderId="53" xfId="0" applyFont="1" applyFill="1" applyBorder="1" applyAlignment="1">
      <alignment horizontal="right"/>
    </xf>
    <xf numFmtId="0" fontId="34" fillId="3" borderId="25" xfId="0" applyFont="1" applyFill="1" applyBorder="1" applyAlignment="1">
      <alignment horizontal="center"/>
    </xf>
    <xf numFmtId="0" fontId="34" fillId="3" borderId="10" xfId="0" applyFont="1" applyFill="1" applyBorder="1" applyAlignment="1">
      <alignment horizontal="center"/>
    </xf>
    <xf numFmtId="0" fontId="34" fillId="3" borderId="26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right"/>
    </xf>
    <xf numFmtId="0" fontId="10" fillId="3" borderId="34" xfId="0" applyFont="1" applyFill="1" applyBorder="1" applyAlignment="1">
      <alignment horizontal="right"/>
    </xf>
    <xf numFmtId="0" fontId="10" fillId="3" borderId="35" xfId="0" applyFont="1" applyFill="1" applyBorder="1" applyAlignment="1">
      <alignment horizontal="right"/>
    </xf>
    <xf numFmtId="0" fontId="32" fillId="3" borderId="0" xfId="0" applyFont="1" applyFill="1" applyBorder="1" applyAlignment="1">
      <alignment horizontal="left" vertical="top" wrapText="1"/>
    </xf>
    <xf numFmtId="0" fontId="43" fillId="3" borderId="59" xfId="0" applyFont="1" applyFill="1" applyBorder="1" applyAlignment="1">
      <alignment horizontal="right"/>
    </xf>
    <xf numFmtId="0" fontId="10" fillId="3" borderId="37" xfId="0" applyFont="1" applyFill="1" applyBorder="1" applyAlignment="1">
      <alignment horizontal="right"/>
    </xf>
    <xf numFmtId="0" fontId="10" fillId="3" borderId="38" xfId="0" applyFont="1" applyFill="1" applyBorder="1" applyAlignment="1">
      <alignment horizontal="right"/>
    </xf>
    <xf numFmtId="0" fontId="32" fillId="6" borderId="23" xfId="0" applyFont="1" applyFill="1" applyBorder="1" applyAlignment="1">
      <alignment horizontal="left" vertical="top" wrapText="1"/>
    </xf>
    <xf numFmtId="0" fontId="32" fillId="6" borderId="0" xfId="0" applyFont="1" applyFill="1" applyBorder="1" applyAlignment="1">
      <alignment horizontal="left" vertical="top" wrapText="1"/>
    </xf>
    <xf numFmtId="0" fontId="1" fillId="3" borderId="1" xfId="0" applyFont="1" applyFill="1" applyBorder="1" applyAlignment="1" applyProtection="1">
      <alignment horizontal="right"/>
    </xf>
    <xf numFmtId="0" fontId="2" fillId="3" borderId="26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1" fillId="3" borderId="0" xfId="0" applyFont="1" applyFill="1" applyBorder="1" applyAlignment="1" applyProtection="1">
      <alignment horizontal="left"/>
      <protection hidden="1"/>
    </xf>
    <xf numFmtId="0" fontId="55" fillId="3" borderId="0" xfId="0" applyNumberFormat="1" applyFont="1" applyFill="1" applyAlignment="1" applyProtection="1">
      <alignment horizontal="left" wrapText="1"/>
    </xf>
    <xf numFmtId="0" fontId="55" fillId="3" borderId="0" xfId="0" applyNumberFormat="1" applyFont="1" applyFill="1" applyAlignment="1" applyProtection="1">
      <alignment horizontal="left"/>
    </xf>
    <xf numFmtId="0" fontId="5" fillId="3" borderId="0" xfId="1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55" fillId="3" borderId="0" xfId="0" applyFont="1" applyFill="1" applyAlignment="1" applyProtection="1">
      <alignment horizontal="left" vertical="top" wrapText="1"/>
    </xf>
    <xf numFmtId="0" fontId="57" fillId="3" borderId="64" xfId="0" applyFont="1" applyFill="1" applyBorder="1" applyAlignment="1" applyProtection="1">
      <alignment horizontal="center"/>
    </xf>
    <xf numFmtId="0" fontId="57" fillId="3" borderId="65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center"/>
    </xf>
    <xf numFmtId="0" fontId="22" fillId="3" borderId="11" xfId="0" applyFont="1" applyFill="1" applyBorder="1" applyAlignment="1" applyProtection="1">
      <alignment horizontal="center"/>
    </xf>
    <xf numFmtId="0" fontId="22" fillId="3" borderId="68" xfId="0" applyFont="1" applyFill="1" applyBorder="1" applyAlignment="1" applyProtection="1">
      <alignment horizontal="center"/>
    </xf>
    <xf numFmtId="0" fontId="22" fillId="3" borderId="67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horizontal="right"/>
    </xf>
    <xf numFmtId="0" fontId="1" fillId="3" borderId="25" xfId="0" applyFont="1" applyFill="1" applyBorder="1" applyAlignment="1" applyProtection="1">
      <alignment horizontal="right"/>
    </xf>
    <xf numFmtId="0" fontId="58" fillId="3" borderId="4" xfId="0" applyFont="1" applyFill="1" applyBorder="1" applyAlignment="1" applyProtection="1">
      <alignment horizontal="right"/>
    </xf>
    <xf numFmtId="166" fontId="1" fillId="3" borderId="0" xfId="0" applyNumberFormat="1" applyFont="1" applyFill="1" applyBorder="1" applyAlignment="1" applyProtection="1"/>
    <xf numFmtId="0" fontId="1" fillId="3" borderId="18" xfId="0" applyFont="1" applyFill="1" applyBorder="1" applyAlignment="1" applyProtection="1">
      <alignment horizontal="right" wrapText="1"/>
    </xf>
    <xf numFmtId="0" fontId="1" fillId="3" borderId="19" xfId="0" applyFont="1" applyFill="1" applyBorder="1" applyAlignment="1" applyProtection="1">
      <alignment horizontal="right" wrapText="1"/>
    </xf>
    <xf numFmtId="0" fontId="1" fillId="3" borderId="10" xfId="0" applyFont="1" applyFill="1" applyBorder="1" applyAlignment="1" applyProtection="1">
      <alignment horizontal="right" wrapText="1"/>
    </xf>
    <xf numFmtId="0" fontId="1" fillId="3" borderId="66" xfId="0" applyFont="1" applyFill="1" applyBorder="1" applyAlignment="1" applyProtection="1">
      <alignment horizontal="right" wrapText="1"/>
    </xf>
    <xf numFmtId="0" fontId="1" fillId="3" borderId="10" xfId="0" applyFont="1" applyFill="1" applyBorder="1" applyAlignment="1" applyProtection="1">
      <alignment horizontal="right"/>
    </xf>
    <xf numFmtId="0" fontId="1" fillId="3" borderId="26" xfId="0" applyFont="1" applyFill="1" applyBorder="1" applyAlignment="1" applyProtection="1">
      <alignment horizontal="right"/>
    </xf>
    <xf numFmtId="0" fontId="1" fillId="3" borderId="64" xfId="0" applyFont="1" applyFill="1" applyBorder="1" applyAlignment="1" applyProtection="1">
      <alignment horizontal="right"/>
    </xf>
    <xf numFmtId="0" fontId="1" fillId="3" borderId="52" xfId="0" applyFont="1" applyFill="1" applyBorder="1" applyAlignment="1" applyProtection="1">
      <alignment horizontal="right"/>
    </xf>
    <xf numFmtId="0" fontId="1" fillId="3" borderId="65" xfId="0" applyFont="1" applyFill="1" applyBorder="1" applyAlignment="1" applyProtection="1">
      <alignment horizontal="right"/>
    </xf>
    <xf numFmtId="0" fontId="33" fillId="3" borderId="42" xfId="0" applyFont="1" applyFill="1" applyBorder="1" applyAlignment="1" applyProtection="1">
      <alignment horizontal="right"/>
    </xf>
    <xf numFmtId="0" fontId="33" fillId="3" borderId="39" xfId="0" applyFont="1" applyFill="1" applyBorder="1" applyAlignment="1" applyProtection="1">
      <alignment horizontal="right"/>
    </xf>
    <xf numFmtId="0" fontId="33" fillId="3" borderId="40" xfId="0" applyFont="1" applyFill="1" applyBorder="1" applyAlignment="1" applyProtection="1">
      <alignment horizontal="right"/>
    </xf>
    <xf numFmtId="0" fontId="1" fillId="3" borderId="63" xfId="0" applyFont="1" applyFill="1" applyBorder="1" applyAlignment="1" applyProtection="1">
      <alignment horizontal="right"/>
    </xf>
    <xf numFmtId="0" fontId="1" fillId="3" borderId="39" xfId="0" applyFont="1" applyFill="1" applyBorder="1" applyAlignment="1" applyProtection="1">
      <alignment horizontal="right"/>
    </xf>
    <xf numFmtId="0" fontId="1" fillId="3" borderId="43" xfId="0" applyFont="1" applyFill="1" applyBorder="1" applyAlignment="1" applyProtection="1">
      <alignment horizontal="right"/>
    </xf>
    <xf numFmtId="0" fontId="24" fillId="4" borderId="42" xfId="0" applyFont="1" applyFill="1" applyBorder="1" applyAlignment="1" applyProtection="1">
      <alignment horizontal="right"/>
    </xf>
    <xf numFmtId="0" fontId="24" fillId="4" borderId="39" xfId="0" applyFont="1" applyFill="1" applyBorder="1" applyAlignment="1" applyProtection="1">
      <alignment horizontal="right"/>
    </xf>
    <xf numFmtId="0" fontId="24" fillId="4" borderId="40" xfId="0" applyFont="1" applyFill="1" applyBorder="1" applyAlignment="1" applyProtection="1">
      <alignment horizontal="right"/>
    </xf>
    <xf numFmtId="0" fontId="9" fillId="3" borderId="0" xfId="0" applyFont="1" applyFill="1" applyAlignment="1" applyProtection="1">
      <alignment horizontal="left"/>
    </xf>
    <xf numFmtId="0" fontId="9" fillId="3" borderId="0" xfId="0" applyFont="1" applyFill="1" applyBorder="1" applyAlignment="1" applyProtection="1">
      <alignment horizontal="right"/>
    </xf>
    <xf numFmtId="0" fontId="9" fillId="3" borderId="19" xfId="0" applyFont="1" applyFill="1" applyBorder="1" applyAlignment="1" applyProtection="1">
      <alignment horizontal="left"/>
    </xf>
    <xf numFmtId="0" fontId="24" fillId="3" borderId="0" xfId="0" applyFont="1" applyFill="1" applyBorder="1" applyAlignment="1" applyProtection="1">
      <alignment horizontal="right"/>
    </xf>
    <xf numFmtId="166" fontId="24" fillId="3" borderId="0" xfId="0" applyNumberFormat="1" applyFont="1" applyFill="1" applyBorder="1" applyAlignment="1" applyProtection="1"/>
    <xf numFmtId="0" fontId="23" fillId="3" borderId="0" xfId="0" applyFont="1" applyFill="1" applyBorder="1" applyAlignment="1" applyProtection="1">
      <alignment horizontal="left" vertical="top" wrapText="1"/>
    </xf>
    <xf numFmtId="0" fontId="1" fillId="3" borderId="13" xfId="0" applyNumberFormat="1" applyFont="1" applyFill="1" applyBorder="1" applyAlignment="1" applyProtection="1">
      <alignment horizontal="left"/>
    </xf>
    <xf numFmtId="0" fontId="1" fillId="3" borderId="14" xfId="0" applyNumberFormat="1" applyFont="1" applyFill="1" applyBorder="1" applyAlignment="1" applyProtection="1">
      <alignment horizontal="left"/>
    </xf>
    <xf numFmtId="0" fontId="1" fillId="3" borderId="15" xfId="0" applyNumberFormat="1" applyFont="1" applyFill="1" applyBorder="1" applyAlignment="1" applyProtection="1">
      <alignment horizontal="left"/>
    </xf>
    <xf numFmtId="0" fontId="23" fillId="3" borderId="0" xfId="0" applyFont="1" applyFill="1" applyBorder="1" applyAlignment="1" applyProtection="1">
      <alignment horizontal="right"/>
    </xf>
    <xf numFmtId="166" fontId="23" fillId="3" borderId="0" xfId="0" applyNumberFormat="1" applyFont="1" applyFill="1" applyBorder="1" applyAlignment="1" applyProtection="1"/>
    <xf numFmtId="0" fontId="1" fillId="3" borderId="16" xfId="0" applyNumberFormat="1" applyFont="1" applyFill="1" applyBorder="1" applyAlignment="1" applyProtection="1">
      <alignment horizontal="left" wrapText="1"/>
    </xf>
    <xf numFmtId="0" fontId="1" fillId="3" borderId="0" xfId="0" applyNumberFormat="1" applyFont="1" applyFill="1" applyBorder="1" applyAlignment="1" applyProtection="1">
      <alignment horizontal="left" wrapText="1"/>
    </xf>
    <xf numFmtId="0" fontId="1" fillId="3" borderId="17" xfId="0" applyNumberFormat="1" applyFont="1" applyFill="1" applyBorder="1" applyAlignment="1" applyProtection="1">
      <alignment horizontal="left" wrapText="1"/>
    </xf>
    <xf numFmtId="0" fontId="24" fillId="3" borderId="0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left"/>
    </xf>
    <xf numFmtId="0" fontId="1" fillId="3" borderId="0" xfId="0" applyFont="1" applyFill="1" applyBorder="1" applyAlignment="1" applyProtection="1">
      <alignment horizontal="left"/>
    </xf>
    <xf numFmtId="0" fontId="1" fillId="3" borderId="17" xfId="0" applyFont="1" applyFill="1" applyBorder="1" applyAlignment="1" applyProtection="1">
      <alignment horizontal="left"/>
    </xf>
    <xf numFmtId="0" fontId="1" fillId="3" borderId="18" xfId="0" applyFont="1" applyFill="1" applyBorder="1" applyAlignment="1" applyProtection="1">
      <alignment horizontal="left"/>
    </xf>
    <xf numFmtId="0" fontId="1" fillId="3" borderId="19" xfId="0" applyFont="1" applyFill="1" applyBorder="1" applyAlignment="1" applyProtection="1">
      <alignment horizontal="left"/>
    </xf>
    <xf numFmtId="0" fontId="1" fillId="3" borderId="20" xfId="0" applyFont="1" applyFill="1" applyBorder="1" applyAlignment="1" applyProtection="1">
      <alignment horizontal="left"/>
    </xf>
    <xf numFmtId="0" fontId="23" fillId="3" borderId="0" xfId="0" applyFont="1" applyFill="1" applyBorder="1" applyAlignment="1" applyProtection="1">
      <alignment horizontal="center" vertical="top" wrapText="1"/>
    </xf>
    <xf numFmtId="0" fontId="23" fillId="0" borderId="0" xfId="0" applyFont="1" applyAlignment="1" applyProtection="1">
      <alignment vertical="top" wrapText="1"/>
    </xf>
    <xf numFmtId="0" fontId="33" fillId="3" borderId="0" xfId="0" applyFont="1" applyFill="1" applyBorder="1" applyAlignment="1" applyProtection="1">
      <alignment horizontal="right"/>
    </xf>
    <xf numFmtId="0" fontId="2" fillId="3" borderId="0" xfId="0" applyFont="1" applyFill="1" applyBorder="1" applyAlignment="1" applyProtection="1">
      <alignment horizontal="left"/>
    </xf>
    <xf numFmtId="0" fontId="1" fillId="3" borderId="0" xfId="0" applyFont="1" applyFill="1" applyAlignment="1" applyProtection="1">
      <alignment horizontal="left" wrapText="1"/>
    </xf>
    <xf numFmtId="0" fontId="55" fillId="3" borderId="0" xfId="0" applyFont="1" applyFill="1" applyAlignment="1" applyProtection="1">
      <alignment horizontal="left" wrapText="1"/>
    </xf>
    <xf numFmtId="0" fontId="5" fillId="3" borderId="0" xfId="1" applyFill="1" applyBorder="1" applyAlignment="1" applyProtection="1">
      <alignment horizontal="left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0" fontId="1" fillId="3" borderId="25" xfId="0" applyFont="1" applyFill="1" applyBorder="1" applyAlignment="1" applyProtection="1">
      <alignment horizontal="right"/>
      <protection hidden="1"/>
    </xf>
    <xf numFmtId="0" fontId="1" fillId="3" borderId="26" xfId="0" applyFont="1" applyFill="1" applyBorder="1" applyAlignment="1" applyProtection="1">
      <alignment horizontal="right"/>
      <protection hidden="1"/>
    </xf>
    <xf numFmtId="166" fontId="10" fillId="0" borderId="1" xfId="0" applyNumberFormat="1" applyFont="1" applyFill="1" applyBorder="1" applyAlignment="1" applyProtection="1">
      <protection hidden="1"/>
    </xf>
    <xf numFmtId="0" fontId="2" fillId="3" borderId="1" xfId="0" applyFont="1" applyFill="1" applyBorder="1" applyAlignment="1" applyProtection="1">
      <alignment horizontal="left"/>
      <protection hidden="1"/>
    </xf>
    <xf numFmtId="0" fontId="10" fillId="0" borderId="56" xfId="0" applyFont="1" applyFill="1" applyBorder="1" applyAlignment="1" applyProtection="1">
      <alignment horizontal="right"/>
      <protection hidden="1"/>
    </xf>
    <xf numFmtId="0" fontId="10" fillId="0" borderId="54" xfId="0" applyFont="1" applyFill="1" applyBorder="1" applyAlignment="1" applyProtection="1">
      <alignment horizontal="right"/>
      <protection hidden="1"/>
    </xf>
    <xf numFmtId="0" fontId="10" fillId="0" borderId="55" xfId="0" applyFont="1" applyFill="1" applyBorder="1" applyAlignment="1" applyProtection="1">
      <alignment horizontal="right"/>
      <protection hidden="1"/>
    </xf>
    <xf numFmtId="166" fontId="33" fillId="3" borderId="43" xfId="0" applyNumberFormat="1" applyFont="1" applyFill="1" applyBorder="1" applyAlignment="1" applyProtection="1">
      <alignment horizontal="right"/>
      <protection hidden="1"/>
    </xf>
    <xf numFmtId="166" fontId="33" fillId="3" borderId="7" xfId="0" applyNumberFormat="1" applyFont="1" applyFill="1" applyBorder="1" applyAlignment="1" applyProtection="1">
      <alignment horizontal="right"/>
      <protection hidden="1"/>
    </xf>
    <xf numFmtId="166" fontId="10" fillId="0" borderId="25" xfId="0" applyNumberFormat="1" applyFont="1" applyFill="1" applyBorder="1" applyAlignment="1" applyProtection="1">
      <protection hidden="1"/>
    </xf>
    <xf numFmtId="166" fontId="10" fillId="0" borderId="26" xfId="0" applyNumberFormat="1" applyFont="1" applyFill="1" applyBorder="1" applyAlignment="1" applyProtection="1">
      <protection hidden="1"/>
    </xf>
    <xf numFmtId="0" fontId="1" fillId="3" borderId="0" xfId="0" applyFont="1" applyFill="1" applyAlignment="1" applyProtection="1">
      <alignment horizontal="left"/>
      <protection hidden="1"/>
    </xf>
    <xf numFmtId="0" fontId="9" fillId="3" borderId="1" xfId="0" applyFont="1" applyFill="1" applyBorder="1" applyAlignment="1" applyProtection="1">
      <alignment horizontal="center"/>
      <protection hidden="1"/>
    </xf>
    <xf numFmtId="0" fontId="10" fillId="3" borderId="25" xfId="0" applyFont="1" applyFill="1" applyBorder="1" applyAlignment="1" applyProtection="1">
      <alignment horizontal="left"/>
      <protection hidden="1"/>
    </xf>
    <xf numFmtId="0" fontId="10" fillId="3" borderId="10" xfId="0" applyFont="1" applyFill="1" applyBorder="1" applyAlignment="1" applyProtection="1">
      <alignment horizontal="left"/>
      <protection hidden="1"/>
    </xf>
    <xf numFmtId="0" fontId="10" fillId="3" borderId="26" xfId="0" applyFont="1" applyFill="1" applyBorder="1" applyAlignment="1" applyProtection="1">
      <alignment horizontal="left"/>
      <protection hidden="1"/>
    </xf>
    <xf numFmtId="0" fontId="23" fillId="3" borderId="25" xfId="0" applyFont="1" applyFill="1" applyBorder="1" applyAlignment="1" applyProtection="1">
      <alignment horizontal="right"/>
      <protection hidden="1"/>
    </xf>
    <xf numFmtId="0" fontId="23" fillId="3" borderId="26" xfId="0" applyFont="1" applyFill="1" applyBorder="1" applyAlignment="1" applyProtection="1">
      <alignment horizontal="right"/>
      <protection hidden="1"/>
    </xf>
    <xf numFmtId="0" fontId="33" fillId="3" borderId="58" xfId="0" applyFont="1" applyFill="1" applyBorder="1" applyAlignment="1" applyProtection="1">
      <alignment horizontal="right"/>
      <protection hidden="1"/>
    </xf>
    <xf numFmtId="0" fontId="33" fillId="3" borderId="6" xfId="0" applyFont="1" applyFill="1" applyBorder="1" applyAlignment="1" applyProtection="1">
      <alignment horizontal="right"/>
      <protection hidden="1"/>
    </xf>
    <xf numFmtId="0" fontId="33" fillId="3" borderId="7" xfId="0" applyFont="1" applyFill="1" applyBorder="1" applyAlignment="1" applyProtection="1">
      <alignment horizontal="right"/>
      <protection hidden="1"/>
    </xf>
    <xf numFmtId="166" fontId="44" fillId="0" borderId="1" xfId="0" applyNumberFormat="1" applyFont="1" applyFill="1" applyBorder="1" applyAlignment="1" applyProtection="1">
      <protection hidden="1"/>
    </xf>
    <xf numFmtId="166" fontId="24" fillId="0" borderId="1" xfId="0" applyNumberFormat="1" applyFont="1" applyFill="1" applyBorder="1" applyAlignment="1" applyProtection="1">
      <protection hidden="1"/>
    </xf>
    <xf numFmtId="166" fontId="23" fillId="3" borderId="1" xfId="0" applyNumberFormat="1" applyFont="1" applyFill="1" applyBorder="1" applyAlignment="1" applyProtection="1">
      <protection hidden="1"/>
    </xf>
    <xf numFmtId="14" fontId="1" fillId="3" borderId="13" xfId="0" applyNumberFormat="1" applyFont="1" applyFill="1" applyBorder="1" applyAlignment="1" applyProtection="1">
      <alignment horizontal="left"/>
      <protection hidden="1"/>
    </xf>
    <xf numFmtId="14" fontId="1" fillId="3" borderId="14" xfId="0" applyNumberFormat="1" applyFont="1" applyFill="1" applyBorder="1" applyAlignment="1" applyProtection="1">
      <alignment horizontal="left"/>
      <protection hidden="1"/>
    </xf>
    <xf numFmtId="14" fontId="1" fillId="3" borderId="15" xfId="0" applyNumberFormat="1" applyFont="1" applyFill="1" applyBorder="1" applyAlignment="1" applyProtection="1">
      <alignment horizontal="left"/>
      <protection hidden="1"/>
    </xf>
    <xf numFmtId="0" fontId="22" fillId="3" borderId="25" xfId="0" applyFont="1" applyFill="1" applyBorder="1" applyAlignment="1" applyProtection="1">
      <alignment horizontal="center"/>
      <protection hidden="1"/>
    </xf>
    <xf numFmtId="0" fontId="22" fillId="3" borderId="26" xfId="0" applyFont="1" applyFill="1" applyBorder="1" applyAlignment="1" applyProtection="1">
      <alignment horizontal="center"/>
      <protection hidden="1"/>
    </xf>
    <xf numFmtId="0" fontId="39" fillId="3" borderId="0" xfId="0" applyFont="1" applyFill="1" applyBorder="1" applyAlignment="1" applyProtection="1">
      <alignment horizontal="left" vertical="top" wrapText="1"/>
      <protection hidden="1"/>
    </xf>
    <xf numFmtId="0" fontId="9" fillId="0" borderId="25" xfId="0" applyFont="1" applyFill="1" applyBorder="1" applyAlignment="1" applyProtection="1">
      <alignment horizontal="left"/>
      <protection hidden="1"/>
    </xf>
    <xf numFmtId="0" fontId="9" fillId="0" borderId="10" xfId="0" applyFont="1" applyFill="1" applyBorder="1" applyAlignment="1" applyProtection="1">
      <alignment horizontal="left"/>
      <protection hidden="1"/>
    </xf>
    <xf numFmtId="0" fontId="9" fillId="0" borderId="26" xfId="0" applyFont="1" applyFill="1" applyBorder="1" applyAlignment="1" applyProtection="1">
      <alignment horizontal="left"/>
      <protection hidden="1"/>
    </xf>
    <xf numFmtId="166" fontId="10" fillId="0" borderId="25" xfId="0" applyNumberFormat="1" applyFont="1" applyFill="1" applyBorder="1" applyAlignment="1" applyProtection="1">
      <alignment horizontal="center"/>
      <protection hidden="1"/>
    </xf>
    <xf numFmtId="166" fontId="10" fillId="0" borderId="26" xfId="0" applyNumberFormat="1" applyFont="1" applyFill="1" applyBorder="1" applyAlignment="1" applyProtection="1">
      <alignment horizontal="center"/>
      <protection hidden="1"/>
    </xf>
    <xf numFmtId="0" fontId="10" fillId="3" borderId="25" xfId="0" applyFont="1" applyFill="1" applyBorder="1" applyAlignment="1" applyProtection="1">
      <alignment horizontal="right"/>
      <protection hidden="1"/>
    </xf>
    <xf numFmtId="0" fontId="10" fillId="3" borderId="10" xfId="0" applyFont="1" applyFill="1" applyBorder="1" applyAlignment="1" applyProtection="1">
      <alignment horizontal="right"/>
      <protection hidden="1"/>
    </xf>
    <xf numFmtId="0" fontId="10" fillId="3" borderId="26" xfId="0" applyFont="1" applyFill="1" applyBorder="1" applyAlignment="1" applyProtection="1">
      <alignment horizontal="right"/>
      <protection hidden="1"/>
    </xf>
    <xf numFmtId="14" fontId="9" fillId="3" borderId="14" xfId="0" applyNumberFormat="1" applyFont="1" applyFill="1" applyBorder="1" applyAlignment="1" applyProtection="1">
      <alignment horizontal="center"/>
      <protection hidden="1"/>
    </xf>
    <xf numFmtId="0" fontId="9" fillId="3" borderId="14" xfId="0" applyFont="1" applyFill="1" applyBorder="1" applyAlignment="1" applyProtection="1">
      <alignment horizontal="center"/>
      <protection hidden="1"/>
    </xf>
    <xf numFmtId="0" fontId="9" fillId="3" borderId="1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14" fontId="1" fillId="3" borderId="16" xfId="0" applyNumberFormat="1" applyFont="1" applyFill="1" applyBorder="1" applyAlignment="1" applyProtection="1">
      <alignment horizontal="left"/>
      <protection hidden="1"/>
    </xf>
    <xf numFmtId="14" fontId="1" fillId="3" borderId="0" xfId="0" applyNumberFormat="1" applyFont="1" applyFill="1" applyBorder="1" applyAlignment="1" applyProtection="1">
      <alignment horizontal="left"/>
      <protection hidden="1"/>
    </xf>
    <xf numFmtId="14" fontId="1" fillId="3" borderId="17" xfId="0" applyNumberFormat="1" applyFont="1" applyFill="1" applyBorder="1" applyAlignment="1" applyProtection="1">
      <alignment horizontal="left"/>
      <protection hidden="1"/>
    </xf>
    <xf numFmtId="0" fontId="34" fillId="3" borderId="0" xfId="0" applyFont="1" applyFill="1" applyBorder="1" applyAlignment="1" applyProtection="1">
      <alignment horizontal="left" vertical="top" wrapText="1"/>
      <protection hidden="1"/>
    </xf>
    <xf numFmtId="0" fontId="46" fillId="3" borderId="57" xfId="0" applyFont="1" applyFill="1" applyBorder="1" applyAlignment="1" applyProtection="1">
      <alignment horizontal="right"/>
      <protection hidden="1"/>
    </xf>
    <xf numFmtId="166" fontId="24" fillId="4" borderId="1" xfId="0" applyNumberFormat="1" applyFont="1" applyFill="1" applyBorder="1" applyAlignment="1" applyProtection="1">
      <protection hidden="1"/>
    </xf>
    <xf numFmtId="0" fontId="10" fillId="3" borderId="1" xfId="0" applyFont="1" applyFill="1" applyBorder="1" applyAlignment="1" applyProtection="1">
      <alignment horizontal="center"/>
      <protection hidden="1"/>
    </xf>
    <xf numFmtId="0" fontId="10" fillId="0" borderId="25" xfId="0" applyFont="1" applyFill="1" applyBorder="1" applyAlignment="1" applyProtection="1">
      <alignment horizontal="right"/>
      <protection hidden="1"/>
    </xf>
    <xf numFmtId="0" fontId="10" fillId="0" borderId="10" xfId="0" applyFont="1" applyFill="1" applyBorder="1" applyAlignment="1" applyProtection="1">
      <alignment horizontal="right"/>
      <protection hidden="1"/>
    </xf>
    <xf numFmtId="0" fontId="10" fillId="0" borderId="26" xfId="0" applyFont="1" applyFill="1" applyBorder="1" applyAlignment="1" applyProtection="1">
      <alignment horizontal="right"/>
      <protection hidden="1"/>
    </xf>
    <xf numFmtId="0" fontId="24" fillId="0" borderId="1" xfId="0" applyFont="1" applyFill="1" applyBorder="1" applyAlignment="1" applyProtection="1">
      <alignment horizontal="right"/>
      <protection hidden="1"/>
    </xf>
    <xf numFmtId="0" fontId="1" fillId="3" borderId="19" xfId="0" applyFont="1" applyFill="1" applyBorder="1" applyAlignment="1" applyProtection="1">
      <alignment horizontal="left"/>
      <protection hidden="1"/>
    </xf>
    <xf numFmtId="0" fontId="1" fillId="3" borderId="20" xfId="0" applyFont="1" applyFill="1" applyBorder="1" applyAlignment="1" applyProtection="1">
      <alignment horizontal="left"/>
      <protection hidden="1"/>
    </xf>
    <xf numFmtId="0" fontId="24" fillId="4" borderId="1" xfId="0" applyFont="1" applyFill="1" applyBorder="1" applyAlignment="1" applyProtection="1">
      <alignment horizontal="center"/>
      <protection hidden="1"/>
    </xf>
    <xf numFmtId="0" fontId="7" fillId="3" borderId="0" xfId="0" applyNumberFormat="1" applyFont="1" applyFill="1" applyBorder="1" applyAlignment="1" applyProtection="1">
      <alignment horizontal="left"/>
      <protection hidden="1"/>
    </xf>
    <xf numFmtId="0" fontId="7" fillId="3" borderId="17" xfId="0" applyNumberFormat="1" applyFont="1" applyFill="1" applyBorder="1" applyAlignment="1" applyProtection="1">
      <alignment horizontal="left"/>
      <protection hidden="1"/>
    </xf>
    <xf numFmtId="0" fontId="1" fillId="3" borderId="1" xfId="0" applyFont="1" applyFill="1" applyBorder="1" applyAlignment="1" applyProtection="1">
      <alignment horizontal="right"/>
      <protection hidden="1"/>
    </xf>
    <xf numFmtId="0" fontId="10" fillId="3" borderId="0" xfId="0" applyFont="1" applyFill="1" applyBorder="1" applyAlignment="1" applyProtection="1">
      <alignment horizontal="left"/>
      <protection hidden="1"/>
    </xf>
    <xf numFmtId="0" fontId="9" fillId="3" borderId="0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22" fillId="3" borderId="1" xfId="0" applyFont="1" applyFill="1" applyBorder="1" applyAlignment="1" applyProtection="1">
      <alignment horizontal="center"/>
      <protection hidden="1"/>
    </xf>
    <xf numFmtId="166" fontId="13" fillId="3" borderId="0" xfId="0" applyNumberFormat="1" applyFont="1" applyFill="1" applyBorder="1" applyAlignment="1" applyProtection="1">
      <alignment horizontal="right"/>
      <protection hidden="1"/>
    </xf>
    <xf numFmtId="0" fontId="13" fillId="3" borderId="0" xfId="0" applyFont="1" applyFill="1" applyBorder="1" applyAlignment="1" applyProtection="1">
      <alignment horizontal="right"/>
      <protection hidden="1"/>
    </xf>
    <xf numFmtId="0" fontId="9" fillId="3" borderId="0" xfId="0" applyFont="1" applyFill="1" applyBorder="1" applyAlignment="1" applyProtection="1">
      <alignment horizontal="right"/>
      <protection hidden="1"/>
    </xf>
    <xf numFmtId="0" fontId="22" fillId="3" borderId="25" xfId="0" applyFont="1" applyFill="1" applyBorder="1" applyAlignment="1" applyProtection="1">
      <alignment horizontal="left"/>
      <protection hidden="1"/>
    </xf>
    <xf numFmtId="0" fontId="22" fillId="3" borderId="26" xfId="0" applyFont="1" applyFill="1" applyBorder="1" applyAlignment="1" applyProtection="1">
      <alignment horizontal="left"/>
      <protection hidden="1"/>
    </xf>
  </cellXfs>
  <cellStyles count="3">
    <cellStyle name="Hyperlink" xfId="1" builtinId="8"/>
    <cellStyle name="Standaard" xfId="0" builtinId="0"/>
    <cellStyle name="Valu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6</xdr:col>
      <xdr:colOff>55033</xdr:colOff>
      <xdr:row>5</xdr:row>
      <xdr:rowOff>66675</xdr:rowOff>
    </xdr:to>
    <xdr:pic>
      <xdr:nvPicPr>
        <xdr:cNvPr id="1366" name="Picture 104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484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11</xdr:row>
      <xdr:rowOff>123825</xdr:rowOff>
    </xdr:from>
    <xdr:to>
      <xdr:col>3</xdr:col>
      <xdr:colOff>581025</xdr:colOff>
      <xdr:row>27</xdr:row>
      <xdr:rowOff>123825</xdr:rowOff>
    </xdr:to>
    <xdr:pic>
      <xdr:nvPicPr>
        <xdr:cNvPr id="5" name="Afbeelding 4" descr="enkel-glas-blank-float-glas-glas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2295525"/>
          <a:ext cx="3219450" cy="2590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9525</xdr:rowOff>
    </xdr:from>
    <xdr:to>
      <xdr:col>11</xdr:col>
      <xdr:colOff>9525</xdr:colOff>
      <xdr:row>2</xdr:row>
      <xdr:rowOff>57150</xdr:rowOff>
    </xdr:to>
    <xdr:pic>
      <xdr:nvPicPr>
        <xdr:cNvPr id="2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9525"/>
          <a:ext cx="401002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9525</xdr:rowOff>
    </xdr:from>
    <xdr:to>
      <xdr:col>10</xdr:col>
      <xdr:colOff>438150</xdr:colOff>
      <xdr:row>1</xdr:row>
      <xdr:rowOff>152400</xdr:rowOff>
    </xdr:to>
    <xdr:pic>
      <xdr:nvPicPr>
        <xdr:cNvPr id="2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9525"/>
          <a:ext cx="3810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9525</xdr:rowOff>
    </xdr:from>
    <xdr:to>
      <xdr:col>10</xdr:col>
      <xdr:colOff>257175</xdr:colOff>
      <xdr:row>1</xdr:row>
      <xdr:rowOff>85725</xdr:rowOff>
    </xdr:to>
    <xdr:pic>
      <xdr:nvPicPr>
        <xdr:cNvPr id="2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9525"/>
          <a:ext cx="36099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9525</xdr:rowOff>
    </xdr:from>
    <xdr:to>
      <xdr:col>10</xdr:col>
      <xdr:colOff>438150</xdr:colOff>
      <xdr:row>1</xdr:row>
      <xdr:rowOff>152400</xdr:rowOff>
    </xdr:to>
    <xdr:pic>
      <xdr:nvPicPr>
        <xdr:cNvPr id="2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9525"/>
          <a:ext cx="3810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10</xdr:col>
      <xdr:colOff>600075</xdr:colOff>
      <xdr:row>3</xdr:row>
      <xdr:rowOff>104775</xdr:rowOff>
    </xdr:to>
    <xdr:pic>
      <xdr:nvPicPr>
        <xdr:cNvPr id="14476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7170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10</xdr:col>
      <xdr:colOff>485775</xdr:colOff>
      <xdr:row>3</xdr:row>
      <xdr:rowOff>104775</xdr:rowOff>
    </xdr:to>
    <xdr:pic>
      <xdr:nvPicPr>
        <xdr:cNvPr id="9356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7170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7</xdr:col>
      <xdr:colOff>1028700</xdr:colOff>
      <xdr:row>3</xdr:row>
      <xdr:rowOff>104775</xdr:rowOff>
    </xdr:to>
    <xdr:pic>
      <xdr:nvPicPr>
        <xdr:cNvPr id="1652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71700" y="9525"/>
          <a:ext cx="42672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%20Geerdink/Downloads/File-136302244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kelglas%20niet%20klaa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fferteblad"/>
      <sheetName val="blad 1"/>
      <sheetName val="blad 2"/>
      <sheetName val="offerte"/>
      <sheetName val="Orderbevestiging"/>
      <sheetName val="Factuur"/>
      <sheetName val="Copyright"/>
      <sheetName val="bestelling"/>
    </sheetNames>
    <sheetDataSet>
      <sheetData sheetId="0">
        <row r="18">
          <cell r="D18">
            <v>0</v>
          </cell>
        </row>
        <row r="38">
          <cell r="B38" t="str">
            <v>Transportverzekering (1,5%)</v>
          </cell>
        </row>
        <row r="40">
          <cell r="B40" t="str">
            <v>Totaal exclusief BTW</v>
          </cell>
        </row>
        <row r="41">
          <cell r="B41" t="str">
            <v>BTW 21%</v>
          </cell>
        </row>
        <row r="42">
          <cell r="B42" t="str">
            <v>Totaal inclusief BTW</v>
          </cell>
        </row>
      </sheetData>
      <sheetData sheetId="1" refreshError="1"/>
      <sheetData sheetId="2" refreshError="1"/>
      <sheetData sheetId="3">
        <row r="5">
          <cell r="J5" t="str">
            <v>Glasdiscount.nl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fferteblad"/>
      <sheetName val="blad 1"/>
      <sheetName val="blad 2"/>
      <sheetName val="blad3"/>
      <sheetName val="Bestelling glas"/>
      <sheetName val="Bestelling roosters"/>
      <sheetName val="Offerte"/>
      <sheetName val="Orderbevestiging"/>
      <sheetName val="Factuur"/>
      <sheetName val="Copyright"/>
      <sheetName val="Bestelling"/>
    </sheetNames>
    <sheetDataSet>
      <sheetData sheetId="0">
        <row r="30">
          <cell r="E30" t="str">
            <v xml:space="preserve">  &lt;selecteer&gt;</v>
          </cell>
          <cell r="K30">
            <v>0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info@glasdiscount.n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mailto:info@glasdiscount.nl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mailto:info@glasdiscount.n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info@glasdiscount.n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info@glasdiscount.n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info@glasdiscount.n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info@glasdiscount.n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../../../Websites/glasdiscount.nl/Bijlagen/matelux%20folder.pdf" TargetMode="External"/><Relationship Id="rId1" Type="http://schemas.openxmlformats.org/officeDocument/2006/relationships/hyperlink" Target="../../../../../../../Websites/glasdiscount.nl/Bijlagen/matelux%20folder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>
    <pageSetUpPr fitToPage="1"/>
  </sheetPr>
  <dimension ref="A1:FH75"/>
  <sheetViews>
    <sheetView tabSelected="1" topLeftCell="B1" zoomScaleNormal="100" workbookViewId="0">
      <selection activeCell="E12" sqref="E12"/>
    </sheetView>
  </sheetViews>
  <sheetFormatPr defaultColWidth="11.42578125" defaultRowHeight="12.75"/>
  <cols>
    <col min="1" max="1" width="1.140625" style="1" hidden="1" customWidth="1"/>
    <col min="2" max="2" width="28.42578125" style="1" customWidth="1"/>
    <col min="3" max="3" width="11.140625" style="1" customWidth="1"/>
    <col min="4" max="4" width="8.85546875" style="1" customWidth="1"/>
    <col min="5" max="5" width="31.5703125" style="1" customWidth="1"/>
    <col min="6" max="6" width="12.85546875" style="1" customWidth="1"/>
    <col min="7" max="7" width="9.28515625" style="1" customWidth="1"/>
    <col min="8" max="8" width="23.85546875" style="1" customWidth="1"/>
    <col min="9" max="9" width="13" style="1" customWidth="1"/>
    <col min="10" max="10" width="15.42578125" style="1" customWidth="1"/>
    <col min="11" max="11" width="18.5703125" style="1" customWidth="1"/>
    <col min="12" max="12" width="27.5703125" style="139" customWidth="1"/>
    <col min="13" max="13" width="0.140625" style="139" customWidth="1"/>
    <col min="14" max="14" width="23.140625" style="139" hidden="1" customWidth="1"/>
    <col min="15" max="15" width="0.140625" style="139" customWidth="1"/>
    <col min="16" max="16" width="0.28515625" style="140" customWidth="1"/>
    <col min="17" max="19" width="11.42578125" style="138" customWidth="1"/>
    <col min="20" max="20" width="12.28515625" style="138" customWidth="1"/>
    <col min="21" max="45" width="11.42578125" style="138" customWidth="1"/>
    <col min="46" max="87" width="11.42578125" style="142" customWidth="1"/>
    <col min="88" max="16384" width="11.42578125" style="1"/>
  </cols>
  <sheetData>
    <row r="1" spans="1:87" s="2" customFormat="1">
      <c r="F1" s="284"/>
      <c r="G1" s="284"/>
      <c r="H1" s="284"/>
      <c r="I1" s="11"/>
      <c r="J1" s="11"/>
      <c r="K1" s="11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</row>
    <row r="2" spans="1:87" s="2" customFormat="1" ht="5.25" customHeight="1">
      <c r="F2" s="284"/>
      <c r="G2" s="284"/>
      <c r="H2" s="284"/>
      <c r="I2" s="11"/>
      <c r="J2" s="11"/>
      <c r="K2" s="11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1"/>
      <c r="BX2" s="141"/>
      <c r="BY2" s="141"/>
      <c r="BZ2" s="141"/>
      <c r="CA2" s="141"/>
      <c r="CB2" s="141"/>
      <c r="CC2" s="141"/>
      <c r="CD2" s="141"/>
      <c r="CE2" s="141"/>
      <c r="CF2" s="141"/>
      <c r="CG2" s="141"/>
      <c r="CH2" s="141"/>
      <c r="CI2" s="141"/>
    </row>
    <row r="3" spans="1:87" ht="24" customHeight="1">
      <c r="B3" s="2"/>
      <c r="C3" s="2"/>
      <c r="D3" s="2"/>
      <c r="E3" s="2"/>
      <c r="F3" s="284"/>
      <c r="G3" s="284"/>
      <c r="H3" s="284"/>
      <c r="I3" s="11"/>
      <c r="J3" s="154" t="s">
        <v>90</v>
      </c>
      <c r="K3" s="155"/>
      <c r="L3" s="140"/>
      <c r="M3" s="140"/>
      <c r="N3" s="140"/>
      <c r="O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</row>
    <row r="4" spans="1:87" ht="3.75" customHeight="1">
      <c r="A4" s="40" t="s">
        <v>138</v>
      </c>
      <c r="B4" s="2"/>
      <c r="C4" s="2"/>
      <c r="D4" s="2"/>
      <c r="E4" s="2"/>
      <c r="F4" s="284"/>
      <c r="G4" s="284"/>
      <c r="H4" s="284"/>
      <c r="I4" s="11"/>
      <c r="J4" s="146"/>
      <c r="K4" s="146"/>
      <c r="L4" s="140"/>
      <c r="M4" s="140"/>
      <c r="N4" s="140"/>
      <c r="O4" s="140"/>
    </row>
    <row r="5" spans="1:87" ht="16.5" customHeight="1">
      <c r="B5" s="2"/>
      <c r="C5" s="2"/>
      <c r="D5" s="2"/>
      <c r="E5" s="2"/>
      <c r="F5" s="284"/>
      <c r="G5" s="284"/>
      <c r="H5" s="284"/>
      <c r="I5" s="11"/>
      <c r="J5" s="11"/>
      <c r="K5" s="87" t="s">
        <v>237</v>
      </c>
      <c r="L5" s="140"/>
      <c r="M5" s="140"/>
      <c r="N5" s="140"/>
      <c r="O5" s="140"/>
    </row>
    <row r="6" spans="1:87" ht="15.75" customHeight="1">
      <c r="B6" s="2"/>
      <c r="C6" s="2"/>
      <c r="D6" s="2"/>
      <c r="E6" s="2"/>
      <c r="F6" s="284"/>
      <c r="G6" s="284"/>
      <c r="H6" s="284"/>
      <c r="I6" s="11"/>
      <c r="J6" s="3"/>
      <c r="K6" s="11"/>
      <c r="L6" s="140"/>
      <c r="M6" s="140"/>
      <c r="N6" s="140"/>
      <c r="O6" s="140"/>
    </row>
    <row r="7" spans="1:87" ht="6" hidden="1" customHeight="1">
      <c r="B7" s="3"/>
      <c r="C7" s="3"/>
      <c r="D7" s="3"/>
      <c r="E7" s="3"/>
      <c r="F7" s="284"/>
      <c r="G7" s="284"/>
      <c r="H7" s="284"/>
      <c r="I7" s="11"/>
      <c r="J7" s="11"/>
      <c r="K7" s="11"/>
      <c r="L7" s="140"/>
      <c r="M7" s="140"/>
      <c r="N7" s="140"/>
      <c r="O7" s="140"/>
    </row>
    <row r="8" spans="1:87" ht="2.25" hidden="1" customHeight="1">
      <c r="B8" s="2"/>
      <c r="C8" s="2"/>
      <c r="D8" s="2"/>
      <c r="E8" s="2"/>
      <c r="F8" s="284"/>
      <c r="G8" s="284"/>
      <c r="H8" s="284"/>
      <c r="I8" s="2"/>
      <c r="J8" s="2"/>
      <c r="K8" s="2"/>
      <c r="L8" s="140"/>
      <c r="M8" s="140"/>
      <c r="N8" s="140"/>
      <c r="O8" s="140"/>
    </row>
    <row r="9" spans="1:87" ht="16.5" customHeight="1" thickBot="1">
      <c r="B9" s="274" t="s">
        <v>358</v>
      </c>
      <c r="C9" s="274"/>
      <c r="D9" s="274"/>
      <c r="E9" s="274"/>
      <c r="F9" s="285"/>
      <c r="G9" s="285"/>
      <c r="H9" s="285"/>
      <c r="I9" s="3"/>
      <c r="J9" s="3"/>
      <c r="K9" s="3"/>
      <c r="L9" s="140"/>
      <c r="M9" s="140"/>
      <c r="N9" s="140"/>
      <c r="O9" s="140"/>
      <c r="P9" s="157"/>
      <c r="Q9" s="145"/>
      <c r="R9" s="145"/>
      <c r="S9" s="145"/>
      <c r="T9" s="145"/>
      <c r="U9" s="145"/>
      <c r="V9" s="145"/>
      <c r="W9" s="145"/>
    </row>
    <row r="10" spans="1:87" ht="45" customHeight="1" thickBot="1">
      <c r="B10" s="309" t="s">
        <v>357</v>
      </c>
      <c r="C10" s="310"/>
      <c r="D10" s="310"/>
      <c r="E10" s="310"/>
      <c r="F10" s="310"/>
      <c r="G10" s="310"/>
      <c r="H10" s="310"/>
      <c r="I10" s="310"/>
      <c r="J10" s="310"/>
      <c r="K10" s="311"/>
      <c r="L10" s="140"/>
      <c r="M10" s="140"/>
      <c r="N10" s="140"/>
      <c r="O10" s="140"/>
      <c r="P10" s="157"/>
      <c r="Q10" s="145"/>
      <c r="R10" s="145"/>
      <c r="S10" s="145"/>
      <c r="T10" s="145"/>
      <c r="U10" s="145"/>
      <c r="V10" s="145"/>
      <c r="W10" s="145"/>
    </row>
    <row r="11" spans="1:87" ht="31.5" customHeight="1" thickBot="1">
      <c r="B11" s="275"/>
      <c r="C11" s="276"/>
      <c r="D11" s="277"/>
      <c r="E11" s="148" t="s">
        <v>75</v>
      </c>
      <c r="F11" s="144" t="s">
        <v>42</v>
      </c>
      <c r="G11" s="147" t="s">
        <v>9</v>
      </c>
      <c r="H11" s="144" t="s">
        <v>53</v>
      </c>
      <c r="I11" s="144" t="s">
        <v>54</v>
      </c>
      <c r="J11" s="144" t="s">
        <v>41</v>
      </c>
      <c r="K11" s="144" t="s">
        <v>39</v>
      </c>
      <c r="L11" s="140"/>
      <c r="M11" s="140"/>
      <c r="N11" s="157"/>
      <c r="O11" s="157" t="s">
        <v>213</v>
      </c>
      <c r="P11" s="175"/>
      <c r="Q11" s="145"/>
      <c r="R11" s="145"/>
      <c r="S11" s="145"/>
      <c r="T11" s="145"/>
      <c r="U11" s="145"/>
      <c r="V11" s="145"/>
      <c r="W11" s="145"/>
      <c r="X11" s="146"/>
      <c r="Y11" s="146"/>
      <c r="Z11" s="146"/>
    </row>
    <row r="12" spans="1:87">
      <c r="B12" s="278"/>
      <c r="C12" s="279"/>
      <c r="D12" s="280"/>
      <c r="E12" s="149" t="s">
        <v>40</v>
      </c>
      <c r="F12" s="42">
        <f>VLOOKUP(E12,[0]!prijslijst,2,FALSE)</f>
        <v>0</v>
      </c>
      <c r="G12" s="4">
        <v>0</v>
      </c>
      <c r="H12" s="4">
        <v>0</v>
      </c>
      <c r="I12" s="4">
        <v>0</v>
      </c>
      <c r="J12" s="29">
        <f t="shared" ref="J12:J18" si="0">(H12*I12)/1000000</f>
        <v>0</v>
      </c>
      <c r="K12" s="43">
        <f t="shared" ref="K12:K30" si="1">IF(J12=0,0,(IF(J12&lt;0.5,0.5*F12*G12,J12*F12*G12)))</f>
        <v>0</v>
      </c>
      <c r="L12" s="140" t="str">
        <f>IF(J12&gt;5,"Raam &gt; 5 m2: svp contact",IF(J12&lt;M12,CONCATENATE("minimale prijs is ",M12,"m2 per ruit"),""))</f>
        <v/>
      </c>
      <c r="M12" s="157">
        <f>VLOOKUP(E12,'blad 2'!$A$2:$D$156,4,TRUE)</f>
        <v>0</v>
      </c>
      <c r="N12" s="157" t="e">
        <f t="shared" ref="N12:N30" si="2">CEILING((H12-500)/100,1)</f>
        <v>#NUM!</v>
      </c>
      <c r="O12" s="140">
        <f t="shared" ref="O12:O30" si="3">J12*G12</f>
        <v>0</v>
      </c>
      <c r="P12" s="156"/>
      <c r="R12" s="145"/>
      <c r="S12" s="145"/>
      <c r="T12" s="145"/>
      <c r="U12" s="145"/>
      <c r="V12" s="145"/>
      <c r="W12" s="145"/>
      <c r="X12" s="146"/>
      <c r="Y12" s="146"/>
      <c r="Z12" s="146"/>
    </row>
    <row r="13" spans="1:87">
      <c r="B13" s="278"/>
      <c r="C13" s="279"/>
      <c r="D13" s="280"/>
      <c r="E13" s="150" t="s">
        <v>40</v>
      </c>
      <c r="F13" s="42">
        <f>VLOOKUP(E13,[0]!prijslijst,2,FALSE)</f>
        <v>0</v>
      </c>
      <c r="G13" s="4">
        <v>0</v>
      </c>
      <c r="H13" s="4">
        <v>0</v>
      </c>
      <c r="I13" s="4">
        <v>0</v>
      </c>
      <c r="J13" s="29">
        <f t="shared" si="0"/>
        <v>0</v>
      </c>
      <c r="K13" s="43">
        <f t="shared" si="1"/>
        <v>0</v>
      </c>
      <c r="L13" s="140" t="str">
        <f t="shared" ref="L13:L30" si="4">IF(J13&gt;5,"Raam &gt; 5 m2: svp contact",IF(J13&lt;M13,CONCATENATE("minimale prijs is ",M13,"m2 per ruit"),""))</f>
        <v/>
      </c>
      <c r="M13" s="157">
        <f>VLOOKUP(E13,'blad 2'!$A$2:$D$156,4,TRUE)</f>
        <v>0</v>
      </c>
      <c r="N13" s="157" t="e">
        <f t="shared" si="2"/>
        <v>#NUM!</v>
      </c>
      <c r="O13" s="140">
        <f t="shared" si="3"/>
        <v>0</v>
      </c>
      <c r="P13" s="156"/>
      <c r="R13" s="145"/>
      <c r="S13" s="145"/>
      <c r="T13" s="145"/>
      <c r="U13" s="145"/>
      <c r="V13" s="145"/>
      <c r="W13" s="145"/>
      <c r="X13" s="146"/>
      <c r="Y13" s="146"/>
      <c r="Z13" s="146"/>
    </row>
    <row r="14" spans="1:87">
      <c r="B14" s="278"/>
      <c r="C14" s="279"/>
      <c r="D14" s="280"/>
      <c r="E14" s="151" t="s">
        <v>40</v>
      </c>
      <c r="F14" s="42">
        <f>VLOOKUP(E14,[0]!prijslijst,2,FALSE)</f>
        <v>0</v>
      </c>
      <c r="G14" s="4">
        <v>0</v>
      </c>
      <c r="H14" s="4">
        <v>0</v>
      </c>
      <c r="I14" s="4">
        <v>0</v>
      </c>
      <c r="J14" s="29">
        <f t="shared" si="0"/>
        <v>0</v>
      </c>
      <c r="K14" s="43">
        <f t="shared" si="1"/>
        <v>0</v>
      </c>
      <c r="L14" s="140" t="str">
        <f t="shared" si="4"/>
        <v/>
      </c>
      <c r="M14" s="157">
        <f>VLOOKUP(E14,'blad 2'!$A$2:$D$156,4,TRUE)</f>
        <v>0</v>
      </c>
      <c r="N14" s="157" t="e">
        <f t="shared" si="2"/>
        <v>#NUM!</v>
      </c>
      <c r="O14" s="140">
        <f t="shared" si="3"/>
        <v>0</v>
      </c>
      <c r="P14" s="156"/>
      <c r="R14" s="145"/>
      <c r="S14" s="145"/>
      <c r="T14" s="145"/>
      <c r="U14" s="145"/>
      <c r="V14" s="145"/>
      <c r="W14" s="145"/>
      <c r="X14" s="146"/>
      <c r="Y14" s="146"/>
      <c r="Z14" s="146"/>
    </row>
    <row r="15" spans="1:87">
      <c r="B15" s="278"/>
      <c r="C15" s="279"/>
      <c r="D15" s="280"/>
      <c r="E15" s="151" t="s">
        <v>40</v>
      </c>
      <c r="F15" s="42">
        <f>VLOOKUP(E15,[0]!prijslijst,2,FALSE)</f>
        <v>0</v>
      </c>
      <c r="G15" s="4">
        <v>0</v>
      </c>
      <c r="H15" s="4">
        <v>0</v>
      </c>
      <c r="I15" s="4">
        <v>0</v>
      </c>
      <c r="J15" s="29">
        <f t="shared" si="0"/>
        <v>0</v>
      </c>
      <c r="K15" s="43">
        <f t="shared" si="1"/>
        <v>0</v>
      </c>
      <c r="L15" s="140" t="str">
        <f t="shared" si="4"/>
        <v/>
      </c>
      <c r="M15" s="157">
        <f>VLOOKUP(E15,'blad 2'!$A$2:$D$156,4,TRUE)</f>
        <v>0</v>
      </c>
      <c r="N15" s="157" t="e">
        <f t="shared" si="2"/>
        <v>#NUM!</v>
      </c>
      <c r="O15" s="140">
        <f t="shared" si="3"/>
        <v>0</v>
      </c>
      <c r="P15" s="156"/>
      <c r="R15" s="145"/>
      <c r="S15" s="145"/>
      <c r="T15" s="145"/>
      <c r="U15" s="145"/>
      <c r="V15" s="145"/>
      <c r="W15" s="145"/>
      <c r="X15" s="146"/>
      <c r="Y15" s="146"/>
      <c r="Z15" s="146"/>
    </row>
    <row r="16" spans="1:87">
      <c r="B16" s="278"/>
      <c r="C16" s="279"/>
      <c r="D16" s="280"/>
      <c r="E16" s="151" t="s">
        <v>40</v>
      </c>
      <c r="F16" s="42">
        <f>VLOOKUP(E16,[0]!prijslijst,2,FALSE)</f>
        <v>0</v>
      </c>
      <c r="G16" s="4">
        <v>0</v>
      </c>
      <c r="H16" s="4">
        <v>0</v>
      </c>
      <c r="I16" s="4">
        <v>0</v>
      </c>
      <c r="J16" s="29">
        <f t="shared" si="0"/>
        <v>0</v>
      </c>
      <c r="K16" s="43">
        <f t="shared" si="1"/>
        <v>0</v>
      </c>
      <c r="L16" s="140" t="str">
        <f t="shared" si="4"/>
        <v/>
      </c>
      <c r="M16" s="157">
        <f>VLOOKUP(E16,'blad 2'!$A$2:$D$156,4,TRUE)</f>
        <v>0</v>
      </c>
      <c r="N16" s="157" t="e">
        <f t="shared" si="2"/>
        <v>#NUM!</v>
      </c>
      <c r="O16" s="140">
        <f t="shared" si="3"/>
        <v>0</v>
      </c>
      <c r="P16" s="156"/>
      <c r="R16" s="145"/>
      <c r="S16" s="145"/>
      <c r="T16" s="145"/>
      <c r="U16" s="145"/>
      <c r="V16" s="145"/>
      <c r="W16" s="145"/>
      <c r="X16" s="146"/>
      <c r="Y16" s="146"/>
      <c r="Z16" s="146"/>
    </row>
    <row r="17" spans="2:26">
      <c r="B17" s="278"/>
      <c r="C17" s="279"/>
      <c r="D17" s="280"/>
      <c r="E17" s="151" t="s">
        <v>40</v>
      </c>
      <c r="F17" s="42">
        <f>VLOOKUP(E17,[0]!prijslijst,2,FALSE)</f>
        <v>0</v>
      </c>
      <c r="G17" s="4">
        <v>0</v>
      </c>
      <c r="H17" s="4">
        <v>0</v>
      </c>
      <c r="I17" s="4">
        <v>0</v>
      </c>
      <c r="J17" s="29">
        <f t="shared" si="0"/>
        <v>0</v>
      </c>
      <c r="K17" s="43">
        <f t="shared" si="1"/>
        <v>0</v>
      </c>
      <c r="L17" s="140" t="str">
        <f t="shared" si="4"/>
        <v/>
      </c>
      <c r="M17" s="157">
        <f>VLOOKUP(E17,'blad 2'!$A$2:$D$156,4,TRUE)</f>
        <v>0</v>
      </c>
      <c r="N17" s="157" t="e">
        <f t="shared" si="2"/>
        <v>#NUM!</v>
      </c>
      <c r="O17" s="140">
        <f t="shared" si="3"/>
        <v>0</v>
      </c>
      <c r="P17" s="156"/>
      <c r="R17" s="145"/>
      <c r="S17" s="145"/>
      <c r="T17" s="145"/>
      <c r="U17" s="145"/>
      <c r="V17" s="145"/>
      <c r="W17" s="145"/>
      <c r="X17" s="146"/>
      <c r="Y17" s="146"/>
      <c r="Z17" s="146"/>
    </row>
    <row r="18" spans="2:26">
      <c r="B18" s="278"/>
      <c r="C18" s="279"/>
      <c r="D18" s="280"/>
      <c r="E18" s="151" t="s">
        <v>40</v>
      </c>
      <c r="F18" s="42">
        <f>VLOOKUP(E18,[0]!prijslijst,2,FALSE)</f>
        <v>0</v>
      </c>
      <c r="G18" s="4">
        <v>0</v>
      </c>
      <c r="H18" s="4">
        <v>0</v>
      </c>
      <c r="I18" s="4">
        <v>0</v>
      </c>
      <c r="J18" s="29">
        <f t="shared" si="0"/>
        <v>0</v>
      </c>
      <c r="K18" s="43">
        <f t="shared" si="1"/>
        <v>0</v>
      </c>
      <c r="L18" s="140" t="str">
        <f t="shared" si="4"/>
        <v/>
      </c>
      <c r="M18" s="157">
        <f>VLOOKUP(E18,'blad 2'!$A$2:$D$156,4,TRUE)</f>
        <v>0</v>
      </c>
      <c r="N18" s="157" t="e">
        <f t="shared" si="2"/>
        <v>#NUM!</v>
      </c>
      <c r="O18" s="140">
        <f t="shared" si="3"/>
        <v>0</v>
      </c>
      <c r="P18" s="156"/>
      <c r="R18" s="145"/>
      <c r="S18" s="145"/>
      <c r="T18" s="145"/>
      <c r="U18" s="145"/>
      <c r="V18" s="145"/>
      <c r="W18" s="145"/>
      <c r="X18" s="146"/>
      <c r="Y18" s="146"/>
      <c r="Z18" s="146"/>
    </row>
    <row r="19" spans="2:26">
      <c r="B19" s="278"/>
      <c r="C19" s="279"/>
      <c r="D19" s="280"/>
      <c r="E19" s="151" t="s">
        <v>40</v>
      </c>
      <c r="F19" s="42">
        <f>VLOOKUP(E19,[0]!prijslijst,2,FALSE)</f>
        <v>0</v>
      </c>
      <c r="G19" s="4">
        <v>0</v>
      </c>
      <c r="H19" s="4">
        <v>0</v>
      </c>
      <c r="I19" s="4">
        <v>0</v>
      </c>
      <c r="J19" s="29">
        <v>0</v>
      </c>
      <c r="K19" s="43">
        <f t="shared" si="1"/>
        <v>0</v>
      </c>
      <c r="L19" s="140" t="str">
        <f t="shared" si="4"/>
        <v/>
      </c>
      <c r="M19" s="157">
        <f>VLOOKUP(E19,'blad 2'!$A$2:$D$156,4,TRUE)</f>
        <v>0</v>
      </c>
      <c r="N19" s="157" t="e">
        <f t="shared" si="2"/>
        <v>#NUM!</v>
      </c>
      <c r="O19" s="140">
        <f t="shared" si="3"/>
        <v>0</v>
      </c>
      <c r="P19" s="156"/>
      <c r="R19" s="145"/>
      <c r="S19" s="145"/>
      <c r="T19" s="145"/>
      <c r="U19" s="145"/>
      <c r="V19" s="145"/>
      <c r="W19" s="145"/>
      <c r="X19" s="146"/>
      <c r="Y19" s="146"/>
      <c r="Z19" s="146"/>
    </row>
    <row r="20" spans="2:26">
      <c r="B20" s="278"/>
      <c r="C20" s="279"/>
      <c r="D20" s="280"/>
      <c r="E20" s="151" t="s">
        <v>40</v>
      </c>
      <c r="F20" s="42">
        <f>VLOOKUP(E20,[0]!prijslijst,2,FALSE)</f>
        <v>0</v>
      </c>
      <c r="G20" s="4">
        <v>0</v>
      </c>
      <c r="H20" s="4">
        <v>0</v>
      </c>
      <c r="I20" s="4">
        <v>0</v>
      </c>
      <c r="J20" s="29">
        <f t="shared" ref="J20:J25" si="5">(H20*I20)/1000000</f>
        <v>0</v>
      </c>
      <c r="K20" s="43">
        <f t="shared" si="1"/>
        <v>0</v>
      </c>
      <c r="L20" s="140" t="str">
        <f t="shared" si="4"/>
        <v/>
      </c>
      <c r="M20" s="157">
        <f>VLOOKUP(E20,'blad 2'!$A$2:$D$156,4,TRUE)</f>
        <v>0</v>
      </c>
      <c r="N20" s="157" t="e">
        <f t="shared" si="2"/>
        <v>#NUM!</v>
      </c>
      <c r="O20" s="140">
        <f t="shared" si="3"/>
        <v>0</v>
      </c>
      <c r="P20" s="156"/>
      <c r="R20" s="145"/>
      <c r="S20" s="145"/>
      <c r="T20" s="145"/>
      <c r="U20" s="145"/>
      <c r="V20" s="145"/>
      <c r="W20" s="145"/>
      <c r="X20" s="146"/>
      <c r="Y20" s="146"/>
      <c r="Z20" s="146"/>
    </row>
    <row r="21" spans="2:26">
      <c r="B21" s="278"/>
      <c r="C21" s="279"/>
      <c r="D21" s="280"/>
      <c r="E21" s="151" t="s">
        <v>40</v>
      </c>
      <c r="F21" s="42">
        <f>VLOOKUP(E21,[0]!prijslijst,2,FALSE)</f>
        <v>0</v>
      </c>
      <c r="G21" s="4">
        <v>0</v>
      </c>
      <c r="H21" s="4">
        <v>0</v>
      </c>
      <c r="I21" s="4">
        <v>0</v>
      </c>
      <c r="J21" s="29">
        <f t="shared" si="5"/>
        <v>0</v>
      </c>
      <c r="K21" s="43">
        <f t="shared" si="1"/>
        <v>0</v>
      </c>
      <c r="L21" s="140" t="str">
        <f t="shared" si="4"/>
        <v/>
      </c>
      <c r="M21" s="157">
        <f>VLOOKUP(E21,'blad 2'!$A$2:$D$156,4,TRUE)</f>
        <v>0</v>
      </c>
      <c r="N21" s="157" t="e">
        <f t="shared" si="2"/>
        <v>#NUM!</v>
      </c>
      <c r="O21" s="140">
        <f t="shared" si="3"/>
        <v>0</v>
      </c>
      <c r="P21" s="156"/>
      <c r="R21" s="145"/>
      <c r="S21" s="145"/>
      <c r="T21" s="145"/>
      <c r="U21" s="145"/>
      <c r="V21" s="145"/>
      <c r="W21" s="145"/>
      <c r="X21" s="146"/>
      <c r="Y21" s="146"/>
      <c r="Z21" s="146"/>
    </row>
    <row r="22" spans="2:26">
      <c r="B22" s="278"/>
      <c r="C22" s="279"/>
      <c r="D22" s="280"/>
      <c r="E22" s="151" t="s">
        <v>40</v>
      </c>
      <c r="F22" s="42">
        <f>VLOOKUP(E22,[0]!prijslijst,2,FALSE)</f>
        <v>0</v>
      </c>
      <c r="G22" s="4">
        <v>0</v>
      </c>
      <c r="H22" s="4">
        <v>0</v>
      </c>
      <c r="I22" s="4">
        <v>0</v>
      </c>
      <c r="J22" s="29">
        <f t="shared" si="5"/>
        <v>0</v>
      </c>
      <c r="K22" s="43">
        <f t="shared" si="1"/>
        <v>0</v>
      </c>
      <c r="L22" s="140" t="str">
        <f t="shared" si="4"/>
        <v/>
      </c>
      <c r="M22" s="157">
        <f>VLOOKUP(E22,'blad 2'!$A$2:$D$156,4,TRUE)</f>
        <v>0</v>
      </c>
      <c r="N22" s="157" t="e">
        <f t="shared" si="2"/>
        <v>#NUM!</v>
      </c>
      <c r="O22" s="140">
        <f t="shared" si="3"/>
        <v>0</v>
      </c>
      <c r="P22" s="156"/>
      <c r="R22" s="145"/>
      <c r="S22" s="145"/>
      <c r="T22" s="145"/>
      <c r="U22" s="145"/>
      <c r="V22" s="145"/>
      <c r="W22" s="145"/>
      <c r="X22" s="146"/>
      <c r="Y22" s="146"/>
      <c r="Z22" s="146"/>
    </row>
    <row r="23" spans="2:26">
      <c r="B23" s="278"/>
      <c r="C23" s="279"/>
      <c r="D23" s="280"/>
      <c r="E23" s="151" t="s">
        <v>40</v>
      </c>
      <c r="F23" s="42">
        <f>VLOOKUP(E23,[0]!prijslijst,2,FALSE)</f>
        <v>0</v>
      </c>
      <c r="G23" s="4">
        <v>0</v>
      </c>
      <c r="H23" s="4">
        <v>0</v>
      </c>
      <c r="I23" s="4">
        <v>0</v>
      </c>
      <c r="J23" s="29">
        <f t="shared" si="5"/>
        <v>0</v>
      </c>
      <c r="K23" s="43">
        <f t="shared" si="1"/>
        <v>0</v>
      </c>
      <c r="L23" s="140" t="str">
        <f t="shared" si="4"/>
        <v/>
      </c>
      <c r="M23" s="157">
        <f>VLOOKUP(E23,'blad 2'!$A$2:$D$156,4,TRUE)</f>
        <v>0</v>
      </c>
      <c r="N23" s="157" t="e">
        <f t="shared" si="2"/>
        <v>#NUM!</v>
      </c>
      <c r="O23" s="140">
        <f t="shared" si="3"/>
        <v>0</v>
      </c>
      <c r="P23" s="156"/>
      <c r="R23" s="145"/>
      <c r="S23" s="145"/>
      <c r="T23" s="145"/>
      <c r="U23" s="145"/>
      <c r="V23" s="145"/>
      <c r="W23" s="145"/>
      <c r="X23" s="146"/>
      <c r="Y23" s="146"/>
      <c r="Z23" s="146"/>
    </row>
    <row r="24" spans="2:26">
      <c r="B24" s="278"/>
      <c r="C24" s="279"/>
      <c r="D24" s="280"/>
      <c r="E24" s="151" t="s">
        <v>40</v>
      </c>
      <c r="F24" s="42">
        <f>VLOOKUP(E24,[0]!prijslijst,2,FALSE)</f>
        <v>0</v>
      </c>
      <c r="G24" s="4">
        <v>0</v>
      </c>
      <c r="H24" s="4">
        <v>0</v>
      </c>
      <c r="I24" s="4">
        <v>0</v>
      </c>
      <c r="J24" s="29">
        <f t="shared" si="5"/>
        <v>0</v>
      </c>
      <c r="K24" s="43">
        <f t="shared" si="1"/>
        <v>0</v>
      </c>
      <c r="L24" s="140" t="str">
        <f t="shared" si="4"/>
        <v/>
      </c>
      <c r="M24" s="157">
        <f>VLOOKUP(E24,'blad 2'!$A$2:$D$156,4,TRUE)</f>
        <v>0</v>
      </c>
      <c r="N24" s="157" t="e">
        <f t="shared" si="2"/>
        <v>#NUM!</v>
      </c>
      <c r="O24" s="140">
        <f t="shared" si="3"/>
        <v>0</v>
      </c>
      <c r="P24" s="156"/>
      <c r="R24" s="145"/>
      <c r="S24" s="145"/>
      <c r="T24" s="145"/>
      <c r="U24" s="145"/>
      <c r="V24" s="145"/>
      <c r="W24" s="145"/>
      <c r="X24" s="146"/>
      <c r="Y24" s="146"/>
      <c r="Z24" s="146"/>
    </row>
    <row r="25" spans="2:26">
      <c r="B25" s="278"/>
      <c r="C25" s="279"/>
      <c r="D25" s="280"/>
      <c r="E25" s="151" t="s">
        <v>40</v>
      </c>
      <c r="F25" s="42">
        <f>VLOOKUP(E25,[0]!prijslijst,2,FALSE)</f>
        <v>0</v>
      </c>
      <c r="G25" s="4">
        <v>0</v>
      </c>
      <c r="H25" s="4">
        <v>0</v>
      </c>
      <c r="I25" s="4">
        <v>0</v>
      </c>
      <c r="J25" s="29">
        <f t="shared" si="5"/>
        <v>0</v>
      </c>
      <c r="K25" s="43">
        <f t="shared" si="1"/>
        <v>0</v>
      </c>
      <c r="L25" s="140" t="str">
        <f t="shared" si="4"/>
        <v/>
      </c>
      <c r="M25" s="157">
        <f>VLOOKUP(E25,'blad 2'!$A$2:$D$156,4,TRUE)</f>
        <v>0</v>
      </c>
      <c r="N25" s="157" t="e">
        <f t="shared" si="2"/>
        <v>#NUM!</v>
      </c>
      <c r="O25" s="140">
        <f t="shared" si="3"/>
        <v>0</v>
      </c>
      <c r="P25" s="156"/>
      <c r="R25" s="145"/>
      <c r="S25" s="145"/>
      <c r="T25" s="145"/>
      <c r="U25" s="145"/>
      <c r="V25" s="145"/>
      <c r="W25" s="145"/>
      <c r="X25" s="146"/>
      <c r="Y25" s="146"/>
      <c r="Z25" s="146"/>
    </row>
    <row r="26" spans="2:26">
      <c r="B26" s="278"/>
      <c r="C26" s="279"/>
      <c r="D26" s="280"/>
      <c r="E26" s="151" t="s">
        <v>40</v>
      </c>
      <c r="F26" s="42">
        <f>VLOOKUP(E26,[0]!prijslijst,2,FALSE)</f>
        <v>0</v>
      </c>
      <c r="G26" s="4">
        <v>0</v>
      </c>
      <c r="H26" s="4">
        <v>0</v>
      </c>
      <c r="I26" s="4">
        <v>0</v>
      </c>
      <c r="J26" s="29">
        <v>0</v>
      </c>
      <c r="K26" s="43">
        <f t="shared" si="1"/>
        <v>0</v>
      </c>
      <c r="L26" s="140" t="str">
        <f t="shared" si="4"/>
        <v/>
      </c>
      <c r="M26" s="157">
        <f>VLOOKUP(E26,'blad 2'!$A$2:$D$156,4,TRUE)</f>
        <v>0</v>
      </c>
      <c r="N26" s="157" t="e">
        <f t="shared" si="2"/>
        <v>#NUM!</v>
      </c>
      <c r="O26" s="140">
        <f t="shared" si="3"/>
        <v>0</v>
      </c>
      <c r="P26" s="156"/>
      <c r="R26" s="145"/>
      <c r="S26" s="145"/>
      <c r="T26" s="145"/>
      <c r="U26" s="145"/>
      <c r="V26" s="145"/>
      <c r="W26" s="145"/>
      <c r="X26" s="146"/>
      <c r="Y26" s="146"/>
      <c r="Z26" s="146"/>
    </row>
    <row r="27" spans="2:26">
      <c r="B27" s="278"/>
      <c r="C27" s="279"/>
      <c r="D27" s="280"/>
      <c r="E27" s="151" t="s">
        <v>40</v>
      </c>
      <c r="F27" s="42">
        <f>VLOOKUP(E27,[0]!prijslijst,2,FALSE)</f>
        <v>0</v>
      </c>
      <c r="G27" s="4">
        <v>0</v>
      </c>
      <c r="H27" s="4">
        <v>0</v>
      </c>
      <c r="I27" s="4">
        <v>0</v>
      </c>
      <c r="J27" s="29">
        <f>(H27*I27)/1000000</f>
        <v>0</v>
      </c>
      <c r="K27" s="43">
        <f t="shared" si="1"/>
        <v>0</v>
      </c>
      <c r="L27" s="140" t="str">
        <f t="shared" si="4"/>
        <v/>
      </c>
      <c r="M27" s="157">
        <f>VLOOKUP(E27,'blad 2'!$A$2:$D$156,4,TRUE)</f>
        <v>0</v>
      </c>
      <c r="N27" s="157" t="e">
        <f t="shared" si="2"/>
        <v>#NUM!</v>
      </c>
      <c r="O27" s="140">
        <f t="shared" si="3"/>
        <v>0</v>
      </c>
      <c r="P27" s="156"/>
      <c r="R27" s="145"/>
      <c r="S27" s="145"/>
      <c r="T27" s="145"/>
      <c r="U27" s="145"/>
      <c r="V27" s="145"/>
      <c r="W27" s="145"/>
      <c r="X27" s="146"/>
      <c r="Y27" s="146"/>
      <c r="Z27" s="146"/>
    </row>
    <row r="28" spans="2:26">
      <c r="B28" s="278"/>
      <c r="C28" s="279"/>
      <c r="D28" s="280"/>
      <c r="E28" s="151" t="s">
        <v>40</v>
      </c>
      <c r="F28" s="42">
        <f>VLOOKUP(E28,[0]!prijslijst,2,FALSE)</f>
        <v>0</v>
      </c>
      <c r="G28" s="4">
        <v>0</v>
      </c>
      <c r="H28" s="4">
        <v>0</v>
      </c>
      <c r="I28" s="4">
        <v>0</v>
      </c>
      <c r="J28" s="29">
        <f>(H28*I28)/1000000</f>
        <v>0</v>
      </c>
      <c r="K28" s="43">
        <f t="shared" si="1"/>
        <v>0</v>
      </c>
      <c r="L28" s="140" t="str">
        <f t="shared" si="4"/>
        <v/>
      </c>
      <c r="M28" s="157">
        <f>VLOOKUP(E28,'blad 2'!$A$2:$D$156,4,TRUE)</f>
        <v>0</v>
      </c>
      <c r="N28" s="157" t="e">
        <f t="shared" si="2"/>
        <v>#NUM!</v>
      </c>
      <c r="O28" s="140">
        <f t="shared" si="3"/>
        <v>0</v>
      </c>
      <c r="P28" s="156"/>
      <c r="R28" s="145"/>
      <c r="S28" s="145"/>
      <c r="T28" s="145"/>
      <c r="U28" s="145"/>
      <c r="V28" s="145"/>
      <c r="W28" s="145"/>
      <c r="X28" s="146"/>
      <c r="Y28" s="146"/>
      <c r="Z28" s="146"/>
    </row>
    <row r="29" spans="2:26">
      <c r="B29" s="278"/>
      <c r="C29" s="279"/>
      <c r="D29" s="280"/>
      <c r="E29" s="151" t="s">
        <v>40</v>
      </c>
      <c r="F29" s="42">
        <f>VLOOKUP(E29,[0]!prijslijst,2,FALSE)</f>
        <v>0</v>
      </c>
      <c r="G29" s="4">
        <v>0</v>
      </c>
      <c r="H29" s="4">
        <v>0</v>
      </c>
      <c r="I29" s="4">
        <v>0</v>
      </c>
      <c r="J29" s="29">
        <f>(H29*I29)/1000000</f>
        <v>0</v>
      </c>
      <c r="K29" s="43">
        <f t="shared" si="1"/>
        <v>0</v>
      </c>
      <c r="L29" s="140" t="str">
        <f t="shared" si="4"/>
        <v/>
      </c>
      <c r="M29" s="157">
        <f>VLOOKUP(E29,'blad 2'!$A$2:$D$156,4,TRUE)</f>
        <v>0</v>
      </c>
      <c r="N29" s="157" t="e">
        <f t="shared" si="2"/>
        <v>#NUM!</v>
      </c>
      <c r="O29" s="140">
        <f t="shared" si="3"/>
        <v>0</v>
      </c>
      <c r="P29" s="156"/>
      <c r="S29" s="145"/>
      <c r="T29" s="146"/>
      <c r="U29" s="146"/>
      <c r="V29" s="146"/>
      <c r="W29" s="146"/>
      <c r="X29" s="146"/>
      <c r="Y29" s="146"/>
      <c r="Z29" s="146"/>
    </row>
    <row r="30" spans="2:26" ht="13.5" thickBot="1">
      <c r="B30" s="281"/>
      <c r="C30" s="282"/>
      <c r="D30" s="283"/>
      <c r="E30" s="151" t="s">
        <v>40</v>
      </c>
      <c r="F30" s="42">
        <f>VLOOKUP(E30,[0]!prijslijst,2,FALSE)</f>
        <v>0</v>
      </c>
      <c r="G30" s="4">
        <v>0</v>
      </c>
      <c r="H30" s="4">
        <v>0</v>
      </c>
      <c r="I30" s="4">
        <v>0</v>
      </c>
      <c r="J30" s="29">
        <f>(H30*I30)/1000000</f>
        <v>0</v>
      </c>
      <c r="K30" s="43">
        <f t="shared" si="1"/>
        <v>0</v>
      </c>
      <c r="L30" s="140" t="str">
        <f t="shared" si="4"/>
        <v/>
      </c>
      <c r="M30" s="157">
        <f>VLOOKUP(E30,'blad 2'!$A$2:$D$156,4,TRUE)</f>
        <v>0</v>
      </c>
      <c r="N30" s="157" t="e">
        <f t="shared" si="2"/>
        <v>#NUM!</v>
      </c>
      <c r="O30" s="140">
        <f t="shared" si="3"/>
        <v>0</v>
      </c>
      <c r="P30" s="156"/>
      <c r="S30" s="145"/>
    </row>
    <row r="31" spans="2:26" ht="17.25" customHeight="1" thickBot="1">
      <c r="B31" s="324" t="s">
        <v>105</v>
      </c>
      <c r="C31" s="324"/>
      <c r="D31" s="324"/>
      <c r="E31" s="324"/>
      <c r="F31" s="324"/>
      <c r="G31" s="325"/>
      <c r="H31" s="321" t="s">
        <v>236</v>
      </c>
      <c r="I31" s="322"/>
      <c r="J31" s="323"/>
      <c r="K31" s="44">
        <f>SUM(K12,K13,K14,K15,K16,K17,K18,K19,K20,K21,K22,K23,K24,K25,K26,K27,K28,K29,K30)</f>
        <v>0</v>
      </c>
      <c r="L31" s="140"/>
      <c r="M31" s="140"/>
      <c r="N31" s="140"/>
      <c r="O31" s="140">
        <f>SUM(O12:O30)</f>
        <v>0</v>
      </c>
      <c r="P31" s="156"/>
    </row>
    <row r="32" spans="2:26" ht="15.75">
      <c r="B32" s="48" t="s">
        <v>50</v>
      </c>
      <c r="C32" s="49"/>
      <c r="D32" s="49"/>
      <c r="E32" s="49"/>
      <c r="F32" s="49"/>
      <c r="G32" s="50"/>
      <c r="H32" s="313" t="s">
        <v>29</v>
      </c>
      <c r="I32" s="314"/>
      <c r="J32" s="315"/>
      <c r="K32" s="319">
        <f>J31+K31</f>
        <v>0</v>
      </c>
      <c r="L32" s="140"/>
      <c r="M32" s="140"/>
      <c r="N32" s="140"/>
      <c r="O32" s="140"/>
      <c r="P32" s="156"/>
    </row>
    <row r="33" spans="2:17" ht="12.75" customHeight="1">
      <c r="B33" s="93" t="s">
        <v>44</v>
      </c>
      <c r="C33" s="94"/>
      <c r="D33" s="94"/>
      <c r="E33" s="94"/>
      <c r="F33" s="94"/>
      <c r="G33" s="95"/>
      <c r="H33" s="316"/>
      <c r="I33" s="317"/>
      <c r="J33" s="318"/>
      <c r="K33" s="320"/>
      <c r="L33" s="140"/>
      <c r="M33" s="140"/>
      <c r="N33" s="140"/>
      <c r="O33" s="140"/>
      <c r="P33" s="156"/>
    </row>
    <row r="34" spans="2:17" ht="15" customHeight="1" thickBot="1">
      <c r="B34" s="96" t="s">
        <v>133</v>
      </c>
      <c r="C34" s="97"/>
      <c r="D34" s="97"/>
      <c r="E34" s="98"/>
      <c r="F34" s="98"/>
      <c r="G34" s="99"/>
      <c r="H34" s="312" t="s">
        <v>114</v>
      </c>
      <c r="I34" s="312"/>
      <c r="J34" s="312"/>
      <c r="K34" s="120">
        <f>IF(C56='blad 2'!T14, 0, IF(blad3!I23&gt;=20,0,IF('blad 1'!H18=0,'blad 1'!H20,'blad 1'!H21)))</f>
        <v>0</v>
      </c>
      <c r="L34" s="140"/>
      <c r="M34" s="140"/>
      <c r="N34" s="140"/>
      <c r="O34" s="140"/>
      <c r="P34" s="264"/>
    </row>
    <row r="35" spans="2:17" ht="16.5" thickBot="1">
      <c r="B35" s="296" t="s">
        <v>136</v>
      </c>
      <c r="C35" s="296"/>
      <c r="D35" s="297"/>
      <c r="E35" s="84" t="s">
        <v>131</v>
      </c>
      <c r="F35" s="84" t="s">
        <v>117</v>
      </c>
      <c r="G35" s="3"/>
      <c r="H35" s="366" t="s">
        <v>51</v>
      </c>
      <c r="I35" s="367"/>
      <c r="J35" s="368"/>
      <c r="K35" s="132">
        <f>K32*0.015</f>
        <v>0</v>
      </c>
      <c r="L35" s="140"/>
      <c r="M35" s="140"/>
      <c r="N35" s="140"/>
      <c r="O35" s="140"/>
      <c r="P35" s="264"/>
    </row>
    <row r="36" spans="2:17" ht="15" customHeight="1">
      <c r="B36" s="358" t="s">
        <v>130</v>
      </c>
      <c r="C36" s="359"/>
      <c r="D36" s="360"/>
      <c r="E36" s="81">
        <v>3.6</v>
      </c>
      <c r="F36" s="83">
        <f>blad3!G25</f>
        <v>0</v>
      </c>
      <c r="G36" s="82" t="s">
        <v>132</v>
      </c>
      <c r="H36" s="375" t="str">
        <f>IF($K$32=0," ",IF($F$39='blad 1'!$A$2,"Beglazingskit Bloem Easyseal Prof. 310 ml wit"," "))</f>
        <v xml:space="preserve"> </v>
      </c>
      <c r="I36" s="376"/>
      <c r="J36" s="377"/>
      <c r="K36" s="131" t="str">
        <f>IF($K$32=0,"",IF($F$39='blad 1'!$A$2,F36*E36,""))</f>
        <v/>
      </c>
      <c r="L36" s="140"/>
      <c r="M36" s="140"/>
      <c r="N36" s="140"/>
      <c r="O36" s="140"/>
      <c r="P36" s="265"/>
      <c r="Q36" s="264"/>
    </row>
    <row r="37" spans="2:17" ht="12.75" customHeight="1">
      <c r="B37" s="358" t="s">
        <v>162</v>
      </c>
      <c r="C37" s="359"/>
      <c r="D37" s="360"/>
      <c r="E37" s="81">
        <v>3</v>
      </c>
      <c r="F37" s="83">
        <f>(blad3!G26)/20</f>
        <v>0</v>
      </c>
      <c r="G37" s="82" t="s">
        <v>132</v>
      </c>
      <c r="H37" s="301" t="str">
        <f>IF($K$32=0," ",IF($F$39='blad 1'!$A$2,"Beglazingsband 3 mm rol 20 m1"," "))</f>
        <v xml:space="preserve"> </v>
      </c>
      <c r="I37" s="302"/>
      <c r="J37" s="303"/>
      <c r="K37" s="129" t="str">
        <f>IF($K$32=0,"",IF($F$39='blad 1'!$A$2,F37*E37,""))</f>
        <v/>
      </c>
      <c r="L37" s="140"/>
      <c r="M37" s="140"/>
      <c r="N37" s="140"/>
      <c r="O37" s="140"/>
      <c r="P37" s="265"/>
      <c r="Q37" s="264"/>
    </row>
    <row r="38" spans="2:17" ht="12.75" customHeight="1">
      <c r="B38" s="358" t="s">
        <v>95</v>
      </c>
      <c r="C38" s="359"/>
      <c r="D38" s="360"/>
      <c r="E38" s="81">
        <v>1</v>
      </c>
      <c r="F38" s="83">
        <f>blad3!C23</f>
        <v>0</v>
      </c>
      <c r="G38" s="82" t="s">
        <v>132</v>
      </c>
      <c r="H38" s="301" t="str">
        <f>IF($K$32=0," ",IF($F$39='blad 1'!$A$2,"Setje(s) beglazingsblokjes"," "))</f>
        <v xml:space="preserve"> </v>
      </c>
      <c r="I38" s="302"/>
      <c r="J38" s="303"/>
      <c r="K38" s="129" t="str">
        <f>IF($K$32=0,"",IF($F$39='blad 1'!$A$2,F38*E38,""))</f>
        <v/>
      </c>
      <c r="L38" s="140"/>
      <c r="M38" s="140"/>
      <c r="N38" s="140"/>
      <c r="O38" s="140"/>
      <c r="P38" s="159"/>
      <c r="Q38" s="160"/>
    </row>
    <row r="39" spans="2:17" ht="15" thickBot="1">
      <c r="B39" s="372" t="s">
        <v>97</v>
      </c>
      <c r="C39" s="373"/>
      <c r="D39" s="373"/>
      <c r="E39" s="374"/>
      <c r="F39" s="83" t="s">
        <v>7</v>
      </c>
      <c r="G39" s="82" t="s">
        <v>132</v>
      </c>
      <c r="H39" s="379" t="s">
        <v>234</v>
      </c>
      <c r="I39" s="380"/>
      <c r="J39" s="381"/>
      <c r="K39" s="130" t="str">
        <f>IF(K32=0,"",IF(SUM(K32:K38)&gt;=400,"gratis",IF(F39='blad 1'!A2,18.95,"")))</f>
        <v/>
      </c>
      <c r="L39" s="140"/>
      <c r="M39" s="140"/>
      <c r="N39" s="140"/>
      <c r="O39" s="140"/>
      <c r="P39" s="159"/>
      <c r="Q39" s="160"/>
    </row>
    <row r="40" spans="2:17" ht="17.25" customHeight="1">
      <c r="B40" s="335" t="s">
        <v>232</v>
      </c>
      <c r="C40" s="336"/>
      <c r="D40" s="336"/>
      <c r="E40" s="336"/>
      <c r="F40" s="336"/>
      <c r="G40" s="337"/>
      <c r="H40" s="298" t="s">
        <v>55</v>
      </c>
      <c r="I40" s="299"/>
      <c r="J40" s="300"/>
      <c r="K40" s="133">
        <f>SUM(K32:K39)</f>
        <v>0</v>
      </c>
      <c r="L40" s="140"/>
      <c r="M40" s="140"/>
      <c r="N40" s="140"/>
      <c r="O40" s="140"/>
      <c r="P40" s="159"/>
      <c r="Q40" s="160"/>
    </row>
    <row r="41" spans="2:17" ht="27" customHeight="1">
      <c r="B41" s="338"/>
      <c r="C41" s="339"/>
      <c r="D41" s="339"/>
      <c r="E41" s="339"/>
      <c r="F41" s="339"/>
      <c r="G41" s="340"/>
      <c r="H41" s="341" t="str">
        <f>'blad 2'!X10</f>
        <v>Korting</v>
      </c>
      <c r="I41" s="342"/>
      <c r="J41" s="342"/>
      <c r="K41" s="134">
        <f>IF('blad 2'!V10=0,0,K31*'blad 2'!W10)</f>
        <v>0</v>
      </c>
      <c r="L41" s="140"/>
      <c r="M41" s="140"/>
      <c r="N41" s="140"/>
      <c r="O41" s="140"/>
      <c r="P41" s="159"/>
      <c r="Q41" s="160"/>
    </row>
    <row r="42" spans="2:17" ht="14.25" customHeight="1" thickBot="1">
      <c r="B42" s="361" t="s">
        <v>197</v>
      </c>
      <c r="C42" s="362"/>
      <c r="D42" s="362"/>
      <c r="E42" s="362"/>
      <c r="F42" s="362"/>
      <c r="G42" s="363"/>
      <c r="H42" s="369"/>
      <c r="I42" s="370"/>
      <c r="J42" s="371"/>
      <c r="K42" s="121"/>
      <c r="L42" s="140"/>
      <c r="M42" s="140"/>
      <c r="N42" s="140"/>
      <c r="O42" s="140"/>
      <c r="P42" s="159"/>
      <c r="Q42" s="160"/>
    </row>
    <row r="43" spans="2:17" ht="18" customHeight="1" thickBot="1">
      <c r="B43" s="364"/>
      <c r="C43" s="362"/>
      <c r="D43" s="362"/>
      <c r="E43" s="362"/>
      <c r="F43" s="362"/>
      <c r="G43" s="365"/>
      <c r="H43" s="329" t="s">
        <v>55</v>
      </c>
      <c r="I43" s="330"/>
      <c r="J43" s="331"/>
      <c r="K43" s="86">
        <f>K40-K41</f>
        <v>0</v>
      </c>
      <c r="L43" s="140"/>
      <c r="M43" s="140"/>
      <c r="N43" s="140"/>
      <c r="O43" s="140"/>
      <c r="P43" s="159"/>
      <c r="Q43" s="160"/>
    </row>
    <row r="44" spans="2:17" ht="18" customHeight="1" thickBot="1">
      <c r="B44" s="364"/>
      <c r="C44" s="363"/>
      <c r="D44" s="363"/>
      <c r="E44" s="363"/>
      <c r="F44" s="363"/>
      <c r="G44" s="365"/>
      <c r="H44" s="332" t="s">
        <v>233</v>
      </c>
      <c r="I44" s="333"/>
      <c r="J44" s="334"/>
      <c r="K44" s="85">
        <f>K43*0.21</f>
        <v>0</v>
      </c>
      <c r="L44" s="140"/>
      <c r="M44" s="140"/>
      <c r="N44" s="140"/>
      <c r="O44" s="140"/>
      <c r="P44" s="159"/>
      <c r="Q44" s="160"/>
    </row>
    <row r="45" spans="2:17" ht="18.75" customHeight="1" thickBot="1">
      <c r="B45" s="378"/>
      <c r="C45" s="378"/>
      <c r="D45" s="378"/>
      <c r="E45" s="378"/>
      <c r="F45" s="378"/>
      <c r="G45" s="378"/>
      <c r="H45" s="329" t="s">
        <v>30</v>
      </c>
      <c r="I45" s="330"/>
      <c r="J45" s="331"/>
      <c r="K45" s="86">
        <f>SUM(K43:K44)</f>
        <v>0</v>
      </c>
      <c r="L45" s="157"/>
      <c r="M45" s="140"/>
      <c r="N45" s="140"/>
      <c r="O45" s="140"/>
      <c r="P45" s="159"/>
      <c r="Q45" s="160"/>
    </row>
    <row r="46" spans="2:17" ht="14.25" customHeight="1" thickBot="1">
      <c r="B46" s="382" t="s">
        <v>196</v>
      </c>
      <c r="C46" s="383"/>
      <c r="D46" s="383"/>
      <c r="E46" s="383"/>
      <c r="F46" s="383"/>
      <c r="G46" s="383"/>
      <c r="H46" s="80" t="s">
        <v>137</v>
      </c>
      <c r="I46" s="10"/>
      <c r="J46" s="10"/>
      <c r="K46" s="266"/>
      <c r="L46" s="157"/>
      <c r="M46" s="140"/>
      <c r="N46" s="140"/>
      <c r="O46" s="140"/>
      <c r="P46" s="159"/>
      <c r="Q46" s="160"/>
    </row>
    <row r="47" spans="2:17" ht="13.5" customHeight="1" thickBot="1">
      <c r="B47" s="45" t="s">
        <v>71</v>
      </c>
      <c r="C47" s="304"/>
      <c r="D47" s="305"/>
      <c r="E47" s="305"/>
      <c r="F47" s="306"/>
      <c r="G47" s="74" t="s">
        <v>109</v>
      </c>
      <c r="H47" s="307" t="s">
        <v>52</v>
      </c>
      <c r="I47" s="308"/>
      <c r="J47" s="3"/>
      <c r="K47" s="267"/>
      <c r="L47" s="157"/>
      <c r="M47" s="140"/>
      <c r="N47" s="140"/>
      <c r="O47" s="140"/>
      <c r="P47" s="159"/>
      <c r="Q47" s="160"/>
    </row>
    <row r="48" spans="2:17" ht="14.25" customHeight="1">
      <c r="B48" s="9" t="s">
        <v>72</v>
      </c>
      <c r="C48" s="304"/>
      <c r="D48" s="305"/>
      <c r="E48" s="305"/>
      <c r="F48" s="306"/>
      <c r="G48" s="75" t="s">
        <v>109</v>
      </c>
      <c r="H48" s="343"/>
      <c r="I48" s="344"/>
      <c r="J48" s="345"/>
      <c r="K48" s="346"/>
      <c r="L48" s="157"/>
      <c r="M48" s="140"/>
      <c r="N48" s="140"/>
      <c r="O48" s="140"/>
      <c r="P48" s="159"/>
      <c r="Q48" s="153"/>
    </row>
    <row r="49" spans="2:17" ht="12.75" customHeight="1">
      <c r="B49" s="9" t="s">
        <v>0</v>
      </c>
      <c r="C49" s="304"/>
      <c r="D49" s="305"/>
      <c r="E49" s="305"/>
      <c r="F49" s="306"/>
      <c r="G49" s="75" t="s">
        <v>109</v>
      </c>
      <c r="H49" s="343"/>
      <c r="I49" s="344"/>
      <c r="J49" s="344"/>
      <c r="K49" s="347"/>
      <c r="L49" s="157"/>
      <c r="M49" s="140"/>
      <c r="N49" s="140"/>
      <c r="O49" s="140"/>
      <c r="P49" s="152"/>
      <c r="Q49" s="153"/>
    </row>
    <row r="50" spans="2:17">
      <c r="B50" s="9" t="s">
        <v>1</v>
      </c>
      <c r="C50" s="304"/>
      <c r="D50" s="305"/>
      <c r="E50" s="305"/>
      <c r="F50" s="306"/>
      <c r="G50" s="75" t="s">
        <v>109</v>
      </c>
      <c r="H50" s="343"/>
      <c r="I50" s="344"/>
      <c r="J50" s="344"/>
      <c r="K50" s="347"/>
      <c r="L50" s="157"/>
      <c r="M50" s="140"/>
      <c r="N50" s="140"/>
      <c r="O50" s="140"/>
      <c r="P50" s="152"/>
      <c r="Q50" s="153"/>
    </row>
    <row r="51" spans="2:17">
      <c r="B51" s="9" t="s">
        <v>2</v>
      </c>
      <c r="C51" s="288" t="s">
        <v>6</v>
      </c>
      <c r="D51" s="289"/>
      <c r="E51" s="289"/>
      <c r="F51" s="289"/>
      <c r="G51" s="74" t="s">
        <v>109</v>
      </c>
      <c r="H51" s="343"/>
      <c r="I51" s="344"/>
      <c r="J51" s="344"/>
      <c r="K51" s="347"/>
      <c r="L51" s="157"/>
      <c r="M51" s="140"/>
      <c r="N51" s="140"/>
      <c r="O51" s="140"/>
      <c r="P51" s="152"/>
      <c r="Q51" s="153"/>
    </row>
    <row r="52" spans="2:17" ht="14.25" customHeight="1">
      <c r="B52" s="9" t="s">
        <v>3</v>
      </c>
      <c r="C52" s="290"/>
      <c r="D52" s="291"/>
      <c r="E52" s="291"/>
      <c r="F52" s="291"/>
      <c r="G52" s="76" t="s">
        <v>109</v>
      </c>
      <c r="H52" s="343"/>
      <c r="I52" s="344"/>
      <c r="J52" s="344"/>
      <c r="K52" s="347"/>
      <c r="L52" s="157"/>
      <c r="M52" s="140"/>
      <c r="N52" s="140"/>
      <c r="O52" s="140"/>
      <c r="P52" s="152"/>
      <c r="Q52" s="153"/>
    </row>
    <row r="53" spans="2:17">
      <c r="B53" s="9" t="s">
        <v>4</v>
      </c>
      <c r="C53" s="290"/>
      <c r="D53" s="291"/>
      <c r="E53" s="291"/>
      <c r="F53" s="291"/>
      <c r="G53" s="76"/>
      <c r="H53" s="343"/>
      <c r="I53" s="344"/>
      <c r="J53" s="344"/>
      <c r="K53" s="347"/>
      <c r="L53" s="157"/>
      <c r="M53" s="140"/>
      <c r="N53" s="140"/>
      <c r="O53" s="140"/>
      <c r="P53" s="152"/>
      <c r="Q53" s="153"/>
    </row>
    <row r="54" spans="2:17">
      <c r="B54" s="9" t="s">
        <v>5</v>
      </c>
      <c r="C54" s="355"/>
      <c r="D54" s="356"/>
      <c r="E54" s="356"/>
      <c r="F54" s="357"/>
      <c r="G54" s="75" t="s">
        <v>109</v>
      </c>
      <c r="H54" s="343"/>
      <c r="I54" s="344"/>
      <c r="J54" s="344"/>
      <c r="K54" s="347"/>
      <c r="L54" s="157"/>
      <c r="M54" s="140"/>
      <c r="N54" s="140"/>
      <c r="O54" s="140"/>
    </row>
    <row r="55" spans="2:17">
      <c r="B55" s="9" t="s">
        <v>31</v>
      </c>
      <c r="C55" s="6"/>
      <c r="D55" s="77" t="s">
        <v>106</v>
      </c>
      <c r="E55" s="78"/>
      <c r="F55" s="78"/>
      <c r="G55" s="47"/>
      <c r="H55" s="343"/>
      <c r="I55" s="344"/>
      <c r="J55" s="344"/>
      <c r="K55" s="347"/>
      <c r="L55" s="157"/>
      <c r="M55" s="140"/>
      <c r="N55" s="140"/>
      <c r="O55" s="140"/>
    </row>
    <row r="56" spans="2:17">
      <c r="B56" s="9" t="s">
        <v>146</v>
      </c>
      <c r="C56" s="6" t="s">
        <v>6</v>
      </c>
      <c r="D56" s="326" t="s">
        <v>153</v>
      </c>
      <c r="E56" s="327"/>
      <c r="F56" s="328"/>
      <c r="G56" s="100" t="s">
        <v>109</v>
      </c>
      <c r="H56" s="343"/>
      <c r="I56" s="344"/>
      <c r="J56" s="344"/>
      <c r="K56" s="347"/>
      <c r="L56" s="157"/>
      <c r="M56" s="140"/>
      <c r="N56" s="140"/>
      <c r="O56" s="140"/>
    </row>
    <row r="57" spans="2:17" ht="14.25" customHeight="1">
      <c r="B57" s="353" t="str">
        <f>IF(C56='blad 2'!T13,"U heeft gekozen voor bezorgen. Indien het afleveradres afwijkt van het factuuradres, kunt u hieronder het juiste afleveradres invullen.",IF(C56='blad 2'!T14,"U heeft gekozen voor afhalen. Kies een locatie. U ontvangt van Glasdiscount het afhaaladres en afhaaldatum", ""))</f>
        <v/>
      </c>
      <c r="C57" s="354"/>
      <c r="D57" s="354"/>
      <c r="E57" s="354"/>
      <c r="F57" s="354"/>
      <c r="G57" s="100"/>
      <c r="H57" s="343"/>
      <c r="I57" s="344"/>
      <c r="J57" s="344"/>
      <c r="K57" s="347"/>
      <c r="L57" s="157"/>
      <c r="M57" s="140"/>
      <c r="N57" s="140"/>
      <c r="O57" s="140"/>
    </row>
    <row r="58" spans="2:17" ht="14.25" customHeight="1">
      <c r="B58" s="73" t="s">
        <v>139</v>
      </c>
      <c r="C58" s="292"/>
      <c r="D58" s="293"/>
      <c r="E58" s="293"/>
      <c r="F58" s="293"/>
      <c r="G58" s="106" t="s">
        <v>109</v>
      </c>
      <c r="H58" s="343"/>
      <c r="I58" s="344"/>
      <c r="J58" s="344"/>
      <c r="K58" s="347"/>
      <c r="L58" s="157"/>
      <c r="M58" s="140"/>
      <c r="N58" s="140"/>
      <c r="O58" s="140"/>
    </row>
    <row r="59" spans="2:17" ht="17.25" customHeight="1">
      <c r="B59" s="107" t="s">
        <v>71</v>
      </c>
      <c r="C59" s="351"/>
      <c r="D59" s="293"/>
      <c r="E59" s="293"/>
      <c r="F59" s="352"/>
      <c r="G59" s="106" t="str">
        <f>IF($C$58='blad 1'!$A$2,"*", " ")</f>
        <v xml:space="preserve"> </v>
      </c>
      <c r="H59" s="343"/>
      <c r="I59" s="344"/>
      <c r="J59" s="344"/>
      <c r="K59" s="347"/>
      <c r="L59" s="157"/>
      <c r="M59" s="140"/>
      <c r="N59" s="140"/>
      <c r="O59" s="140"/>
    </row>
    <row r="60" spans="2:17">
      <c r="B60" s="9" t="s">
        <v>87</v>
      </c>
      <c r="C60" s="294"/>
      <c r="D60" s="295"/>
      <c r="E60" s="295"/>
      <c r="F60" s="295"/>
      <c r="G60" s="106" t="str">
        <f>IF($C$58='blad 1'!$A$2,"*", " ")</f>
        <v xml:space="preserve"> </v>
      </c>
      <c r="H60" s="343"/>
      <c r="I60" s="344"/>
      <c r="J60" s="344"/>
      <c r="K60" s="347"/>
      <c r="L60" s="157"/>
      <c r="M60" s="140"/>
      <c r="N60" s="140"/>
      <c r="O60" s="140"/>
    </row>
    <row r="61" spans="2:17">
      <c r="B61" s="9" t="s">
        <v>0</v>
      </c>
      <c r="C61" s="294"/>
      <c r="D61" s="295"/>
      <c r="E61" s="295"/>
      <c r="F61" s="295"/>
      <c r="G61" s="106" t="str">
        <f>IF($C$58='blad 1'!$A$2,"*", " ")</f>
        <v xml:space="preserve"> </v>
      </c>
      <c r="H61" s="343"/>
      <c r="I61" s="344"/>
      <c r="J61" s="344"/>
      <c r="K61" s="347"/>
      <c r="L61" s="157"/>
      <c r="M61" s="140"/>
      <c r="N61" s="140"/>
      <c r="O61" s="140"/>
    </row>
    <row r="62" spans="2:17">
      <c r="B62" s="9" t="s">
        <v>89</v>
      </c>
      <c r="C62" s="294"/>
      <c r="D62" s="295"/>
      <c r="E62" s="295"/>
      <c r="F62" s="295"/>
      <c r="G62" s="106" t="str">
        <f>IF($C$58='blad 1'!$A$2,"*", " ")</f>
        <v xml:space="preserve"> </v>
      </c>
      <c r="H62" s="343"/>
      <c r="I62" s="344"/>
      <c r="J62" s="344"/>
      <c r="K62" s="347"/>
      <c r="L62" s="157"/>
      <c r="M62" s="140"/>
      <c r="N62" s="140"/>
      <c r="O62" s="140"/>
    </row>
    <row r="63" spans="2:17" ht="14.25" customHeight="1">
      <c r="B63" s="9" t="s">
        <v>43</v>
      </c>
      <c r="C63" s="288" t="s">
        <v>6</v>
      </c>
      <c r="D63" s="289"/>
      <c r="E63" s="289"/>
      <c r="F63" s="289"/>
      <c r="G63" s="106" t="str">
        <f>IF($C$58='blad 1'!$A$2,"*", " ")</f>
        <v xml:space="preserve"> </v>
      </c>
      <c r="H63" s="343"/>
      <c r="I63" s="344"/>
      <c r="J63" s="344"/>
      <c r="K63" s="347"/>
      <c r="L63" s="157"/>
      <c r="M63" s="140"/>
      <c r="N63" s="140"/>
      <c r="O63" s="140"/>
    </row>
    <row r="64" spans="2:17" ht="13.5" thickBot="1">
      <c r="B64" s="46" t="s">
        <v>107</v>
      </c>
      <c r="C64" s="290"/>
      <c r="D64" s="291"/>
      <c r="E64" s="291"/>
      <c r="F64" s="291"/>
      <c r="G64" s="106" t="str">
        <f>IF($C$58='blad 1'!$A$2,"*", " ")</f>
        <v xml:space="preserve"> </v>
      </c>
      <c r="H64" s="348"/>
      <c r="I64" s="349"/>
      <c r="J64" s="349"/>
      <c r="K64" s="350"/>
      <c r="L64" s="157"/>
      <c r="M64" s="140"/>
      <c r="N64" s="140"/>
      <c r="O64" s="140"/>
    </row>
    <row r="65" spans="2:164">
      <c r="B65" s="11"/>
      <c r="C65" s="12"/>
      <c r="D65" s="12"/>
      <c r="E65" s="12"/>
      <c r="F65" s="12"/>
      <c r="G65" s="12"/>
      <c r="H65" s="79"/>
      <c r="I65" s="79"/>
      <c r="J65" s="79"/>
      <c r="K65" s="268"/>
      <c r="L65" s="157"/>
      <c r="M65" s="140"/>
      <c r="N65" s="140"/>
      <c r="O65" s="140"/>
    </row>
    <row r="66" spans="2:164" s="2" customFormat="1">
      <c r="B66" s="11"/>
      <c r="C66" s="12"/>
      <c r="D66" s="12"/>
      <c r="E66" s="127" t="s">
        <v>140</v>
      </c>
      <c r="F66" s="127"/>
      <c r="G66" s="127"/>
      <c r="H66" s="79"/>
      <c r="I66" s="79"/>
      <c r="J66" s="79"/>
      <c r="K66" s="269"/>
      <c r="L66" s="157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0"/>
      <c r="AR66" s="140"/>
      <c r="AS66" s="140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  <c r="BP66" s="139"/>
      <c r="BQ66" s="139"/>
      <c r="BR66" s="139"/>
      <c r="BS66" s="139"/>
      <c r="BT66" s="139"/>
      <c r="BU66" s="139"/>
      <c r="BV66" s="139"/>
      <c r="BW66" s="139"/>
      <c r="BX66" s="139"/>
      <c r="BY66" s="139"/>
      <c r="BZ66" s="139"/>
      <c r="CA66" s="139"/>
      <c r="CB66" s="139"/>
      <c r="CC66" s="139"/>
      <c r="CD66" s="139"/>
      <c r="CE66" s="139"/>
      <c r="CF66" s="139"/>
      <c r="CG66" s="139"/>
      <c r="CH66" s="139"/>
      <c r="CI66" s="139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</row>
    <row r="67" spans="2:164" s="2" customFormat="1">
      <c r="B67" s="11"/>
      <c r="C67" s="12"/>
      <c r="D67" s="12"/>
      <c r="E67" s="126" t="s">
        <v>141</v>
      </c>
      <c r="F67" s="126"/>
      <c r="G67" s="126"/>
      <c r="H67" s="79"/>
      <c r="I67" s="79"/>
      <c r="J67" s="79"/>
      <c r="K67" s="269"/>
      <c r="L67" s="157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0"/>
      <c r="AR67" s="140"/>
      <c r="AS67" s="140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  <c r="BP67" s="139"/>
      <c r="BQ67" s="139"/>
      <c r="BR67" s="139"/>
      <c r="BS67" s="139"/>
      <c r="BT67" s="139"/>
      <c r="BU67" s="139"/>
      <c r="BV67" s="139"/>
      <c r="BW67" s="139"/>
      <c r="BX67" s="139"/>
      <c r="BY67" s="139"/>
      <c r="BZ67" s="139"/>
      <c r="CA67" s="139"/>
      <c r="CB67" s="139"/>
      <c r="CC67" s="139"/>
      <c r="CD67" s="139"/>
      <c r="CE67" s="139"/>
      <c r="CF67" s="139"/>
      <c r="CG67" s="139"/>
      <c r="CH67" s="139"/>
      <c r="CI67" s="139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</row>
    <row r="68" spans="2:164" s="2" customFormat="1">
      <c r="B68" s="11"/>
      <c r="C68" s="12"/>
      <c r="D68" s="12"/>
      <c r="E68" s="125" t="s">
        <v>142</v>
      </c>
      <c r="F68" s="88"/>
      <c r="G68" s="88"/>
      <c r="H68" s="127"/>
      <c r="I68" s="127"/>
      <c r="J68" s="127"/>
      <c r="K68" s="270"/>
      <c r="L68" s="157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K68" s="140"/>
      <c r="AL68" s="140"/>
      <c r="AM68" s="140"/>
      <c r="AN68" s="140"/>
      <c r="AO68" s="140"/>
      <c r="AP68" s="140"/>
      <c r="AQ68" s="140"/>
      <c r="AR68" s="140"/>
      <c r="AS68" s="140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  <c r="BP68" s="139"/>
      <c r="BQ68" s="139"/>
      <c r="BR68" s="139"/>
      <c r="BS68" s="139"/>
      <c r="BT68" s="139"/>
      <c r="BU68" s="139"/>
      <c r="BV68" s="139"/>
      <c r="BW68" s="139"/>
      <c r="BX68" s="139"/>
      <c r="BY68" s="139"/>
      <c r="BZ68" s="139"/>
      <c r="CA68" s="139"/>
      <c r="CB68" s="139"/>
      <c r="CC68" s="139"/>
      <c r="CD68" s="139"/>
      <c r="CE68" s="139"/>
      <c r="CF68" s="139"/>
      <c r="CG68" s="139"/>
      <c r="CH68" s="139"/>
      <c r="CI68" s="139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</row>
    <row r="69" spans="2:164" s="2" customFormat="1" ht="18">
      <c r="B69" s="11"/>
      <c r="C69" s="12"/>
      <c r="D69" s="12"/>
      <c r="E69" s="88" t="s">
        <v>144</v>
      </c>
      <c r="F69" s="88"/>
      <c r="G69" s="88"/>
      <c r="H69" s="126"/>
      <c r="I69" s="126"/>
      <c r="J69" s="126"/>
      <c r="K69" s="271"/>
      <c r="L69" s="157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140"/>
      <c r="AM69" s="140"/>
      <c r="AN69" s="140"/>
      <c r="AO69" s="140"/>
      <c r="AP69" s="140"/>
      <c r="AQ69" s="140"/>
      <c r="AR69" s="140"/>
      <c r="AS69" s="140"/>
      <c r="AT69" s="139"/>
      <c r="AU69" s="139"/>
      <c r="AV69" s="139"/>
      <c r="AW69" s="139"/>
      <c r="AX69" s="139"/>
      <c r="AY69" s="139"/>
      <c r="AZ69" s="139"/>
      <c r="BA69" s="139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  <c r="BP69" s="139"/>
      <c r="BQ69" s="139"/>
      <c r="BR69" s="139"/>
      <c r="BS69" s="139"/>
      <c r="BT69" s="139"/>
      <c r="BU69" s="139"/>
      <c r="BV69" s="139"/>
      <c r="BW69" s="139"/>
      <c r="BX69" s="139"/>
      <c r="BY69" s="139"/>
      <c r="BZ69" s="139"/>
      <c r="CA69" s="139"/>
      <c r="CB69" s="139"/>
      <c r="CC69" s="139"/>
      <c r="CD69" s="139"/>
      <c r="CE69" s="139"/>
      <c r="CF69" s="139"/>
      <c r="CG69" s="139"/>
      <c r="CH69" s="139"/>
      <c r="CI69" s="139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</row>
    <row r="70" spans="2:164" s="2" customFormat="1">
      <c r="B70" s="11"/>
      <c r="C70" s="12"/>
      <c r="D70" s="12"/>
      <c r="E70" s="12"/>
      <c r="F70" s="12"/>
      <c r="G70" s="12"/>
      <c r="H70" s="88"/>
      <c r="I70" s="88"/>
      <c r="J70" s="88"/>
      <c r="K70" s="272"/>
      <c r="L70" s="157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39"/>
      <c r="AU70" s="139"/>
      <c r="AV70" s="139"/>
      <c r="AW70" s="139"/>
      <c r="AX70" s="139"/>
      <c r="AY70" s="139"/>
      <c r="AZ70" s="139"/>
      <c r="BA70" s="139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  <c r="BP70" s="139"/>
      <c r="BQ70" s="139"/>
      <c r="BR70" s="139"/>
      <c r="BS70" s="139"/>
      <c r="BT70" s="139"/>
      <c r="BU70" s="139"/>
      <c r="BV70" s="139"/>
      <c r="BW70" s="139"/>
      <c r="BX70" s="139"/>
      <c r="BY70" s="139"/>
      <c r="BZ70" s="139"/>
      <c r="CA70" s="139"/>
      <c r="CB70" s="139"/>
      <c r="CC70" s="139"/>
      <c r="CD70" s="139"/>
      <c r="CE70" s="139"/>
      <c r="CF70" s="139"/>
      <c r="CG70" s="139"/>
      <c r="CH70" s="139"/>
      <c r="CI70" s="139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</row>
    <row r="71" spans="2:164" s="2" customFormat="1">
      <c r="B71" s="11"/>
      <c r="C71" s="12"/>
      <c r="D71" s="12"/>
      <c r="E71" s="12"/>
      <c r="F71" s="12"/>
      <c r="G71" s="12"/>
      <c r="H71" s="88"/>
      <c r="I71" s="88"/>
      <c r="J71" s="88"/>
      <c r="K71" s="272"/>
      <c r="L71" s="157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40"/>
      <c r="AM71" s="140"/>
      <c r="AN71" s="140"/>
      <c r="AO71" s="140"/>
      <c r="AP71" s="140"/>
      <c r="AQ71" s="140"/>
      <c r="AR71" s="140"/>
      <c r="AS71" s="140"/>
      <c r="AT71" s="139"/>
      <c r="AU71" s="139"/>
      <c r="AV71" s="139"/>
      <c r="AW71" s="139"/>
      <c r="AX71" s="139"/>
      <c r="AY71" s="139"/>
      <c r="AZ71" s="139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  <c r="BP71" s="139"/>
      <c r="BQ71" s="139"/>
      <c r="BR71" s="139"/>
      <c r="BS71" s="139"/>
      <c r="BT71" s="139"/>
      <c r="BU71" s="139"/>
      <c r="BV71" s="139"/>
      <c r="BW71" s="139"/>
      <c r="BX71" s="139"/>
      <c r="BY71" s="139"/>
      <c r="BZ71" s="139"/>
      <c r="CA71" s="139"/>
      <c r="CB71" s="139"/>
      <c r="CC71" s="139"/>
      <c r="CD71" s="139"/>
      <c r="CE71" s="139"/>
      <c r="CF71" s="139"/>
      <c r="CG71" s="139"/>
      <c r="CH71" s="139"/>
      <c r="CI71" s="139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</row>
    <row r="72" spans="2:164" s="2" customFormat="1" ht="41.25" customHeight="1">
      <c r="B72" s="286" t="s">
        <v>156</v>
      </c>
      <c r="C72" s="287"/>
      <c r="D72" s="287"/>
      <c r="E72" s="287"/>
      <c r="F72" s="287"/>
      <c r="G72" s="287"/>
      <c r="H72" s="287"/>
      <c r="I72" s="287"/>
      <c r="J72" s="287"/>
      <c r="K72" s="287"/>
      <c r="L72" s="157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39"/>
      <c r="AU72" s="139"/>
      <c r="AV72" s="139"/>
      <c r="AW72" s="139"/>
      <c r="AX72" s="139"/>
      <c r="AY72" s="139"/>
      <c r="AZ72" s="139"/>
      <c r="BA72" s="139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  <c r="BP72" s="139"/>
      <c r="BQ72" s="139"/>
      <c r="BR72" s="139"/>
      <c r="BS72" s="139"/>
      <c r="BT72" s="139"/>
      <c r="BU72" s="139"/>
      <c r="BV72" s="139"/>
      <c r="BW72" s="139"/>
      <c r="BX72" s="139"/>
      <c r="BY72" s="139"/>
      <c r="BZ72" s="139"/>
      <c r="CA72" s="139"/>
      <c r="CB72" s="139"/>
      <c r="CC72" s="139"/>
      <c r="CD72" s="139"/>
      <c r="CE72" s="139"/>
      <c r="CF72" s="139"/>
      <c r="CG72" s="139"/>
      <c r="CH72" s="139"/>
      <c r="CI72" s="139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</row>
    <row r="73" spans="2:164" ht="47.25" customHeight="1">
      <c r="H73" s="7"/>
      <c r="I73" s="7"/>
      <c r="J73" s="7"/>
      <c r="K73" s="7"/>
      <c r="L73" s="143"/>
    </row>
    <row r="74" spans="2:164" ht="52.5" customHeight="1">
      <c r="H74" s="7"/>
      <c r="I74" s="7"/>
      <c r="J74" s="7"/>
      <c r="K74" s="7"/>
      <c r="L74" s="143"/>
    </row>
    <row r="75" spans="2:164">
      <c r="H75" s="8"/>
      <c r="I75" s="8"/>
      <c r="J75" s="8"/>
      <c r="K75" s="8"/>
    </row>
  </sheetData>
  <sheetProtection password="E729" sheet="1" objects="1" scenarios="1" selectLockedCells="1"/>
  <mergeCells count="49">
    <mergeCell ref="B37:D37"/>
    <mergeCell ref="C47:F47"/>
    <mergeCell ref="B36:D36"/>
    <mergeCell ref="B42:G44"/>
    <mergeCell ref="H35:J35"/>
    <mergeCell ref="H42:J42"/>
    <mergeCell ref="B38:D38"/>
    <mergeCell ref="B39:E39"/>
    <mergeCell ref="H36:J36"/>
    <mergeCell ref="B45:G45"/>
    <mergeCell ref="H38:J38"/>
    <mergeCell ref="H39:J39"/>
    <mergeCell ref="B46:G46"/>
    <mergeCell ref="D56:F56"/>
    <mergeCell ref="H43:J43"/>
    <mergeCell ref="H44:J44"/>
    <mergeCell ref="H45:J45"/>
    <mergeCell ref="B40:G41"/>
    <mergeCell ref="H41:J41"/>
    <mergeCell ref="C52:F52"/>
    <mergeCell ref="C53:F53"/>
    <mergeCell ref="H48:K64"/>
    <mergeCell ref="C49:F49"/>
    <mergeCell ref="C50:F50"/>
    <mergeCell ref="C59:F59"/>
    <mergeCell ref="B57:F57"/>
    <mergeCell ref="C54:F54"/>
    <mergeCell ref="B10:K10"/>
    <mergeCell ref="H34:J34"/>
    <mergeCell ref="H32:J33"/>
    <mergeCell ref="K32:K33"/>
    <mergeCell ref="H31:J31"/>
    <mergeCell ref="B31:G31"/>
    <mergeCell ref="B9:E9"/>
    <mergeCell ref="B11:D30"/>
    <mergeCell ref="F1:H9"/>
    <mergeCell ref="B72:K72"/>
    <mergeCell ref="C63:F63"/>
    <mergeCell ref="C64:F64"/>
    <mergeCell ref="C58:F58"/>
    <mergeCell ref="C60:F60"/>
    <mergeCell ref="C61:F61"/>
    <mergeCell ref="C62:F62"/>
    <mergeCell ref="B35:D35"/>
    <mergeCell ref="H40:J40"/>
    <mergeCell ref="H37:J37"/>
    <mergeCell ref="C51:F51"/>
    <mergeCell ref="C48:F48"/>
    <mergeCell ref="H47:I47"/>
  </mergeCells>
  <phoneticPr fontId="2" type="noConversion"/>
  <dataValidations xWindow="475" yWindow="712" count="14">
    <dataValidation type="whole" allowBlank="1" showInputMessage="1" showErrorMessage="1" errorTitle="Foutieve afmeting" error="Hoogte kan maximaal 2700 mm zijn. _x000a_Neem voor grotere maten contact op _x000a_met Glasdiscount.nl" promptTitle="Hoogte in mm" prompt="Hoogte  tussen 0 en 2700  mm_x000a_Hou rekening met omtrekspeling_x000a_" sqref="I12:I30">
      <formula1>0</formula1>
      <formula2>2700</formula2>
    </dataValidation>
    <dataValidation type="whole" allowBlank="1" showInputMessage="1" showErrorMessage="1" errorTitle="Foutieve afmeting" error="Breedte van het raam max. 5000 mm_x000a_Neem voor grotere maten contact op _x000a_met Glasdiscount.nl" promptTitle="breedte in mm" prompt="breedte tussen 0 en 5000 mm_x000a_Hou rekening met omtrekspeling_x000a_Hou geen rekening met glasaftrek ivm ventilatieroosters" sqref="H12:H30">
      <formula1>0</formula1>
      <formula2>5000</formula2>
    </dataValidation>
    <dataValidation allowBlank="1" showErrorMessage="1" promptTitle="Aantal" prompt="Voer het aantal ruiten in" sqref="G12:G30"/>
    <dataValidation type="list" allowBlank="1" showErrorMessage="1" errorTitle="Foutieve invoer" error="Kies uit de lijst" promptTitle="Kies soort en samenstelling" prompt="Selecteer uw keuze uit de lijst" sqref="E12:E30">
      <formula1>soortglas</formula1>
    </dataValidation>
    <dataValidation type="list" allowBlank="1" showInputMessage="1" showErrorMessage="1" errorTitle="Onjuiste keuze" promptTitle="Selecteer ja of nee" prompt="U kunt hier aangeven of u een afwijkend afleveradres wenst. " sqref="C58">
      <formula1>janeeselectie</formula1>
    </dataValidation>
    <dataValidation type="list" allowBlank="1" showInputMessage="1" showErrorMessage="1" errorTitle="Foutieve invoer" error="Maak een keuze uit de lijst" promptTitle="Selecteer provincie" prompt="Selecteer provincie uit de lijst._x000a_NB: Bij afleveradressen in Zuid Holland, Noord Holland, Brabant, Friesland, Groningen, Zeeland of Limburg zijn eventueel bezorgkosten van toepassing. Gaat altijd in overleg._x000a_Zie onze leveringsvoorwaarden._x000a_" sqref="G51">
      <formula1>Provincie</formula1>
    </dataValidation>
    <dataValidation type="list" allowBlank="1" showInputMessage="1" showErrorMessage="1" errorTitle="Foutieve invoer" error="Maak een keuze uit de lijst" promptTitle="Selecteer provincie" prompt="Selecteer provincie uit de lijst._x000a_NB: Het programma berekend zelf de eventuele bezorgkosten (zie onder het subtotaal glas)._x000a_Bezorgkosten voor Zuid Holland, Zeeland en Limburg zijn altijd op aanvraag. Kijk voor meer informatie op onze site !_x000a_" sqref="C63:F63">
      <formula1>Provincie</formula1>
    </dataValidation>
    <dataValidation type="list" allowBlank="1" showInputMessage="1" showErrorMessage="1" errorTitle="Foutieve invoer" error="Maak een keuze uit de lijst" promptTitle="Selecteer provincie" prompt="Selecteer provincie uit de lijst._x000a_NB: Het programma berekend zelf de eventuele bezorgkosten (zie onder het subtotaal glas)._x000a_Bezorgkosten voor Zuid Holland, Zeeland en Limburg zijn altijd op aanvraag. Kijk voor meer informatie op onze site !_x000a__x000a_" sqref="C51:F51">
      <formula1>Provincie</formula1>
    </dataValidation>
    <dataValidation type="list" allowBlank="1" showInputMessage="1" showErrorMessage="1" sqref="C56">
      <formula1>bezorgenafhalen</formula1>
    </dataValidation>
    <dataValidation type="list" allowBlank="1" showInputMessage="1" showErrorMessage="1" sqref="D56:F56">
      <formula1>afhalen</formula1>
    </dataValidation>
    <dataValidation allowBlank="1" showInputMessage="1" showErrorMessage="1" errorTitle="Onjuiste keuze" promptTitle="Selecteer ja of nee" prompt="U kunt hier aangeven of u een afwijkend afleveradres wenst. " sqref="C59:F59"/>
    <dataValidation type="list" allowBlank="1" showInputMessage="1" showErrorMessage="1" promptTitle="Beglazingsmaterialen bestellen" prompt="Selecteer NEE indien u de beglazingsmaterialen niet wilt bestellen." sqref="F39">
      <formula1>janeeselectie</formula1>
    </dataValidation>
    <dataValidation allowBlank="1" showInputMessage="1" showErrorMessage="1" promptTitle="Beglazingsmaterialen bestellen" prompt="Selecteer NEE indien u de beglazingsmaterialen niet wilt bestellen." sqref="G36:G39"/>
    <dataValidation type="list" showInputMessage="1" showErrorMessage="1" sqref="I9">
      <formula1>janeeselectie</formula1>
    </dataValidation>
  </dataValidations>
  <pageMargins left="0.59055118110236227" right="0.59055118110236227" top="0.42" bottom="0.56000000000000005" header="0.3" footer="0.33"/>
  <pageSetup paperSize="9" scale="81" fitToHeight="2" orientation="landscape" horizontalDpi="4294967294" verticalDpi="300" r:id="rId1"/>
  <headerFooter alignWithMargins="0">
    <oddFooter>&amp;LOnline Offerte Glasdiscount.nl&amp;C&amp;D &amp;T&amp;Rpagina &amp;P van &amp;N</oddFooter>
  </headerFooter>
  <rowBreaks count="1" manualBreakCount="1">
    <brk id="44" max="16383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Blad7">
    <pageSetUpPr fitToPage="1"/>
  </sheetPr>
  <dimension ref="A1:Q55"/>
  <sheetViews>
    <sheetView topLeftCell="A25" workbookViewId="0">
      <selection activeCell="H47" sqref="H47:I47"/>
    </sheetView>
  </sheetViews>
  <sheetFormatPr defaultColWidth="11.42578125" defaultRowHeight="12.75"/>
  <cols>
    <col min="1" max="1" width="7.140625" style="13" customWidth="1"/>
    <col min="2" max="2" width="2.140625" style="13" customWidth="1"/>
    <col min="3" max="3" width="9.42578125" style="13" customWidth="1"/>
    <col min="4" max="4" width="13" style="13" customWidth="1"/>
    <col min="5" max="5" width="6.85546875" style="13" customWidth="1"/>
    <col min="6" max="6" width="6.42578125" style="13" customWidth="1"/>
    <col min="7" max="7" width="6.140625" style="13" customWidth="1"/>
    <col min="8" max="8" width="22" style="13" customWidth="1"/>
    <col min="9" max="9" width="5.28515625" style="13" customWidth="1"/>
    <col min="10" max="10" width="9.42578125" style="13" customWidth="1"/>
    <col min="11" max="11" width="9.85546875" style="13" customWidth="1"/>
    <col min="12" max="12" width="12.85546875" style="13" customWidth="1"/>
    <col min="13" max="13" width="12.42578125" style="13" customWidth="1"/>
    <col min="14" max="14" width="6.42578125" style="13" customWidth="1"/>
    <col min="15" max="17" width="9.140625" style="13" hidden="1" customWidth="1"/>
    <col min="18" max="16384" width="11.42578125" style="13"/>
  </cols>
  <sheetData>
    <row r="1" spans="1:13" ht="18">
      <c r="A1" s="27" t="s">
        <v>163</v>
      </c>
      <c r="B1" s="15"/>
      <c r="C1" s="15"/>
      <c r="J1" s="14"/>
    </row>
    <row r="2" spans="1:13" ht="15.75">
      <c r="A2" s="35"/>
      <c r="B2" s="16"/>
      <c r="C2" s="16"/>
      <c r="D2" s="51"/>
    </row>
    <row r="3" spans="1:13">
      <c r="A3" s="37" t="s">
        <v>74</v>
      </c>
      <c r="B3" s="37"/>
      <c r="C3" s="37"/>
      <c r="D3" s="39">
        <f ca="1">TODAY()</f>
        <v>41459</v>
      </c>
    </row>
    <row r="4" spans="1:13">
      <c r="A4" s="37" t="s">
        <v>90</v>
      </c>
      <c r="B4" s="38"/>
      <c r="C4" s="38"/>
      <c r="D4" s="109">
        <f>Offerteblad!K3</f>
        <v>0</v>
      </c>
    </row>
    <row r="5" spans="1:13">
      <c r="A5" s="36" t="s">
        <v>164</v>
      </c>
      <c r="B5" s="38"/>
      <c r="C5" s="38"/>
      <c r="D5" s="39"/>
      <c r="I5" s="463" t="e">
        <f>#REF!</f>
        <v>#REF!</v>
      </c>
      <c r="J5" s="463"/>
      <c r="K5" s="463"/>
    </row>
    <row r="6" spans="1:13" ht="15.75">
      <c r="H6" s="17"/>
      <c r="I6" s="463" t="e">
        <f>#REF!</f>
        <v>#REF!</v>
      </c>
      <c r="J6" s="463"/>
      <c r="K6" s="463"/>
    </row>
    <row r="7" spans="1:13" ht="15">
      <c r="C7" s="71" t="s">
        <v>73</v>
      </c>
      <c r="D7" s="71"/>
      <c r="E7" s="71"/>
      <c r="F7" s="71"/>
      <c r="G7" s="71"/>
      <c r="H7" s="18"/>
      <c r="I7" s="463" t="e">
        <f>#REF!</f>
        <v>#REF!</v>
      </c>
      <c r="J7" s="463"/>
      <c r="K7" s="463"/>
    </row>
    <row r="8" spans="1:13" ht="15">
      <c r="C8" s="55" t="str">
        <f>IF(Offerteblad!C47="", "",Offerteblad!C47)</f>
        <v/>
      </c>
      <c r="D8" s="55"/>
      <c r="E8" s="71"/>
      <c r="F8" s="71"/>
      <c r="G8" s="71"/>
      <c r="H8" s="18"/>
      <c r="I8" s="463" t="e">
        <f>#REF!</f>
        <v>#REF!</v>
      </c>
      <c r="J8" s="463"/>
      <c r="K8" s="463"/>
    </row>
    <row r="9" spans="1:13" ht="15">
      <c r="C9" s="55" t="str">
        <f>IF(Offerteblad!C48="", "",Offerteblad!C48)</f>
        <v/>
      </c>
      <c r="D9" s="55"/>
      <c r="E9" s="71"/>
      <c r="F9" s="71"/>
      <c r="G9" s="71"/>
      <c r="H9" s="18"/>
      <c r="I9" s="387" t="s">
        <v>84</v>
      </c>
      <c r="J9" s="387"/>
      <c r="K9" s="387"/>
    </row>
    <row r="10" spans="1:13" ht="15">
      <c r="C10" s="55" t="str">
        <f>IF(Offerteblad!C49="", "",Offerteblad!C49)</f>
        <v/>
      </c>
      <c r="D10" s="55" t="str">
        <f>IF(Offerteblad!C50="", "",Offerteblad!C50)</f>
        <v/>
      </c>
      <c r="E10" s="55"/>
      <c r="F10" s="55"/>
      <c r="G10" s="55"/>
      <c r="H10" s="18"/>
      <c r="I10" s="450" t="s">
        <v>85</v>
      </c>
      <c r="J10" s="451"/>
      <c r="K10" s="451"/>
    </row>
    <row r="11" spans="1:13" ht="15">
      <c r="E11" s="19"/>
      <c r="F11" s="19"/>
      <c r="G11" s="19"/>
      <c r="H11" s="18"/>
      <c r="I11" s="18"/>
      <c r="J11" s="18"/>
    </row>
    <row r="12" spans="1:13" ht="15">
      <c r="C12" s="52"/>
      <c r="F12" s="19"/>
      <c r="G12" s="19"/>
      <c r="M12" s="18"/>
    </row>
    <row r="13" spans="1:13" ht="15">
      <c r="C13" s="20"/>
      <c r="D13" s="20"/>
      <c r="E13" s="19"/>
      <c r="F13" s="19"/>
      <c r="G13" s="19"/>
      <c r="M13" s="18"/>
    </row>
    <row r="14" spans="1:13" ht="15">
      <c r="C14" s="20"/>
      <c r="D14" s="20"/>
      <c r="E14" s="19"/>
      <c r="F14" s="19"/>
      <c r="G14" s="19"/>
      <c r="M14" s="18"/>
    </row>
    <row r="15" spans="1:13" ht="15">
      <c r="M15" s="18"/>
    </row>
    <row r="16" spans="1:13" ht="15">
      <c r="C16" s="21" t="s">
        <v>40</v>
      </c>
      <c r="E16" s="464" t="s">
        <v>79</v>
      </c>
      <c r="F16" s="464"/>
      <c r="G16" s="22" t="s">
        <v>6</v>
      </c>
      <c r="H16" s="23" t="s">
        <v>40</v>
      </c>
      <c r="J16" s="464" t="s">
        <v>143</v>
      </c>
      <c r="K16" s="464"/>
      <c r="M16" s="18"/>
    </row>
    <row r="17" spans="1:17" ht="24.75">
      <c r="A17" s="479" t="s">
        <v>9</v>
      </c>
      <c r="B17" s="480"/>
      <c r="C17" s="479" t="s">
        <v>75</v>
      </c>
      <c r="D17" s="480"/>
      <c r="E17" s="24" t="s">
        <v>46</v>
      </c>
      <c r="F17" s="24" t="s">
        <v>45</v>
      </c>
      <c r="G17" s="24" t="s">
        <v>76</v>
      </c>
      <c r="H17" s="24" t="s">
        <v>77</v>
      </c>
      <c r="I17" s="24" t="s">
        <v>78</v>
      </c>
      <c r="J17" s="102" t="s">
        <v>80</v>
      </c>
      <c r="K17" s="102" t="s">
        <v>81</v>
      </c>
      <c r="L17" s="25"/>
      <c r="M17" s="18"/>
      <c r="N17" s="26"/>
      <c r="Q17" s="27"/>
    </row>
    <row r="18" spans="1:17" ht="15">
      <c r="A18" s="452" t="str">
        <f>IF(Offerteblad!G12=0,"",Offerteblad!G12)</f>
        <v/>
      </c>
      <c r="B18" s="453"/>
      <c r="C18" s="455" t="str">
        <f>IF(Offerteblad!E12=$C$16,"", Offerteblad!E12)</f>
        <v/>
      </c>
      <c r="D18" s="455"/>
      <c r="E18" s="28" t="str">
        <f>IF(Offerteblad!H12= 0, "",Offerteblad!H12)</f>
        <v/>
      </c>
      <c r="F18" s="28" t="str">
        <f>IF(Offerteblad!I12= 0, "",Offerteblad!I12)</f>
        <v/>
      </c>
      <c r="G18" s="28" t="e">
        <f>IF(Offerteblad!#REF!=$G$16, "", Offerteblad!#REF!)</f>
        <v>#REF!</v>
      </c>
      <c r="H18" s="41" t="e">
        <f>IF(Offerteblad!#REF!=$H$16,"",Offerteblad!#REF!)</f>
        <v>#REF!</v>
      </c>
      <c r="I18" s="28" t="e">
        <f>IF(Offerteblad!#REF! = 0, "",Offerteblad!#REF!)</f>
        <v>#REF!</v>
      </c>
      <c r="J18" s="29" t="str">
        <f>IF(Offerteblad!K12= 0, "",Offerteblad!K12)</f>
        <v/>
      </c>
      <c r="K18" s="29" t="e">
        <f>IF(Offerteblad!#REF!= 0, "",Offerteblad!#REF!)</f>
        <v>#REF!</v>
      </c>
      <c r="M18" s="30"/>
    </row>
    <row r="19" spans="1:17" ht="15">
      <c r="A19" s="452" t="str">
        <f>IF(Offerteblad!G13=0,"",Offerteblad!G13)</f>
        <v/>
      </c>
      <c r="B19" s="453"/>
      <c r="C19" s="455" t="str">
        <f>IF(Offerteblad!E13=$C$16,"", Offerteblad!E13)</f>
        <v/>
      </c>
      <c r="D19" s="455"/>
      <c r="E19" s="28" t="str">
        <f>IF(Offerteblad!H13= 0, "",Offerteblad!H13)</f>
        <v/>
      </c>
      <c r="F19" s="28" t="str">
        <f>IF(Offerteblad!I13= 0, "",Offerteblad!I13)</f>
        <v/>
      </c>
      <c r="G19" s="28" t="e">
        <f>IF(Offerteblad!#REF!=$G$16, "", Offerteblad!#REF!)</f>
        <v>#REF!</v>
      </c>
      <c r="H19" s="41" t="e">
        <f>IF(Offerteblad!#REF!=$H$16,"",Offerteblad!#REF!)</f>
        <v>#REF!</v>
      </c>
      <c r="I19" s="28" t="e">
        <f>IF(Offerteblad!#REF! = 0, "",Offerteblad!#REF!)</f>
        <v>#REF!</v>
      </c>
      <c r="J19" s="29" t="str">
        <f>IF(Offerteblad!K13= 0, "",Offerteblad!K13)</f>
        <v/>
      </c>
      <c r="K19" s="29" t="e">
        <f>IF(Offerteblad!#REF!= 0, "",Offerteblad!#REF!)</f>
        <v>#REF!</v>
      </c>
      <c r="M19" s="18"/>
    </row>
    <row r="20" spans="1:17" ht="15">
      <c r="A20" s="452" t="str">
        <f>IF(Offerteblad!G14=0,"",Offerteblad!G14)</f>
        <v/>
      </c>
      <c r="B20" s="453"/>
      <c r="C20" s="455" t="str">
        <f>IF(Offerteblad!E14=$C$16,"", Offerteblad!E14)</f>
        <v/>
      </c>
      <c r="D20" s="455"/>
      <c r="E20" s="28" t="str">
        <f>IF(Offerteblad!H14= 0, "",Offerteblad!H14)</f>
        <v/>
      </c>
      <c r="F20" s="28" t="str">
        <f>IF(Offerteblad!I14= 0, "",Offerteblad!I14)</f>
        <v/>
      </c>
      <c r="G20" s="28" t="e">
        <f>IF(Offerteblad!#REF!=$G$16, "", Offerteblad!#REF!)</f>
        <v>#REF!</v>
      </c>
      <c r="H20" s="41" t="e">
        <f>IF(Offerteblad!#REF!=$H$16,"",Offerteblad!#REF!)</f>
        <v>#REF!</v>
      </c>
      <c r="I20" s="28" t="e">
        <f>IF(Offerteblad!#REF! = 0, "",Offerteblad!#REF!)</f>
        <v>#REF!</v>
      </c>
      <c r="J20" s="29" t="str">
        <f>IF(Offerteblad!K14= 0, "",Offerteblad!K14)</f>
        <v/>
      </c>
      <c r="K20" s="29" t="e">
        <f>IF(Offerteblad!#REF!= 0, "",Offerteblad!#REF!)</f>
        <v>#REF!</v>
      </c>
      <c r="M20" s="18"/>
    </row>
    <row r="21" spans="1:17">
      <c r="A21" s="452" t="str">
        <f>IF(Offerteblad!G15=0,"",Offerteblad!G15)</f>
        <v/>
      </c>
      <c r="B21" s="453"/>
      <c r="C21" s="455" t="str">
        <f>IF(Offerteblad!E15=$C$16,"", Offerteblad!E15)</f>
        <v/>
      </c>
      <c r="D21" s="455"/>
      <c r="E21" s="28" t="str">
        <f>IF(Offerteblad!H15= 0, "",Offerteblad!H15)</f>
        <v/>
      </c>
      <c r="F21" s="28" t="str">
        <f>IF(Offerteblad!I15= 0, "",Offerteblad!I15)</f>
        <v/>
      </c>
      <c r="G21" s="28" t="e">
        <f>IF(Offerteblad!#REF!=$G$16, "", Offerteblad!#REF!)</f>
        <v>#REF!</v>
      </c>
      <c r="H21" s="41" t="e">
        <f>IF(Offerteblad!#REF!=$H$16,"",Offerteblad!#REF!)</f>
        <v>#REF!</v>
      </c>
      <c r="I21" s="28" t="e">
        <f>IF(Offerteblad!#REF! = 0, "",Offerteblad!#REF!)</f>
        <v>#REF!</v>
      </c>
      <c r="J21" s="29" t="str">
        <f>IF(Offerteblad!K15= 0, "",Offerteblad!K15)</f>
        <v/>
      </c>
      <c r="K21" s="29" t="e">
        <f>IF(Offerteblad!#REF!= 0, "",Offerteblad!#REF!)</f>
        <v>#REF!</v>
      </c>
    </row>
    <row r="22" spans="1:17">
      <c r="A22" s="452" t="str">
        <f>IF(Offerteblad!G16=0,"",Offerteblad!G16)</f>
        <v/>
      </c>
      <c r="B22" s="453"/>
      <c r="C22" s="455" t="str">
        <f>IF(Offerteblad!E16=$C$16,"", Offerteblad!E16)</f>
        <v/>
      </c>
      <c r="D22" s="455"/>
      <c r="E22" s="28" t="str">
        <f>IF(Offerteblad!H16= 0, "",Offerteblad!H16)</f>
        <v/>
      </c>
      <c r="F22" s="28" t="str">
        <f>IF(Offerteblad!I16= 0, "",Offerteblad!I16)</f>
        <v/>
      </c>
      <c r="G22" s="28" t="e">
        <f>IF(Offerteblad!#REF!=$G$16, "", Offerteblad!#REF!)</f>
        <v>#REF!</v>
      </c>
      <c r="H22" s="41" t="e">
        <f>IF(Offerteblad!#REF!=$H$16,"",Offerteblad!#REF!)</f>
        <v>#REF!</v>
      </c>
      <c r="I22" s="28" t="e">
        <f>IF(Offerteblad!#REF! = 0, "",Offerteblad!#REF!)</f>
        <v>#REF!</v>
      </c>
      <c r="J22" s="29" t="str">
        <f>IF(Offerteblad!K16= 0, "",Offerteblad!K16)</f>
        <v/>
      </c>
      <c r="K22" s="29" t="e">
        <f>IF(Offerteblad!#REF!= 0, "",Offerteblad!#REF!)</f>
        <v>#REF!</v>
      </c>
    </row>
    <row r="23" spans="1:17">
      <c r="A23" s="452" t="str">
        <f>IF(Offerteblad!G17=0,"",Offerteblad!G17)</f>
        <v/>
      </c>
      <c r="B23" s="453"/>
      <c r="C23" s="455" t="str">
        <f>IF(Offerteblad!E17=$C$16,"", Offerteblad!E17)</f>
        <v/>
      </c>
      <c r="D23" s="455"/>
      <c r="E23" s="28" t="str">
        <f>IF(Offerteblad!H17= 0, "",Offerteblad!H17)</f>
        <v/>
      </c>
      <c r="F23" s="28" t="str">
        <f>IF(Offerteblad!I17= 0, "",Offerteblad!I17)</f>
        <v/>
      </c>
      <c r="G23" s="28" t="e">
        <f>IF(Offerteblad!#REF!=$G$16, "", Offerteblad!#REF!)</f>
        <v>#REF!</v>
      </c>
      <c r="H23" s="41" t="e">
        <f>IF(Offerteblad!#REF!=$H$16,"",Offerteblad!#REF!)</f>
        <v>#REF!</v>
      </c>
      <c r="I23" s="28" t="e">
        <f>IF(Offerteblad!#REF! = 0, "",Offerteblad!#REF!)</f>
        <v>#REF!</v>
      </c>
      <c r="J23" s="29" t="str">
        <f>IF(Offerteblad!K17= 0, "",Offerteblad!K17)</f>
        <v/>
      </c>
      <c r="K23" s="29" t="e">
        <f>IF(Offerteblad!#REF!= 0, "",Offerteblad!#REF!)</f>
        <v>#REF!</v>
      </c>
    </row>
    <row r="24" spans="1:17">
      <c r="A24" s="452" t="str">
        <f>IF(Offerteblad!G18=0,"",Offerteblad!G18)</f>
        <v/>
      </c>
      <c r="B24" s="453"/>
      <c r="C24" s="455" t="str">
        <f>IF(Offerteblad!E18=$C$16,"", Offerteblad!E18)</f>
        <v/>
      </c>
      <c r="D24" s="455"/>
      <c r="E24" s="28" t="str">
        <f>IF(Offerteblad!H18= 0, "",Offerteblad!H18)</f>
        <v/>
      </c>
      <c r="F24" s="28" t="str">
        <f>IF(Offerteblad!I18= 0, "",Offerteblad!I18)</f>
        <v/>
      </c>
      <c r="G24" s="28" t="e">
        <f>IF(Offerteblad!#REF!=$G$16, "", Offerteblad!#REF!)</f>
        <v>#REF!</v>
      </c>
      <c r="H24" s="41" t="e">
        <f>IF(Offerteblad!#REF!=$H$16,"",Offerteblad!#REF!)</f>
        <v>#REF!</v>
      </c>
      <c r="I24" s="28" t="e">
        <f>IF(Offerteblad!#REF! = 0, "",Offerteblad!#REF!)</f>
        <v>#REF!</v>
      </c>
      <c r="J24" s="29" t="str">
        <f>IF(Offerteblad!K18= 0, "",Offerteblad!K18)</f>
        <v/>
      </c>
      <c r="K24" s="29" t="e">
        <f>IF(Offerteblad!#REF!= 0, "",Offerteblad!#REF!)</f>
        <v>#REF!</v>
      </c>
    </row>
    <row r="25" spans="1:17">
      <c r="A25" s="452" t="str">
        <f>IF(Offerteblad!G19=0,"",Offerteblad!G19)</f>
        <v/>
      </c>
      <c r="B25" s="453"/>
      <c r="C25" s="455" t="str">
        <f>IF(Offerteblad!E19=$C$16,"", Offerteblad!E19)</f>
        <v/>
      </c>
      <c r="D25" s="455"/>
      <c r="E25" s="28" t="str">
        <f>IF(Offerteblad!H19= 0, "",Offerteblad!H19)</f>
        <v/>
      </c>
      <c r="F25" s="28" t="str">
        <f>IF(Offerteblad!I19= 0, "",Offerteblad!I19)</f>
        <v/>
      </c>
      <c r="G25" s="28" t="e">
        <f>IF(Offerteblad!#REF!=$G$16, "", Offerteblad!#REF!)</f>
        <v>#REF!</v>
      </c>
      <c r="H25" s="41" t="e">
        <f>IF(Offerteblad!#REF!=$H$16,"",Offerteblad!#REF!)</f>
        <v>#REF!</v>
      </c>
      <c r="I25" s="28" t="e">
        <f>IF(Offerteblad!#REF! = 0, "",Offerteblad!#REF!)</f>
        <v>#REF!</v>
      </c>
      <c r="J25" s="29" t="str">
        <f>IF(Offerteblad!K19= 0, "",Offerteblad!K19)</f>
        <v/>
      </c>
      <c r="K25" s="29" t="e">
        <f>IF(Offerteblad!#REF!= 0, "",Offerteblad!#REF!)</f>
        <v>#REF!</v>
      </c>
    </row>
    <row r="26" spans="1:17">
      <c r="A26" s="452" t="str">
        <f>IF(Offerteblad!G20=0,"",Offerteblad!G20)</f>
        <v/>
      </c>
      <c r="B26" s="453"/>
      <c r="C26" s="455" t="str">
        <f>IF(Offerteblad!E20=$C$16,"", Offerteblad!E20)</f>
        <v/>
      </c>
      <c r="D26" s="455"/>
      <c r="E26" s="28" t="str">
        <f>IF(Offerteblad!H20= 0, "",Offerteblad!H20)</f>
        <v/>
      </c>
      <c r="F26" s="28" t="str">
        <f>IF(Offerteblad!I20= 0, "",Offerteblad!I20)</f>
        <v/>
      </c>
      <c r="G26" s="28" t="e">
        <f>IF(Offerteblad!#REF!=$G$16, "", Offerteblad!#REF!)</f>
        <v>#REF!</v>
      </c>
      <c r="H26" s="41" t="e">
        <f>IF(Offerteblad!#REF!=$H$16,"",Offerteblad!#REF!)</f>
        <v>#REF!</v>
      </c>
      <c r="I26" s="28" t="e">
        <f>IF(Offerteblad!#REF! = 0, "",Offerteblad!#REF!)</f>
        <v>#REF!</v>
      </c>
      <c r="J26" s="29" t="str">
        <f>IF(Offerteblad!K20= 0, "",Offerteblad!K20)</f>
        <v/>
      </c>
      <c r="K26" s="29" t="e">
        <f>IF(Offerteblad!#REF!= 0, "",Offerteblad!#REF!)</f>
        <v>#REF!</v>
      </c>
    </row>
    <row r="27" spans="1:17">
      <c r="A27" s="452" t="str">
        <f>IF(Offerteblad!G21=0,"",Offerteblad!G21)</f>
        <v/>
      </c>
      <c r="B27" s="453"/>
      <c r="C27" s="455" t="str">
        <f>IF(Offerteblad!E21=$C$16,"", Offerteblad!E21)</f>
        <v/>
      </c>
      <c r="D27" s="455"/>
      <c r="E27" s="28" t="str">
        <f>IF(Offerteblad!H21= 0, "",Offerteblad!H21)</f>
        <v/>
      </c>
      <c r="F27" s="28" t="str">
        <f>IF(Offerteblad!I21= 0, "",Offerteblad!I21)</f>
        <v/>
      </c>
      <c r="G27" s="28" t="e">
        <f>IF(Offerteblad!#REF!=$G$16, "", Offerteblad!#REF!)</f>
        <v>#REF!</v>
      </c>
      <c r="H27" s="41" t="e">
        <f>IF(Offerteblad!#REF!=$H$16,"",Offerteblad!#REF!)</f>
        <v>#REF!</v>
      </c>
      <c r="I27" s="28" t="e">
        <f>IF(Offerteblad!#REF! = 0, "",Offerteblad!#REF!)</f>
        <v>#REF!</v>
      </c>
      <c r="J27" s="29" t="str">
        <f>IF(Offerteblad!K21= 0, "",Offerteblad!K21)</f>
        <v/>
      </c>
      <c r="K27" s="29" t="e">
        <f>IF(Offerteblad!#REF!= 0, "",Offerteblad!#REF!)</f>
        <v>#REF!</v>
      </c>
    </row>
    <row r="28" spans="1:17">
      <c r="A28" s="452" t="str">
        <f>IF(Offerteblad!G22=0,"",Offerteblad!G22)</f>
        <v/>
      </c>
      <c r="B28" s="453"/>
      <c r="C28" s="455" t="str">
        <f>IF(Offerteblad!E22=$C$16,"", Offerteblad!E22)</f>
        <v/>
      </c>
      <c r="D28" s="455"/>
      <c r="E28" s="28" t="str">
        <f>IF(Offerteblad!H22= 0, "",Offerteblad!H22)</f>
        <v/>
      </c>
      <c r="F28" s="28" t="str">
        <f>IF(Offerteblad!I22= 0, "",Offerteblad!I22)</f>
        <v/>
      </c>
      <c r="G28" s="28" t="e">
        <f>IF(Offerteblad!#REF!=$G$16, "", Offerteblad!#REF!)</f>
        <v>#REF!</v>
      </c>
      <c r="H28" s="41" t="e">
        <f>IF(Offerteblad!#REF!=$H$16,"",Offerteblad!#REF!)</f>
        <v>#REF!</v>
      </c>
      <c r="I28" s="28" t="e">
        <f>IF(Offerteblad!#REF! = 0, "",Offerteblad!#REF!)</f>
        <v>#REF!</v>
      </c>
      <c r="J28" s="29" t="str">
        <f>IF(Offerteblad!K22= 0, "",Offerteblad!K22)</f>
        <v/>
      </c>
      <c r="K28" s="29" t="e">
        <f>IF(Offerteblad!#REF!= 0, "",Offerteblad!#REF!)</f>
        <v>#REF!</v>
      </c>
    </row>
    <row r="29" spans="1:17">
      <c r="A29" s="452" t="str">
        <f>IF(Offerteblad!G23=0,"",Offerteblad!G23)</f>
        <v/>
      </c>
      <c r="B29" s="453"/>
      <c r="C29" s="455" t="str">
        <f>IF(Offerteblad!E23=$C$16,"", Offerteblad!E23)</f>
        <v/>
      </c>
      <c r="D29" s="455"/>
      <c r="E29" s="28" t="str">
        <f>IF(Offerteblad!H23= 0, "",Offerteblad!H23)</f>
        <v/>
      </c>
      <c r="F29" s="28" t="str">
        <f>IF(Offerteblad!I23= 0, "",Offerteblad!I23)</f>
        <v/>
      </c>
      <c r="G29" s="28" t="e">
        <f>IF(Offerteblad!#REF!=$G$16, "", Offerteblad!#REF!)</f>
        <v>#REF!</v>
      </c>
      <c r="H29" s="41" t="e">
        <f>IF(Offerteblad!#REF!=$H$16,"",Offerteblad!#REF!)</f>
        <v>#REF!</v>
      </c>
      <c r="I29" s="28" t="e">
        <f>IF(Offerteblad!#REF! = 0, "",Offerteblad!#REF!)</f>
        <v>#REF!</v>
      </c>
      <c r="J29" s="29" t="str">
        <f>IF(Offerteblad!K23= 0, "",Offerteblad!K23)</f>
        <v/>
      </c>
      <c r="K29" s="29" t="e">
        <f>IF(Offerteblad!#REF!= 0, "",Offerteblad!#REF!)</f>
        <v>#REF!</v>
      </c>
    </row>
    <row r="30" spans="1:17">
      <c r="A30" s="452" t="str">
        <f>IF(Offerteblad!G24=0,"",Offerteblad!G24)</f>
        <v/>
      </c>
      <c r="B30" s="453"/>
      <c r="C30" s="455" t="str">
        <f>IF(Offerteblad!E24=$C$16,"", Offerteblad!E24)</f>
        <v/>
      </c>
      <c r="D30" s="455"/>
      <c r="E30" s="28" t="str">
        <f>IF(Offerteblad!H24= 0, "",Offerteblad!H24)</f>
        <v/>
      </c>
      <c r="F30" s="28" t="str">
        <f>IF(Offerteblad!I24= 0, "",Offerteblad!I24)</f>
        <v/>
      </c>
      <c r="G30" s="28" t="e">
        <f>IF(Offerteblad!#REF!=$G$16, "", Offerteblad!#REF!)</f>
        <v>#REF!</v>
      </c>
      <c r="H30" s="41" t="e">
        <f>IF(Offerteblad!#REF!=$H$16,"",Offerteblad!#REF!)</f>
        <v>#REF!</v>
      </c>
      <c r="I30" s="28" t="e">
        <f>IF(Offerteblad!#REF! = 0, "",Offerteblad!#REF!)</f>
        <v>#REF!</v>
      </c>
      <c r="J30" s="29" t="str">
        <f>IF(Offerteblad!K24= 0, "",Offerteblad!K24)</f>
        <v/>
      </c>
      <c r="K30" s="29" t="e">
        <f>IF(Offerteblad!#REF!= 0, "",Offerteblad!#REF!)</f>
        <v>#REF!</v>
      </c>
    </row>
    <row r="31" spans="1:17">
      <c r="A31" s="452" t="str">
        <f>IF(Offerteblad!G25=0,"",Offerteblad!G25)</f>
        <v/>
      </c>
      <c r="B31" s="453"/>
      <c r="C31" s="455" t="str">
        <f>IF(Offerteblad!E25=$C$16,"", Offerteblad!E25)</f>
        <v/>
      </c>
      <c r="D31" s="455"/>
      <c r="E31" s="28" t="str">
        <f>IF(Offerteblad!H25= 0, "",Offerteblad!H25)</f>
        <v/>
      </c>
      <c r="F31" s="28" t="str">
        <f>IF(Offerteblad!I25= 0, "",Offerteblad!I25)</f>
        <v/>
      </c>
      <c r="G31" s="28" t="e">
        <f>IF(Offerteblad!#REF!=$G$16, "", Offerteblad!#REF!)</f>
        <v>#REF!</v>
      </c>
      <c r="H31" s="41" t="e">
        <f>IF(Offerteblad!#REF!=$H$16,"",Offerteblad!#REF!)</f>
        <v>#REF!</v>
      </c>
      <c r="I31" s="28" t="e">
        <f>IF(Offerteblad!#REF! = 0, "",Offerteblad!#REF!)</f>
        <v>#REF!</v>
      </c>
      <c r="J31" s="29" t="str">
        <f>IF(Offerteblad!K25= 0, "",Offerteblad!K25)</f>
        <v/>
      </c>
      <c r="K31" s="29" t="e">
        <f>IF(Offerteblad!#REF!= 0, "",Offerteblad!#REF!)</f>
        <v>#REF!</v>
      </c>
    </row>
    <row r="32" spans="1:17">
      <c r="A32" s="452" t="str">
        <f>IF(Offerteblad!G26=0,"",Offerteblad!G26)</f>
        <v/>
      </c>
      <c r="B32" s="453"/>
      <c r="C32" s="455" t="str">
        <f>IF(Offerteblad!E26=$C$16,"", Offerteblad!E26)</f>
        <v/>
      </c>
      <c r="D32" s="455"/>
      <c r="E32" s="28" t="str">
        <f>IF(Offerteblad!H26= 0, "",Offerteblad!H26)</f>
        <v/>
      </c>
      <c r="F32" s="28" t="str">
        <f>IF(Offerteblad!I26= 0, "",Offerteblad!I26)</f>
        <v/>
      </c>
      <c r="G32" s="28" t="e">
        <f>IF(Offerteblad!#REF!=$G$16, "", Offerteblad!#REF!)</f>
        <v>#REF!</v>
      </c>
      <c r="H32" s="41" t="e">
        <f>IF(Offerteblad!#REF!=$H$16,"",Offerteblad!#REF!)</f>
        <v>#REF!</v>
      </c>
      <c r="I32" s="28" t="e">
        <f>IF(Offerteblad!#REF! = 0, "",Offerteblad!#REF!)</f>
        <v>#REF!</v>
      </c>
      <c r="J32" s="29" t="str">
        <f>IF(Offerteblad!K26= 0, "",Offerteblad!K26)</f>
        <v/>
      </c>
      <c r="K32" s="29" t="e">
        <f>IF(Offerteblad!#REF!= 0, "",Offerteblad!#REF!)</f>
        <v>#REF!</v>
      </c>
    </row>
    <row r="33" spans="1:12">
      <c r="A33" s="452" t="str">
        <f>IF(Offerteblad!G27=0,"",Offerteblad!G27)</f>
        <v/>
      </c>
      <c r="B33" s="453"/>
      <c r="C33" s="455" t="str">
        <f>IF(Offerteblad!E27=$C$16,"", Offerteblad!E27)</f>
        <v/>
      </c>
      <c r="D33" s="455"/>
      <c r="E33" s="28" t="str">
        <f>IF(Offerteblad!H27= 0, "",Offerteblad!H27)</f>
        <v/>
      </c>
      <c r="F33" s="28" t="str">
        <f>IF(Offerteblad!I27= 0, "",Offerteblad!I27)</f>
        <v/>
      </c>
      <c r="G33" s="28" t="e">
        <f>IF(Offerteblad!#REF!=$G$16, "", Offerteblad!#REF!)</f>
        <v>#REF!</v>
      </c>
      <c r="H33" s="41" t="e">
        <f>IF(Offerteblad!#REF!=$H$16,"",Offerteblad!#REF!)</f>
        <v>#REF!</v>
      </c>
      <c r="I33" s="28" t="e">
        <f>IF(Offerteblad!#REF! = 0, "",Offerteblad!#REF!)</f>
        <v>#REF!</v>
      </c>
      <c r="J33" s="29" t="str">
        <f>IF(Offerteblad!K27= 0, "",Offerteblad!K27)</f>
        <v/>
      </c>
      <c r="K33" s="29" t="e">
        <f>IF(Offerteblad!#REF!= 0, "",Offerteblad!#REF!)</f>
        <v>#REF!</v>
      </c>
    </row>
    <row r="34" spans="1:12">
      <c r="A34" s="452" t="str">
        <f>IF(Offerteblad!G28=0,"",Offerteblad!G28)</f>
        <v/>
      </c>
      <c r="B34" s="453"/>
      <c r="C34" s="455" t="str">
        <f>IF(Offerteblad!E28=$C$16,"", Offerteblad!E28)</f>
        <v/>
      </c>
      <c r="D34" s="455"/>
      <c r="E34" s="28" t="str">
        <f>IF(Offerteblad!H28= 0, "",Offerteblad!H28)</f>
        <v/>
      </c>
      <c r="F34" s="28" t="str">
        <f>IF(Offerteblad!I28= 0, "",Offerteblad!I28)</f>
        <v/>
      </c>
      <c r="G34" s="28" t="e">
        <f>IF(Offerteblad!#REF!=$G$16, "", Offerteblad!#REF!)</f>
        <v>#REF!</v>
      </c>
      <c r="H34" s="41" t="e">
        <f>IF(Offerteblad!#REF!=$H$16,"",Offerteblad!#REF!)</f>
        <v>#REF!</v>
      </c>
      <c r="I34" s="28" t="e">
        <f>IF(Offerteblad!#REF! = 0, "",Offerteblad!#REF!)</f>
        <v>#REF!</v>
      </c>
      <c r="J34" s="29" t="str">
        <f>IF(Offerteblad!K28= 0, "",Offerteblad!K28)</f>
        <v/>
      </c>
      <c r="K34" s="29" t="e">
        <f>IF(Offerteblad!#REF!= 0, "",Offerteblad!#REF!)</f>
        <v>#REF!</v>
      </c>
    </row>
    <row r="35" spans="1:12">
      <c r="A35" s="452" t="str">
        <f>IF(Offerteblad!G29=0,"",Offerteblad!G29)</f>
        <v/>
      </c>
      <c r="B35" s="453"/>
      <c r="C35" s="455" t="str">
        <f>IF(Offerteblad!E29=$C$16,"", Offerteblad!E29)</f>
        <v/>
      </c>
      <c r="D35" s="455"/>
      <c r="E35" s="28" t="str">
        <f>IF(Offerteblad!H29= 0, "",Offerteblad!H29)</f>
        <v/>
      </c>
      <c r="F35" s="28" t="str">
        <f>IF(Offerteblad!I29= 0, "",Offerteblad!I29)</f>
        <v/>
      </c>
      <c r="G35" s="28" t="e">
        <f>IF(Offerteblad!#REF!=$G$16, "", Offerteblad!#REF!)</f>
        <v>#REF!</v>
      </c>
      <c r="H35" s="41" t="e">
        <f>IF(Offerteblad!#REF!=$H$16,"",Offerteblad!#REF!)</f>
        <v>#REF!</v>
      </c>
      <c r="I35" s="28" t="e">
        <f>IF(Offerteblad!#REF! = 0, "",Offerteblad!#REF!)</f>
        <v>#REF!</v>
      </c>
      <c r="J35" s="29" t="str">
        <f>IF(Offerteblad!K29= 0, "",Offerteblad!K29)</f>
        <v/>
      </c>
      <c r="K35" s="29" t="e">
        <f>IF(Offerteblad!#REF!= 0, "",Offerteblad!#REF!)</f>
        <v>#REF!</v>
      </c>
    </row>
    <row r="36" spans="1:12" ht="13.5" thickBot="1">
      <c r="A36" s="452" t="str">
        <f>IF(Offerteblad!G30=0,"",Offerteblad!G30)</f>
        <v/>
      </c>
      <c r="B36" s="453"/>
      <c r="C36" s="455" t="str">
        <f>IF(Offerteblad!E30=$C$16,"", Offerteblad!E30)</f>
        <v/>
      </c>
      <c r="D36" s="455"/>
      <c r="E36" s="28" t="str">
        <f>IF(Offerteblad!H30= 0, "",Offerteblad!H30)</f>
        <v/>
      </c>
      <c r="F36" s="28" t="str">
        <f>IF(Offerteblad!I30= 0, "",Offerteblad!I30)</f>
        <v/>
      </c>
      <c r="G36" s="28" t="e">
        <f>IF(Offerteblad!#REF!=$G$16, "", Offerteblad!#REF!)</f>
        <v>#REF!</v>
      </c>
      <c r="H36" s="90" t="e">
        <f>IF(Offerteblad!#REF!=$H$16,"",Offerteblad!#REF!)</f>
        <v>#REF!</v>
      </c>
      <c r="I36" s="89" t="e">
        <f>IF(Offerteblad!#REF! = 0, "",Offerteblad!#REF!)</f>
        <v>#REF!</v>
      </c>
      <c r="J36" s="91" t="str">
        <f>IF(Offerteblad!K30= 0, "",Offerteblad!K30)</f>
        <v/>
      </c>
      <c r="K36" s="91" t="e">
        <f>IF(Offerteblad!#REF!= 0, "",Offerteblad!#REF!)</f>
        <v>#REF!</v>
      </c>
    </row>
    <row r="37" spans="1:12" ht="15.75" thickBot="1">
      <c r="A37" s="470" t="s">
        <v>134</v>
      </c>
      <c r="B37" s="471"/>
      <c r="C37" s="471"/>
      <c r="D37" s="471"/>
      <c r="E37" s="471"/>
      <c r="F37" s="471"/>
      <c r="G37" s="471"/>
      <c r="H37" s="471"/>
      <c r="I37" s="472"/>
      <c r="J37" s="459" t="e">
        <f>SUM(J18:J36)+ SUM(K18:K36)</f>
        <v>#REF!</v>
      </c>
      <c r="K37" s="460"/>
    </row>
    <row r="38" spans="1:12">
      <c r="A38" s="456" t="str">
        <f>Offerteblad!H34</f>
        <v>Bezorgkosten glas</v>
      </c>
      <c r="B38" s="457"/>
      <c r="C38" s="457"/>
      <c r="D38" s="457"/>
      <c r="E38" s="457"/>
      <c r="F38" s="457"/>
      <c r="G38" s="457"/>
      <c r="H38" s="457"/>
      <c r="I38" s="458"/>
      <c r="J38" s="461">
        <f>Offerteblad!K34</f>
        <v>0</v>
      </c>
      <c r="K38" s="462"/>
    </row>
    <row r="39" spans="1:12">
      <c r="A39" s="502" t="s">
        <v>51</v>
      </c>
      <c r="B39" s="503"/>
      <c r="C39" s="503"/>
      <c r="D39" s="503"/>
      <c r="E39" s="503"/>
      <c r="F39" s="503"/>
      <c r="G39" s="503"/>
      <c r="H39" s="503"/>
      <c r="I39" s="504"/>
      <c r="J39" s="454">
        <f>Offerteblad!K35</f>
        <v>0</v>
      </c>
      <c r="K39" s="454"/>
    </row>
    <row r="40" spans="1:12">
      <c r="A40" s="482" t="s">
        <v>159</v>
      </c>
      <c r="B40" s="483"/>
      <c r="C40" s="483"/>
      <c r="D40" s="483"/>
      <c r="E40" s="483"/>
      <c r="F40" s="483"/>
      <c r="G40" s="483"/>
      <c r="H40" s="483"/>
      <c r="I40" s="484"/>
      <c r="J40" s="485"/>
      <c r="K40" s="486"/>
    </row>
    <row r="41" spans="1:12">
      <c r="A41" s="501" t="str">
        <f>IF(Offerteblad!F36= 0, "",Offerteblad!F36)</f>
        <v/>
      </c>
      <c r="B41" s="501"/>
      <c r="C41" s="465" t="str">
        <f>Offerteblad!H36</f>
        <v xml:space="preserve"> </v>
      </c>
      <c r="D41" s="466"/>
      <c r="E41" s="466"/>
      <c r="F41" s="466"/>
      <c r="G41" s="466"/>
      <c r="H41" s="466"/>
      <c r="I41" s="467"/>
      <c r="J41" s="454" t="str">
        <f>Offerteblad!K36</f>
        <v/>
      </c>
      <c r="K41" s="454"/>
    </row>
    <row r="42" spans="1:12">
      <c r="A42" s="501" t="str">
        <f>IF(Offerteblad!F37= 0, "",Offerteblad!F37)</f>
        <v/>
      </c>
      <c r="B42" s="501"/>
      <c r="C42" s="465" t="str">
        <f>Offerteblad!H37</f>
        <v xml:space="preserve"> </v>
      </c>
      <c r="D42" s="466"/>
      <c r="E42" s="466"/>
      <c r="F42" s="466"/>
      <c r="G42" s="466"/>
      <c r="H42" s="466"/>
      <c r="I42" s="467"/>
      <c r="J42" s="454" t="str">
        <f>Offerteblad!K37</f>
        <v/>
      </c>
      <c r="K42" s="454"/>
    </row>
    <row r="43" spans="1:12">
      <c r="A43" s="501" t="str">
        <f>IF(Offerteblad!F38= 0, "",Offerteblad!F38)</f>
        <v/>
      </c>
      <c r="B43" s="501"/>
      <c r="C43" s="465" t="str">
        <f>Offerteblad!H38</f>
        <v xml:space="preserve"> </v>
      </c>
      <c r="D43" s="466"/>
      <c r="E43" s="466"/>
      <c r="F43" s="466"/>
      <c r="G43" s="466"/>
      <c r="H43" s="466"/>
      <c r="I43" s="467"/>
      <c r="J43" s="454" t="str">
        <f>Offerteblad!K38</f>
        <v/>
      </c>
      <c r="K43" s="454"/>
    </row>
    <row r="44" spans="1:12">
      <c r="A44" s="493" t="str">
        <f>IF(J44="","",IF(J44&gt;0,1,""))</f>
        <v/>
      </c>
      <c r="B44" s="494"/>
      <c r="C44" s="103" t="str">
        <f>Offerteblad!H39</f>
        <v>Verzending en afhandeling € 18,95 per order tot € 400,00 excl.</v>
      </c>
      <c r="D44" s="104"/>
      <c r="E44" s="104"/>
      <c r="F44" s="104"/>
      <c r="G44" s="104"/>
      <c r="H44" s="104"/>
      <c r="I44" s="105"/>
      <c r="J44" s="454" t="str">
        <f>Offerteblad!K39</f>
        <v/>
      </c>
      <c r="K44" s="454"/>
    </row>
    <row r="45" spans="1:12">
      <c r="A45" s="487"/>
      <c r="B45" s="488"/>
      <c r="C45" s="488"/>
      <c r="D45" s="488"/>
      <c r="E45" s="488"/>
      <c r="F45" s="488"/>
      <c r="G45" s="488"/>
      <c r="H45" s="488"/>
      <c r="I45" s="489"/>
      <c r="J45" s="454"/>
      <c r="K45" s="454"/>
    </row>
    <row r="46" spans="1:12">
      <c r="A46" s="38" t="s">
        <v>157</v>
      </c>
      <c r="D46" s="31" t="str">
        <f>IF(Offerteblad!C56='blad 2'!T12, "",Offerteblad!C56)</f>
        <v/>
      </c>
      <c r="E46" s="490" t="str">
        <f>IF(Offerteblad!D56='blad 2'!T19, "", Offerteblad!D56)</f>
        <v>&lt; kies locatie &gt;</v>
      </c>
      <c r="F46" s="491"/>
      <c r="G46" s="492"/>
      <c r="H46" s="499" t="str">
        <f>CONCATENATE("Af: ",Offerteblad!H41)</f>
        <v>Af: Korting</v>
      </c>
      <c r="I46" s="499"/>
      <c r="J46" s="473">
        <f>Offerteblad!K41</f>
        <v>0</v>
      </c>
      <c r="K46" s="473"/>
      <c r="L46" s="34"/>
    </row>
    <row r="47" spans="1:12" ht="15.75">
      <c r="A47" s="463" t="s">
        <v>87</v>
      </c>
      <c r="B47" s="463"/>
      <c r="C47" s="463"/>
      <c r="D47" s="31">
        <f>IF(Offerteblad!C58="&lt;selecteer&gt;","Nee",Offerteblad!C58)</f>
        <v>0</v>
      </c>
      <c r="H47" s="505" t="s">
        <v>55</v>
      </c>
      <c r="I47" s="505"/>
      <c r="J47" s="474">
        <f>Offerteblad!K43</f>
        <v>0</v>
      </c>
      <c r="K47" s="474"/>
    </row>
    <row r="48" spans="1:12" ht="15">
      <c r="A48" s="476" t="str">
        <f>IF(Offerteblad!C59=0,"",Offerteblad!C59)</f>
        <v/>
      </c>
      <c r="B48" s="477"/>
      <c r="C48" s="477"/>
      <c r="D48" s="477"/>
      <c r="E48" s="477"/>
      <c r="F48" s="478"/>
      <c r="H48" s="468" t="s">
        <v>83</v>
      </c>
      <c r="I48" s="469"/>
      <c r="J48" s="475">
        <f>Offerteblad!K44</f>
        <v>0</v>
      </c>
      <c r="K48" s="475"/>
    </row>
    <row r="49" spans="1:11" ht="15.75">
      <c r="A49" s="495" t="str">
        <f>IF(Offerteblad!C60=0,"",Offerteblad!C60)</f>
        <v/>
      </c>
      <c r="B49" s="496"/>
      <c r="C49" s="496"/>
      <c r="D49" s="496"/>
      <c r="E49" s="496"/>
      <c r="F49" s="497"/>
      <c r="H49" s="508" t="s">
        <v>30</v>
      </c>
      <c r="I49" s="508"/>
      <c r="J49" s="500">
        <f>Offerteblad!K45</f>
        <v>0</v>
      </c>
      <c r="K49" s="500"/>
    </row>
    <row r="50" spans="1:11" ht="15.75" customHeight="1">
      <c r="A50" s="495" t="str">
        <f>IF(Offerteblad!C61=0,"",Offerteblad!C61)</f>
        <v/>
      </c>
      <c r="B50" s="496"/>
      <c r="C50" s="496" t="str">
        <f>IF(Offerteblad!C62=0,"",Offerteblad!C62)</f>
        <v/>
      </c>
      <c r="D50" s="496"/>
      <c r="E50" s="496"/>
      <c r="F50" s="497"/>
      <c r="H50" s="122"/>
      <c r="I50" s="498"/>
      <c r="J50" s="498"/>
      <c r="K50" s="498"/>
    </row>
    <row r="51" spans="1:11" ht="15">
      <c r="A51" s="92" t="s">
        <v>88</v>
      </c>
      <c r="B51" s="506" t="str">
        <f>IF(Offerteblad!C64=0, "",Offerteblad!C64)</f>
        <v/>
      </c>
      <c r="C51" s="506"/>
      <c r="D51" s="506"/>
      <c r="E51" s="506"/>
      <c r="F51" s="507"/>
      <c r="G51" s="101"/>
      <c r="H51" s="101"/>
      <c r="I51" s="101"/>
      <c r="J51" s="101"/>
      <c r="K51" s="101"/>
    </row>
    <row r="52" spans="1:11" ht="48" customHeight="1">
      <c r="A52" s="481"/>
      <c r="B52" s="481"/>
      <c r="C52" s="481"/>
      <c r="D52" s="481"/>
      <c r="E52" s="481"/>
      <c r="F52" s="481"/>
      <c r="G52" s="481"/>
      <c r="H52" s="481"/>
      <c r="I52" s="481"/>
      <c r="J52" s="481"/>
      <c r="K52" s="481"/>
    </row>
    <row r="53" spans="1:11" ht="15">
      <c r="A53" s="32" t="s">
        <v>82</v>
      </c>
    </row>
    <row r="54" spans="1:11" ht="15">
      <c r="A54" s="108" t="s">
        <v>158</v>
      </c>
    </row>
    <row r="55" spans="1:11" ht="15">
      <c r="A55" s="33"/>
    </row>
  </sheetData>
  <sheetProtection password="E729" sheet="1" objects="1" scenarios="1" selectLockedCells="1" selectUnlockedCells="1"/>
  <mergeCells count="86">
    <mergeCell ref="A33:B33"/>
    <mergeCell ref="B51:F51"/>
    <mergeCell ref="J44:K44"/>
    <mergeCell ref="C41:I41"/>
    <mergeCell ref="J41:K41"/>
    <mergeCell ref="C35:D35"/>
    <mergeCell ref="H49:I49"/>
    <mergeCell ref="A32:B32"/>
    <mergeCell ref="C25:D25"/>
    <mergeCell ref="C29:D29"/>
    <mergeCell ref="H46:I46"/>
    <mergeCell ref="J49:K49"/>
    <mergeCell ref="A49:F49"/>
    <mergeCell ref="A41:B41"/>
    <mergeCell ref="A42:B42"/>
    <mergeCell ref="A25:B25"/>
    <mergeCell ref="C27:D27"/>
    <mergeCell ref="C28:D28"/>
    <mergeCell ref="A43:B43"/>
    <mergeCell ref="A36:B36"/>
    <mergeCell ref="A39:I39"/>
    <mergeCell ref="C33:D33"/>
    <mergeCell ref="H47:I47"/>
    <mergeCell ref="A52:K52"/>
    <mergeCell ref="A40:I40"/>
    <mergeCell ref="J40:K40"/>
    <mergeCell ref="A45:I45"/>
    <mergeCell ref="E46:G46"/>
    <mergeCell ref="A44:B44"/>
    <mergeCell ref="A50:B50"/>
    <mergeCell ref="C50:F50"/>
    <mergeCell ref="I50:K50"/>
    <mergeCell ref="J42:K42"/>
    <mergeCell ref="J43:K43"/>
    <mergeCell ref="E16:F16"/>
    <mergeCell ref="A17:B17"/>
    <mergeCell ref="C17:D17"/>
    <mergeCell ref="A31:B31"/>
    <mergeCell ref="A22:B22"/>
    <mergeCell ref="C19:D19"/>
    <mergeCell ref="C20:D20"/>
    <mergeCell ref="A30:B30"/>
    <mergeCell ref="C30:D30"/>
    <mergeCell ref="A18:B18"/>
    <mergeCell ref="C21:D21"/>
    <mergeCell ref="A19:B19"/>
    <mergeCell ref="A20:B20"/>
    <mergeCell ref="A21:B21"/>
    <mergeCell ref="A24:B24"/>
    <mergeCell ref="J16:K16"/>
    <mergeCell ref="C42:I42"/>
    <mergeCell ref="C43:I43"/>
    <mergeCell ref="C18:D18"/>
    <mergeCell ref="H48:I48"/>
    <mergeCell ref="C24:D24"/>
    <mergeCell ref="C32:D32"/>
    <mergeCell ref="C34:D34"/>
    <mergeCell ref="A37:I37"/>
    <mergeCell ref="J45:K45"/>
    <mergeCell ref="J46:K46"/>
    <mergeCell ref="J47:K47"/>
    <mergeCell ref="J48:K48"/>
    <mergeCell ref="A47:C47"/>
    <mergeCell ref="A48:F48"/>
    <mergeCell ref="C23:D23"/>
    <mergeCell ref="I5:K5"/>
    <mergeCell ref="I6:K6"/>
    <mergeCell ref="I7:K7"/>
    <mergeCell ref="I8:K8"/>
    <mergeCell ref="I9:K9"/>
    <mergeCell ref="I10:K10"/>
    <mergeCell ref="A35:B35"/>
    <mergeCell ref="A34:B34"/>
    <mergeCell ref="J39:K39"/>
    <mergeCell ref="C26:D26"/>
    <mergeCell ref="C31:D31"/>
    <mergeCell ref="A38:I38"/>
    <mergeCell ref="C36:D36"/>
    <mergeCell ref="J37:K37"/>
    <mergeCell ref="A28:B28"/>
    <mergeCell ref="A29:B29"/>
    <mergeCell ref="C22:D22"/>
    <mergeCell ref="A26:B26"/>
    <mergeCell ref="A27:B27"/>
    <mergeCell ref="A23:B23"/>
    <mergeCell ref="J38:K38"/>
  </mergeCells>
  <phoneticPr fontId="2" type="noConversion"/>
  <hyperlinks>
    <hyperlink ref="I10" r:id="rId1"/>
  </hyperlinks>
  <pageMargins left="0.19" right="0.19" top="0.56999999999999995" bottom="0.59" header="0.5" footer="0.46"/>
  <pageSetup paperSize="9" scale="98" orientation="portrait" horizontalDpi="4294967294" verticalDpi="300"/>
  <headerFooter alignWithMargins="0">
    <oddFooter>&amp;CBTW-nr: NL8153.29.635.B01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Blad9">
    <pageSetUpPr fitToPage="1"/>
  </sheetPr>
  <dimension ref="A1:R40"/>
  <sheetViews>
    <sheetView workbookViewId="0">
      <selection activeCell="M14" sqref="M14:M15"/>
    </sheetView>
  </sheetViews>
  <sheetFormatPr defaultColWidth="11.42578125" defaultRowHeight="12.75"/>
  <cols>
    <col min="1" max="1" width="7.140625" style="13" customWidth="1"/>
    <col min="2" max="2" width="2.140625" style="13" customWidth="1"/>
    <col min="3" max="3" width="9.42578125" style="13" customWidth="1"/>
    <col min="4" max="4" width="13" style="13" customWidth="1"/>
    <col min="5" max="5" width="9" style="13" customWidth="1"/>
    <col min="6" max="6" width="6.42578125" style="13" customWidth="1"/>
    <col min="7" max="7" width="6.140625" style="13" customWidth="1"/>
    <col min="8" max="8" width="22" style="13" customWidth="1"/>
    <col min="9" max="9" width="5.28515625" style="13" customWidth="1"/>
    <col min="10" max="10" width="9" style="13" customWidth="1"/>
    <col min="11" max="11" width="9.42578125" style="13" customWidth="1"/>
    <col min="12" max="12" width="12.85546875" style="13" customWidth="1"/>
    <col min="13" max="13" width="19.28515625" style="13" customWidth="1"/>
    <col min="14" max="14" width="17" style="13" customWidth="1"/>
    <col min="15" max="17" width="9.140625" style="13" hidden="1" customWidth="1"/>
    <col min="18" max="16384" width="11.42578125" style="13"/>
  </cols>
  <sheetData>
    <row r="1" spans="1:13" ht="18">
      <c r="A1" s="27" t="s">
        <v>103</v>
      </c>
      <c r="B1" s="15"/>
      <c r="C1" s="15"/>
      <c r="J1" s="14"/>
    </row>
    <row r="2" spans="1:13" ht="15.75">
      <c r="A2" s="35"/>
      <c r="B2" s="16"/>
      <c r="C2" s="16"/>
      <c r="D2" s="51"/>
    </row>
    <row r="3" spans="1:13">
      <c r="A3" s="37"/>
      <c r="B3" s="37"/>
      <c r="C3" s="37"/>
      <c r="D3" s="39"/>
    </row>
    <row r="4" spans="1:13">
      <c r="A4" s="37" t="s">
        <v>74</v>
      </c>
      <c r="B4" s="38"/>
      <c r="C4" s="53"/>
      <c r="D4" s="39">
        <f ca="1">TODAY()</f>
        <v>41459</v>
      </c>
    </row>
    <row r="5" spans="1:13">
      <c r="A5" s="36" t="s">
        <v>90</v>
      </c>
      <c r="B5" s="38"/>
      <c r="C5" s="38"/>
      <c r="D5" s="54">
        <f>Offerteblad!K3</f>
        <v>0</v>
      </c>
      <c r="I5" s="463" t="e">
        <f>#REF!</f>
        <v>#REF!</v>
      </c>
      <c r="J5" s="463"/>
      <c r="K5" s="463"/>
    </row>
    <row r="6" spans="1:13" ht="15.75">
      <c r="H6" s="17"/>
      <c r="I6" s="463" t="e">
        <f>#REF!</f>
        <v>#REF!</v>
      </c>
      <c r="J6" s="463"/>
      <c r="K6" s="463"/>
    </row>
    <row r="7" spans="1:13" ht="15">
      <c r="A7" s="13" t="s">
        <v>102</v>
      </c>
      <c r="D7" s="72" t="str">
        <f>IF(Offerteblad!C55="", "zsm",Offerteblad!C55)</f>
        <v>zsm</v>
      </c>
      <c r="H7" s="18"/>
      <c r="I7" s="512" t="s">
        <v>201</v>
      </c>
      <c r="J7" s="387"/>
      <c r="K7" s="387"/>
    </row>
    <row r="8" spans="1:13" ht="15">
      <c r="H8" s="18"/>
      <c r="I8" s="512" t="s">
        <v>167</v>
      </c>
      <c r="J8" s="387"/>
      <c r="K8" s="387"/>
    </row>
    <row r="9" spans="1:13" ht="15">
      <c r="A9" s="13" t="s">
        <v>86</v>
      </c>
      <c r="D9" s="56">
        <f>IF(Offerteblad!C59="",Offerteblad!C47,Offerteblad!C59)</f>
        <v>0</v>
      </c>
      <c r="E9" s="57"/>
      <c r="F9" s="57"/>
      <c r="G9" s="57"/>
      <c r="H9" s="58"/>
      <c r="I9" s="387" t="s">
        <v>166</v>
      </c>
      <c r="J9" s="387"/>
      <c r="K9" s="387"/>
    </row>
    <row r="10" spans="1:13" ht="15">
      <c r="C10" s="19"/>
      <c r="D10" s="59">
        <f>IF(Offerteblad!C60="",Offerteblad!C48,Offerteblad!C60)</f>
        <v>0</v>
      </c>
      <c r="E10" s="18"/>
      <c r="F10" s="18"/>
      <c r="G10" s="18"/>
      <c r="H10" s="60"/>
      <c r="I10" s="450" t="s">
        <v>85</v>
      </c>
      <c r="J10" s="451"/>
      <c r="K10" s="451"/>
    </row>
    <row r="11" spans="1:13" ht="15">
      <c r="C11" s="19"/>
      <c r="D11" s="61">
        <f>IF(Offerteblad!C61="", Offerteblad!C49,Offerteblad!C61)</f>
        <v>0</v>
      </c>
      <c r="E11" s="509">
        <f>IF(Offerteblad!C62="",Offerteblad!C50,Offerteblad!C62)</f>
        <v>0</v>
      </c>
      <c r="F11" s="509"/>
      <c r="G11" s="509"/>
      <c r="H11" s="510"/>
      <c r="I11" s="18"/>
      <c r="J11" s="18"/>
    </row>
    <row r="12" spans="1:13" ht="15">
      <c r="A12" s="463" t="s">
        <v>104</v>
      </c>
      <c r="B12" s="463"/>
      <c r="C12" s="463"/>
      <c r="D12" s="62">
        <f>IF(Offerteblad!C64="",Offerteblad!C52,Offerteblad!C64)</f>
        <v>0</v>
      </c>
      <c r="E12" s="63"/>
      <c r="F12" s="18"/>
      <c r="G12" s="18"/>
      <c r="H12" s="64"/>
      <c r="M12" s="18"/>
    </row>
    <row r="13" spans="1:13" ht="15">
      <c r="C13" s="20"/>
      <c r="D13" s="65">
        <f>Offerteblad!C53</f>
        <v>0</v>
      </c>
      <c r="E13" s="66"/>
      <c r="F13" s="66"/>
      <c r="G13" s="66"/>
      <c r="H13" s="67"/>
      <c r="M13" s="18"/>
    </row>
    <row r="14" spans="1:13" ht="15">
      <c r="C14" s="20"/>
      <c r="D14" s="20"/>
      <c r="E14" s="19"/>
      <c r="F14" s="19"/>
      <c r="G14" s="19"/>
      <c r="M14" s="128" t="s">
        <v>224</v>
      </c>
    </row>
    <row r="15" spans="1:13">
      <c r="M15" s="128" t="s">
        <v>225</v>
      </c>
    </row>
    <row r="16" spans="1:13">
      <c r="C16" s="21" t="s">
        <v>40</v>
      </c>
      <c r="E16" s="464" t="s">
        <v>79</v>
      </c>
      <c r="F16" s="464"/>
      <c r="G16" s="22" t="s">
        <v>6</v>
      </c>
      <c r="H16" s="23" t="s">
        <v>40</v>
      </c>
      <c r="J16" s="513"/>
      <c r="K16" s="514"/>
      <c r="M16" s="13" t="s">
        <v>175</v>
      </c>
    </row>
    <row r="17" spans="1:18">
      <c r="A17" s="515" t="s">
        <v>9</v>
      </c>
      <c r="B17" s="515"/>
      <c r="C17" s="515" t="s">
        <v>75</v>
      </c>
      <c r="D17" s="515"/>
      <c r="E17" s="24" t="s">
        <v>46</v>
      </c>
      <c r="F17" s="24" t="s">
        <v>45</v>
      </c>
      <c r="G17" s="24" t="s">
        <v>76</v>
      </c>
      <c r="H17" s="24"/>
      <c r="I17" s="24"/>
      <c r="J17" s="68"/>
      <c r="K17" s="68"/>
      <c r="L17" s="25"/>
      <c r="M17" s="135" t="s">
        <v>170</v>
      </c>
      <c r="N17" s="25"/>
      <c r="O17" s="25"/>
      <c r="P17" s="25"/>
      <c r="Q17" s="25"/>
      <c r="R17" s="25" t="s">
        <v>176</v>
      </c>
    </row>
    <row r="18" spans="1:18">
      <c r="A18" s="511" t="str">
        <f>IF(Offerteblad!G12=0,"",Offerteblad!G12)</f>
        <v/>
      </c>
      <c r="B18" s="511"/>
      <c r="C18" s="455" t="str">
        <f>IF(Offerteblad!E12=$C$16,"", Offerteblad!E12)</f>
        <v/>
      </c>
      <c r="D18" s="455"/>
      <c r="E18" s="28" t="str">
        <f>IF(Offerteblad!H12= 0, "",Offerteblad!H12)</f>
        <v/>
      </c>
      <c r="F18" s="28" t="str">
        <f>IF(Offerteblad!I12= 0, "",Offerteblad!I12-R18)</f>
        <v/>
      </c>
      <c r="G18" s="28" t="e">
        <f>IF(Offerteblad!#REF!=$G$16, "", Offerteblad!#REF!)</f>
        <v>#REF!</v>
      </c>
      <c r="H18" s="41"/>
      <c r="I18" s="28" t="e">
        <f>IF(Offerteblad!#REF! = 0, "",Offerteblad!#REF!)</f>
        <v>#REF!</v>
      </c>
      <c r="J18" s="69"/>
      <c r="K18" s="69"/>
      <c r="M18" s="136" t="e">
        <f>IF(Offerteblad!#REF!='blad 2'!$E$2,"",Offerteblad!#REF!)</f>
        <v>#REF!</v>
      </c>
      <c r="N18" s="25"/>
      <c r="O18" s="25"/>
      <c r="P18" s="25"/>
      <c r="Q18" s="25"/>
      <c r="R18" s="25" t="e">
        <f>VLOOKUP(Offerteblad!#REF!,'blad 2'!$E$2:$H$36,4,TRUE)</f>
        <v>#REF!</v>
      </c>
    </row>
    <row r="19" spans="1:18">
      <c r="A19" s="511" t="str">
        <f>IF(Offerteblad!G13=0,"",Offerteblad!G13)</f>
        <v/>
      </c>
      <c r="B19" s="511"/>
      <c r="C19" s="455" t="str">
        <f>IF(Offerteblad!E13=$C$16,"", Offerteblad!E13)</f>
        <v/>
      </c>
      <c r="D19" s="455"/>
      <c r="E19" s="28" t="str">
        <f>IF(Offerteblad!H13= 0, "",Offerteblad!H13)</f>
        <v/>
      </c>
      <c r="F19" s="28" t="str">
        <f>IF(Offerteblad!I13= 0, "",Offerteblad!I13-R19)</f>
        <v/>
      </c>
      <c r="G19" s="28" t="e">
        <f>IF(Offerteblad!#REF!=$G$16, "", Offerteblad!#REF!)</f>
        <v>#REF!</v>
      </c>
      <c r="H19" s="41"/>
      <c r="I19" s="28" t="e">
        <f>IF(Offerteblad!#REF! = 0, "",Offerteblad!#REF!)</f>
        <v>#REF!</v>
      </c>
      <c r="J19" s="69"/>
      <c r="K19" s="69"/>
      <c r="M19" s="136" t="e">
        <f>IF(Offerteblad!#REF!='blad 2'!$E$2,"",Offerteblad!#REF!)</f>
        <v>#REF!</v>
      </c>
      <c r="N19" s="25"/>
      <c r="O19" s="25"/>
      <c r="P19" s="25"/>
      <c r="Q19" s="25"/>
      <c r="R19" s="25" t="e">
        <f>VLOOKUP(Offerteblad!#REF!,'blad 2'!$E$2:$H$36,4,TRUE)</f>
        <v>#REF!</v>
      </c>
    </row>
    <row r="20" spans="1:18">
      <c r="A20" s="511" t="str">
        <f>IF(Offerteblad!G14=0,"",Offerteblad!G14)</f>
        <v/>
      </c>
      <c r="B20" s="511"/>
      <c r="C20" s="455" t="str">
        <f>IF(Offerteblad!E14=$C$16,"", Offerteblad!E14)</f>
        <v/>
      </c>
      <c r="D20" s="455"/>
      <c r="E20" s="28" t="str">
        <f>IF(Offerteblad!H14= 0, "",Offerteblad!H14)</f>
        <v/>
      </c>
      <c r="F20" s="28" t="str">
        <f>IF(Offerteblad!I14= 0, "",Offerteblad!I14-R20)</f>
        <v/>
      </c>
      <c r="G20" s="28" t="e">
        <f>IF(Offerteblad!#REF!=$G$16, "", Offerteblad!#REF!)</f>
        <v>#REF!</v>
      </c>
      <c r="H20" s="41"/>
      <c r="I20" s="28" t="e">
        <f>IF(Offerteblad!#REF! = 0, "",Offerteblad!#REF!)</f>
        <v>#REF!</v>
      </c>
      <c r="J20" s="69"/>
      <c r="K20" s="69"/>
      <c r="M20" s="136" t="e">
        <f>IF(Offerteblad!#REF!='blad 2'!$E$2,"",Offerteblad!#REF!)</f>
        <v>#REF!</v>
      </c>
      <c r="N20" s="25"/>
      <c r="O20" s="25"/>
      <c r="P20" s="25"/>
      <c r="Q20" s="25"/>
      <c r="R20" s="25" t="e">
        <f>VLOOKUP(Offerteblad!#REF!,'blad 2'!$E$2:$H$36,4,TRUE)</f>
        <v>#REF!</v>
      </c>
    </row>
    <row r="21" spans="1:18">
      <c r="A21" s="511" t="str">
        <f>IF(Offerteblad!G15=0,"",Offerteblad!G15)</f>
        <v/>
      </c>
      <c r="B21" s="511"/>
      <c r="C21" s="455" t="str">
        <f>IF(Offerteblad!E15=$C$16,"", Offerteblad!E15)</f>
        <v/>
      </c>
      <c r="D21" s="455"/>
      <c r="E21" s="28" t="str">
        <f>IF(Offerteblad!H15= 0, "",Offerteblad!H15)</f>
        <v/>
      </c>
      <c r="F21" s="28" t="str">
        <f>IF(Offerteblad!I15= 0, "",Offerteblad!I15-R21)</f>
        <v/>
      </c>
      <c r="G21" s="28" t="e">
        <f>IF(Offerteblad!#REF!=$G$16, "", Offerteblad!#REF!)</f>
        <v>#REF!</v>
      </c>
      <c r="H21" s="41"/>
      <c r="I21" s="28" t="e">
        <f>IF(Offerteblad!#REF! = 0, "",Offerteblad!#REF!)</f>
        <v>#REF!</v>
      </c>
      <c r="J21" s="69"/>
      <c r="K21" s="69"/>
      <c r="M21" s="136" t="e">
        <f>IF(Offerteblad!#REF!='blad 2'!$E$2,"",Offerteblad!#REF!)</f>
        <v>#REF!</v>
      </c>
      <c r="N21" s="25"/>
      <c r="O21" s="25"/>
      <c r="P21" s="25"/>
      <c r="Q21" s="25"/>
      <c r="R21" s="25" t="e">
        <f>VLOOKUP(Offerteblad!#REF!,'blad 2'!$E$2:$H$36,4,TRUE)</f>
        <v>#REF!</v>
      </c>
    </row>
    <row r="22" spans="1:18">
      <c r="A22" s="511" t="str">
        <f>IF(Offerteblad!G16=0,"",Offerteblad!G16)</f>
        <v/>
      </c>
      <c r="B22" s="511"/>
      <c r="C22" s="455" t="str">
        <f>IF(Offerteblad!E16=$C$16,"", Offerteblad!E16)</f>
        <v/>
      </c>
      <c r="D22" s="455"/>
      <c r="E22" s="28" t="str">
        <f>IF(Offerteblad!H16= 0, "",Offerteblad!H16)</f>
        <v/>
      </c>
      <c r="F22" s="28" t="str">
        <f>IF(Offerteblad!I16= 0, "",Offerteblad!I16-R22)</f>
        <v/>
      </c>
      <c r="G22" s="28" t="e">
        <f>IF(Offerteblad!#REF!=$G$16, "", Offerteblad!#REF!)</f>
        <v>#REF!</v>
      </c>
      <c r="H22" s="41"/>
      <c r="I22" s="28" t="e">
        <f>IF(Offerteblad!#REF! = 0, "",Offerteblad!#REF!)</f>
        <v>#REF!</v>
      </c>
      <c r="J22" s="69"/>
      <c r="K22" s="69"/>
      <c r="M22" s="136" t="e">
        <f>IF(Offerteblad!#REF!='blad 2'!$E$2,"",Offerteblad!#REF!)</f>
        <v>#REF!</v>
      </c>
      <c r="N22" s="25"/>
      <c r="O22" s="25"/>
      <c r="P22" s="25"/>
      <c r="Q22" s="25"/>
      <c r="R22" s="25" t="e">
        <f>VLOOKUP(Offerteblad!#REF!,'blad 2'!$E$2:$H$36,4,TRUE)</f>
        <v>#REF!</v>
      </c>
    </row>
    <row r="23" spans="1:18">
      <c r="A23" s="511" t="str">
        <f>IF(Offerteblad!G17=0,"",Offerteblad!G17)</f>
        <v/>
      </c>
      <c r="B23" s="511"/>
      <c r="C23" s="455" t="str">
        <f>IF(Offerteblad!E17=$C$16,"", Offerteblad!E17)</f>
        <v/>
      </c>
      <c r="D23" s="455"/>
      <c r="E23" s="28" t="str">
        <f>IF(Offerteblad!H17= 0, "",Offerteblad!H17)</f>
        <v/>
      </c>
      <c r="F23" s="28" t="str">
        <f>IF(Offerteblad!I17= 0, "",Offerteblad!I17-R23)</f>
        <v/>
      </c>
      <c r="G23" s="28" t="e">
        <f>IF(Offerteblad!#REF!=$G$16, "", Offerteblad!#REF!)</f>
        <v>#REF!</v>
      </c>
      <c r="H23" s="41"/>
      <c r="I23" s="28" t="e">
        <f>IF(Offerteblad!#REF! = 0, "",Offerteblad!#REF!)</f>
        <v>#REF!</v>
      </c>
      <c r="J23" s="69"/>
      <c r="K23" s="69"/>
      <c r="M23" s="136" t="e">
        <f>IF(Offerteblad!#REF!='blad 2'!$E$2,"",Offerteblad!#REF!)</f>
        <v>#REF!</v>
      </c>
      <c r="N23" s="25"/>
      <c r="O23" s="25"/>
      <c r="P23" s="25"/>
      <c r="Q23" s="25"/>
      <c r="R23" s="25" t="e">
        <f>VLOOKUP(Offerteblad!#REF!,'blad 2'!$E$2:$H$36,4,TRUE)</f>
        <v>#REF!</v>
      </c>
    </row>
    <row r="24" spans="1:18">
      <c r="A24" s="511" t="str">
        <f>IF(Offerteblad!G18=0,"",Offerteblad!G18)</f>
        <v/>
      </c>
      <c r="B24" s="511"/>
      <c r="C24" s="455" t="str">
        <f>IF(Offerteblad!E18=$C$16,"", Offerteblad!E18)</f>
        <v/>
      </c>
      <c r="D24" s="455"/>
      <c r="E24" s="28" t="str">
        <f>IF(Offerteblad!H18= 0, "",Offerteblad!H18)</f>
        <v/>
      </c>
      <c r="F24" s="28" t="str">
        <f>IF(Offerteblad!I18= 0, "",Offerteblad!I18-R24)</f>
        <v/>
      </c>
      <c r="G24" s="28" t="e">
        <f>IF(Offerteblad!#REF!=$G$16, "", Offerteblad!#REF!)</f>
        <v>#REF!</v>
      </c>
      <c r="H24" s="41"/>
      <c r="I24" s="28" t="e">
        <f>IF(Offerteblad!#REF! = 0, "",Offerteblad!#REF!)</f>
        <v>#REF!</v>
      </c>
      <c r="J24" s="69"/>
      <c r="K24" s="69"/>
      <c r="M24" s="136" t="e">
        <f>IF(Offerteblad!#REF!='blad 2'!$E$2,"",Offerteblad!#REF!)</f>
        <v>#REF!</v>
      </c>
      <c r="N24" s="25"/>
      <c r="O24" s="25"/>
      <c r="P24" s="25"/>
      <c r="Q24" s="25"/>
      <c r="R24" s="25" t="e">
        <f>VLOOKUP(Offerteblad!#REF!,'blad 2'!$E$2:$H$36,4,TRUE)</f>
        <v>#REF!</v>
      </c>
    </row>
    <row r="25" spans="1:18">
      <c r="A25" s="511" t="str">
        <f>IF(Offerteblad!G19=0,"",Offerteblad!G19)</f>
        <v/>
      </c>
      <c r="B25" s="511"/>
      <c r="C25" s="455" t="str">
        <f>IF(Offerteblad!E19=$C$16,"", Offerteblad!E19)</f>
        <v/>
      </c>
      <c r="D25" s="455"/>
      <c r="E25" s="28" t="str">
        <f>IF(Offerteblad!H19= 0, "",Offerteblad!H19)</f>
        <v/>
      </c>
      <c r="F25" s="28" t="str">
        <f>IF(Offerteblad!I19= 0, "",Offerteblad!I19-R25)</f>
        <v/>
      </c>
      <c r="G25" s="28" t="e">
        <f>IF(Offerteblad!#REF!=$G$16, "", Offerteblad!#REF!)</f>
        <v>#REF!</v>
      </c>
      <c r="H25" s="41"/>
      <c r="I25" s="28" t="e">
        <f>IF(Offerteblad!#REF! = 0, "",Offerteblad!#REF!)</f>
        <v>#REF!</v>
      </c>
      <c r="J25" s="69"/>
      <c r="K25" s="69"/>
      <c r="M25" s="136" t="e">
        <f>IF(Offerteblad!#REF!='blad 2'!$E$2,"",Offerteblad!#REF!)</f>
        <v>#REF!</v>
      </c>
      <c r="N25" s="25"/>
      <c r="O25" s="25"/>
      <c r="P25" s="25"/>
      <c r="Q25" s="25"/>
      <c r="R25" s="25" t="e">
        <f>VLOOKUP(Offerteblad!#REF!,'blad 2'!$E$2:$H$36,4,TRUE)</f>
        <v>#REF!</v>
      </c>
    </row>
    <row r="26" spans="1:18">
      <c r="A26" s="511" t="str">
        <f>IF(Offerteblad!G20=0,"",Offerteblad!G20)</f>
        <v/>
      </c>
      <c r="B26" s="511"/>
      <c r="C26" s="455" t="str">
        <f>IF(Offerteblad!E20=$C$16,"", Offerteblad!E20)</f>
        <v/>
      </c>
      <c r="D26" s="455"/>
      <c r="E26" s="28" t="str">
        <f>IF(Offerteblad!H20= 0, "",Offerteblad!H20)</f>
        <v/>
      </c>
      <c r="F26" s="28" t="str">
        <f>IF(Offerteblad!I20= 0, "",Offerteblad!I20-R26)</f>
        <v/>
      </c>
      <c r="G26" s="28" t="e">
        <f>IF(Offerteblad!#REF!=$G$16, "", Offerteblad!#REF!)</f>
        <v>#REF!</v>
      </c>
      <c r="H26" s="41"/>
      <c r="I26" s="28" t="e">
        <f>IF(Offerteblad!#REF! = 0, "",Offerteblad!#REF!)</f>
        <v>#REF!</v>
      </c>
      <c r="J26" s="69"/>
      <c r="K26" s="69"/>
      <c r="M26" s="136" t="e">
        <f>IF(Offerteblad!#REF!='blad 2'!$E$2,"",Offerteblad!#REF!)</f>
        <v>#REF!</v>
      </c>
      <c r="N26" s="25"/>
      <c r="O26" s="25"/>
      <c r="P26" s="25"/>
      <c r="Q26" s="25"/>
      <c r="R26" s="25" t="e">
        <f>VLOOKUP(Offerteblad!#REF!,'blad 2'!$E$2:$H$36,4,TRUE)</f>
        <v>#REF!</v>
      </c>
    </row>
    <row r="27" spans="1:18">
      <c r="A27" s="511" t="str">
        <f>IF(Offerteblad!G21=0,"",Offerteblad!G21)</f>
        <v/>
      </c>
      <c r="B27" s="511"/>
      <c r="C27" s="455" t="str">
        <f>IF(Offerteblad!E21=$C$16,"", Offerteblad!E21)</f>
        <v/>
      </c>
      <c r="D27" s="455"/>
      <c r="E27" s="28" t="str">
        <f>IF(Offerteblad!H21= 0, "",Offerteblad!H21)</f>
        <v/>
      </c>
      <c r="F27" s="28" t="str">
        <f>IF(Offerteblad!I21= 0, "",Offerteblad!I21-R27)</f>
        <v/>
      </c>
      <c r="G27" s="28" t="e">
        <f>IF(Offerteblad!#REF!=$G$16, "", Offerteblad!#REF!)</f>
        <v>#REF!</v>
      </c>
      <c r="H27" s="41"/>
      <c r="I27" s="28" t="e">
        <f>IF(Offerteblad!#REF! = 0, "",Offerteblad!#REF!)</f>
        <v>#REF!</v>
      </c>
      <c r="J27" s="69"/>
      <c r="K27" s="69"/>
      <c r="M27" s="136" t="e">
        <f>IF(Offerteblad!#REF!='blad 2'!$E$2,"",Offerteblad!#REF!)</f>
        <v>#REF!</v>
      </c>
      <c r="N27" s="25"/>
      <c r="O27" s="25"/>
      <c r="P27" s="25"/>
      <c r="Q27" s="25"/>
      <c r="R27" s="25" t="e">
        <f>VLOOKUP(Offerteblad!#REF!,'blad 2'!$E$2:$H$36,4,TRUE)</f>
        <v>#REF!</v>
      </c>
    </row>
    <row r="28" spans="1:18">
      <c r="A28" s="511" t="str">
        <f>IF(Offerteblad!G22=0,"",Offerteblad!G22)</f>
        <v/>
      </c>
      <c r="B28" s="511"/>
      <c r="C28" s="455" t="str">
        <f>IF(Offerteblad!E22=$C$16,"", Offerteblad!E22)</f>
        <v/>
      </c>
      <c r="D28" s="455"/>
      <c r="E28" s="28" t="str">
        <f>IF(Offerteblad!H22= 0, "",Offerteblad!H22)</f>
        <v/>
      </c>
      <c r="F28" s="28" t="str">
        <f>IF(Offerteblad!I22= 0, "",Offerteblad!I22-R28)</f>
        <v/>
      </c>
      <c r="G28" s="28" t="e">
        <f>IF(Offerteblad!#REF!=$G$16, "", Offerteblad!#REF!)</f>
        <v>#REF!</v>
      </c>
      <c r="H28" s="41"/>
      <c r="I28" s="28" t="e">
        <f>IF(Offerteblad!#REF! = 0, "",Offerteblad!#REF!)</f>
        <v>#REF!</v>
      </c>
      <c r="J28" s="69"/>
      <c r="K28" s="69"/>
      <c r="M28" s="136" t="e">
        <f>IF(Offerteblad!#REF!='blad 2'!$E$2,"",Offerteblad!#REF!)</f>
        <v>#REF!</v>
      </c>
      <c r="N28" s="25"/>
      <c r="O28" s="25"/>
      <c r="P28" s="25"/>
      <c r="Q28" s="25"/>
      <c r="R28" s="25" t="e">
        <f>VLOOKUP(Offerteblad!#REF!,'blad 2'!$E$2:$H$36,4,TRUE)</f>
        <v>#REF!</v>
      </c>
    </row>
    <row r="29" spans="1:18">
      <c r="A29" s="511" t="str">
        <f>IF(Offerteblad!G23=0,"",Offerteblad!G23)</f>
        <v/>
      </c>
      <c r="B29" s="511"/>
      <c r="C29" s="455" t="str">
        <f>IF(Offerteblad!E23=$C$16,"", Offerteblad!E23)</f>
        <v/>
      </c>
      <c r="D29" s="455"/>
      <c r="E29" s="28" t="str">
        <f>IF(Offerteblad!H23= 0, "",Offerteblad!H23)</f>
        <v/>
      </c>
      <c r="F29" s="28" t="str">
        <f>IF(Offerteblad!I23= 0, "",Offerteblad!I23-R29)</f>
        <v/>
      </c>
      <c r="G29" s="28" t="e">
        <f>IF(Offerteblad!#REF!=$G$16, "", Offerteblad!#REF!)</f>
        <v>#REF!</v>
      </c>
      <c r="H29" s="41"/>
      <c r="I29" s="28" t="e">
        <f>IF(Offerteblad!#REF! = 0, "",Offerteblad!#REF!)</f>
        <v>#REF!</v>
      </c>
      <c r="J29" s="69"/>
      <c r="K29" s="69"/>
      <c r="M29" s="136" t="e">
        <f>IF(Offerteblad!#REF!='blad 2'!$E$2,"",Offerteblad!#REF!)</f>
        <v>#REF!</v>
      </c>
      <c r="N29" s="25"/>
      <c r="O29" s="25"/>
      <c r="P29" s="25"/>
      <c r="Q29" s="25"/>
      <c r="R29" s="25" t="e">
        <f>VLOOKUP(Offerteblad!#REF!,'blad 2'!$E$2:$H$36,4,TRUE)</f>
        <v>#REF!</v>
      </c>
    </row>
    <row r="30" spans="1:18">
      <c r="A30" s="511" t="str">
        <f>IF(Offerteblad!G24=0,"",Offerteblad!G24)</f>
        <v/>
      </c>
      <c r="B30" s="511"/>
      <c r="C30" s="455" t="str">
        <f>IF(Offerteblad!E24=$C$16,"", Offerteblad!E24)</f>
        <v/>
      </c>
      <c r="D30" s="455"/>
      <c r="E30" s="28" t="str">
        <f>IF(Offerteblad!H24= 0, "",Offerteblad!H24)</f>
        <v/>
      </c>
      <c r="F30" s="28" t="str">
        <f>IF(Offerteblad!I24= 0, "",Offerteblad!I24-R30)</f>
        <v/>
      </c>
      <c r="G30" s="28" t="e">
        <f>IF(Offerteblad!#REF!=$G$16, "", Offerteblad!#REF!)</f>
        <v>#REF!</v>
      </c>
      <c r="H30" s="41"/>
      <c r="I30" s="28" t="e">
        <f>IF(Offerteblad!#REF! = 0, "",Offerteblad!#REF!)</f>
        <v>#REF!</v>
      </c>
      <c r="J30" s="69"/>
      <c r="K30" s="69"/>
      <c r="M30" s="136" t="e">
        <f>IF(Offerteblad!#REF!='blad 2'!$E$2,"",Offerteblad!#REF!)</f>
        <v>#REF!</v>
      </c>
      <c r="N30" s="25"/>
      <c r="O30" s="25"/>
      <c r="P30" s="25"/>
      <c r="Q30" s="25"/>
      <c r="R30" s="25" t="e">
        <f>VLOOKUP(Offerteblad!#REF!,'blad 2'!$E$2:$H$36,4,TRUE)</f>
        <v>#REF!</v>
      </c>
    </row>
    <row r="31" spans="1:18">
      <c r="A31" s="511" t="str">
        <f>IF(Offerteblad!G25=0,"",Offerteblad!G25)</f>
        <v/>
      </c>
      <c r="B31" s="511"/>
      <c r="C31" s="455" t="str">
        <f>IF(Offerteblad!E25=$C$16,"", Offerteblad!E25)</f>
        <v/>
      </c>
      <c r="D31" s="455"/>
      <c r="E31" s="28" t="str">
        <f>IF(Offerteblad!H25= 0, "",Offerteblad!H25)</f>
        <v/>
      </c>
      <c r="F31" s="28" t="str">
        <f>IF(Offerteblad!I25= 0, "",Offerteblad!I25-R31)</f>
        <v/>
      </c>
      <c r="G31" s="28" t="e">
        <f>IF(Offerteblad!#REF!=$G$16, "", Offerteblad!#REF!)</f>
        <v>#REF!</v>
      </c>
      <c r="H31" s="41"/>
      <c r="I31" s="28" t="e">
        <f>IF(Offerteblad!#REF! = 0, "",Offerteblad!#REF!)</f>
        <v>#REF!</v>
      </c>
      <c r="J31" s="69"/>
      <c r="K31" s="69"/>
      <c r="M31" s="136" t="e">
        <f>IF(Offerteblad!#REF!='blad 2'!$E$2,"",Offerteblad!#REF!)</f>
        <v>#REF!</v>
      </c>
      <c r="N31" s="25"/>
      <c r="O31" s="25"/>
      <c r="P31" s="25"/>
      <c r="Q31" s="25"/>
      <c r="R31" s="25" t="e">
        <f>VLOOKUP(Offerteblad!#REF!,'blad 2'!$E$2:$H$36,4,TRUE)</f>
        <v>#REF!</v>
      </c>
    </row>
    <row r="32" spans="1:18">
      <c r="A32" s="511" t="str">
        <f>IF(Offerteblad!G26=0,"",Offerteblad!G26)</f>
        <v/>
      </c>
      <c r="B32" s="511"/>
      <c r="C32" s="455" t="str">
        <f>IF(Offerteblad!E26=$C$16,"", Offerteblad!E26)</f>
        <v/>
      </c>
      <c r="D32" s="455"/>
      <c r="E32" s="28" t="str">
        <f>IF(Offerteblad!H26= 0, "",Offerteblad!H26)</f>
        <v/>
      </c>
      <c r="F32" s="28" t="str">
        <f>IF(Offerteblad!I26= 0, "",Offerteblad!I26-R32)</f>
        <v/>
      </c>
      <c r="G32" s="28" t="e">
        <f>IF(Offerteblad!#REF!=$G$16, "", Offerteblad!#REF!)</f>
        <v>#REF!</v>
      </c>
      <c r="H32" s="41"/>
      <c r="I32" s="28" t="e">
        <f>IF(Offerteblad!#REF! = 0, "",Offerteblad!#REF!)</f>
        <v>#REF!</v>
      </c>
      <c r="J32" s="69"/>
      <c r="K32" s="69"/>
      <c r="M32" s="136" t="e">
        <f>IF(Offerteblad!#REF!='blad 2'!$E$2,"",Offerteblad!#REF!)</f>
        <v>#REF!</v>
      </c>
      <c r="N32" s="25"/>
      <c r="O32" s="25"/>
      <c r="P32" s="25"/>
      <c r="Q32" s="25"/>
      <c r="R32" s="25" t="e">
        <f>VLOOKUP(Offerteblad!#REF!,'blad 2'!$E$2:$H$36,4,TRUE)</f>
        <v>#REF!</v>
      </c>
    </row>
    <row r="33" spans="1:18">
      <c r="A33" s="511" t="str">
        <f>IF(Offerteblad!G27=0,"",Offerteblad!G27)</f>
        <v/>
      </c>
      <c r="B33" s="511"/>
      <c r="C33" s="455" t="str">
        <f>IF(Offerteblad!E27=$C$16,"", Offerteblad!E27)</f>
        <v/>
      </c>
      <c r="D33" s="455"/>
      <c r="E33" s="28" t="str">
        <f>IF(Offerteblad!H27= 0, "",Offerteblad!H27)</f>
        <v/>
      </c>
      <c r="F33" s="28" t="str">
        <f>IF(Offerteblad!I27= 0, "",Offerteblad!I27-R33)</f>
        <v/>
      </c>
      <c r="G33" s="28" t="e">
        <f>IF(Offerteblad!#REF!=$G$16, "", Offerteblad!#REF!)</f>
        <v>#REF!</v>
      </c>
      <c r="H33" s="41"/>
      <c r="I33" s="28" t="e">
        <f>IF(Offerteblad!#REF! = 0, "",Offerteblad!#REF!)</f>
        <v>#REF!</v>
      </c>
      <c r="J33" s="69"/>
      <c r="K33" s="69"/>
      <c r="M33" s="136" t="e">
        <f>IF(Offerteblad!#REF!='blad 2'!$E$2,"",Offerteblad!#REF!)</f>
        <v>#REF!</v>
      </c>
      <c r="N33" s="25"/>
      <c r="O33" s="25"/>
      <c r="P33" s="25"/>
      <c r="Q33" s="25"/>
      <c r="R33" s="25" t="e">
        <f>VLOOKUP(Offerteblad!#REF!,'blad 2'!$E$2:$H$36,4,TRUE)</f>
        <v>#REF!</v>
      </c>
    </row>
    <row r="34" spans="1:18">
      <c r="A34" s="511" t="str">
        <f>IF(Offerteblad!G28=0,"",Offerteblad!G28)</f>
        <v/>
      </c>
      <c r="B34" s="511"/>
      <c r="C34" s="455" t="str">
        <f>IF(Offerteblad!E28=$C$16,"", Offerteblad!E28)</f>
        <v/>
      </c>
      <c r="D34" s="455"/>
      <c r="E34" s="28" t="str">
        <f>IF(Offerteblad!H28= 0, "",Offerteblad!H28)</f>
        <v/>
      </c>
      <c r="F34" s="28" t="str">
        <f>IF(Offerteblad!I28= 0, "",Offerteblad!I28-R34)</f>
        <v/>
      </c>
      <c r="G34" s="28" t="e">
        <f>IF(Offerteblad!#REF!=$G$16, "", Offerteblad!#REF!)</f>
        <v>#REF!</v>
      </c>
      <c r="H34" s="41"/>
      <c r="I34" s="28" t="e">
        <f>IF(Offerteblad!#REF! = 0, "",Offerteblad!#REF!)</f>
        <v>#REF!</v>
      </c>
      <c r="J34" s="69"/>
      <c r="K34" s="69"/>
      <c r="M34" s="136" t="e">
        <f>IF(Offerteblad!#REF!='blad 2'!$E$2,"",Offerteblad!#REF!)</f>
        <v>#REF!</v>
      </c>
      <c r="N34" s="25"/>
      <c r="O34" s="25"/>
      <c r="P34" s="25"/>
      <c r="Q34" s="25"/>
      <c r="R34" s="25" t="e">
        <f>VLOOKUP(Offerteblad!#REF!,'blad 2'!$E$2:$H$36,4,TRUE)</f>
        <v>#REF!</v>
      </c>
    </row>
    <row r="35" spans="1:18">
      <c r="A35" s="511" t="str">
        <f>IF(Offerteblad!G29=0,"",Offerteblad!G29)</f>
        <v/>
      </c>
      <c r="B35" s="511"/>
      <c r="C35" s="455" t="str">
        <f>IF(Offerteblad!E29=$C$16,"", Offerteblad!E29)</f>
        <v/>
      </c>
      <c r="D35" s="455"/>
      <c r="E35" s="28" t="str">
        <f>IF(Offerteblad!H29= 0, "",Offerteblad!H29)</f>
        <v/>
      </c>
      <c r="F35" s="28" t="str">
        <f>IF(Offerteblad!I29= 0, "",Offerteblad!I29-R35)</f>
        <v/>
      </c>
      <c r="G35" s="28" t="e">
        <f>IF(Offerteblad!#REF!=$G$16, "", Offerteblad!#REF!)</f>
        <v>#REF!</v>
      </c>
      <c r="H35" s="41"/>
      <c r="I35" s="28" t="e">
        <f>IF(Offerteblad!#REF! = 0, "",Offerteblad!#REF!)</f>
        <v>#REF!</v>
      </c>
      <c r="J35" s="69"/>
      <c r="K35" s="69"/>
      <c r="M35" s="136" t="e">
        <f>IF(Offerteblad!#REF!='blad 2'!$E$2,"",Offerteblad!#REF!)</f>
        <v>#REF!</v>
      </c>
      <c r="N35" s="25"/>
      <c r="O35" s="25"/>
      <c r="P35" s="25"/>
      <c r="Q35" s="25"/>
      <c r="R35" s="25" t="e">
        <f>VLOOKUP(Offerteblad!#REF!,'blad 2'!$E$2:$H$36,4,TRUE)</f>
        <v>#REF!</v>
      </c>
    </row>
    <row r="36" spans="1:18">
      <c r="A36" s="511" t="str">
        <f>IF(Offerteblad!G30=0,"",Offerteblad!G30)</f>
        <v/>
      </c>
      <c r="B36" s="511"/>
      <c r="C36" s="455" t="str">
        <f>IF(Offerteblad!E30=$C$16,"", Offerteblad!E30)</f>
        <v/>
      </c>
      <c r="D36" s="455"/>
      <c r="E36" s="28" t="str">
        <f>IF(Offerteblad!H30= 0, "",Offerteblad!H30)</f>
        <v/>
      </c>
      <c r="F36" s="28" t="str">
        <f>IF(Offerteblad!I30= 0, "",Offerteblad!I30-R36)</f>
        <v/>
      </c>
      <c r="G36" s="28" t="e">
        <f>IF(Offerteblad!#REF!=$G$16, "", Offerteblad!#REF!)</f>
        <v>#REF!</v>
      </c>
      <c r="H36" s="41"/>
      <c r="I36" s="28" t="e">
        <f>IF(Offerteblad!#REF! = 0, "",Offerteblad!#REF!)</f>
        <v>#REF!</v>
      </c>
      <c r="J36" s="69"/>
      <c r="K36" s="69"/>
      <c r="M36" s="136" t="e">
        <f>IF(Offerteblad!#REF!='blad 2'!$E$2,"",Offerteblad!#REF!)</f>
        <v>#REF!</v>
      </c>
      <c r="N36" s="25"/>
      <c r="O36" s="25"/>
      <c r="P36" s="25"/>
      <c r="Q36" s="25"/>
      <c r="R36" s="25" t="e">
        <f>VLOOKUP(Offerteblad!#REF!,'blad 2'!$E$2:$H$36,4,TRUE)</f>
        <v>#REF!</v>
      </c>
    </row>
    <row r="37" spans="1:18">
      <c r="C37" s="23" t="s">
        <v>6</v>
      </c>
      <c r="H37" s="518"/>
      <c r="I37" s="518"/>
      <c r="J37" s="70"/>
      <c r="K37" s="70"/>
    </row>
    <row r="38" spans="1:18">
      <c r="C38" s="22"/>
      <c r="H38" s="517"/>
      <c r="I38" s="517"/>
      <c r="J38" s="516"/>
      <c r="K38" s="516"/>
    </row>
    <row r="39" spans="1:18">
      <c r="A39" s="137" t="s">
        <v>223</v>
      </c>
    </row>
    <row r="40" spans="1:18" ht="15">
      <c r="A40" s="32"/>
    </row>
  </sheetData>
  <sheetProtection password="E729" sheet="1" objects="1" scenarios="1" selectLockedCells="1" selectUnlockedCells="1"/>
  <mergeCells count="53">
    <mergeCell ref="C34:D34"/>
    <mergeCell ref="C32:D32"/>
    <mergeCell ref="C31:D31"/>
    <mergeCell ref="C33:D33"/>
    <mergeCell ref="J38:K38"/>
    <mergeCell ref="H38:I38"/>
    <mergeCell ref="C35:D35"/>
    <mergeCell ref="H37:I37"/>
    <mergeCell ref="C36:D36"/>
    <mergeCell ref="A36:B36"/>
    <mergeCell ref="A34:B34"/>
    <mergeCell ref="A35:B35"/>
    <mergeCell ref="A32:B32"/>
    <mergeCell ref="A33:B33"/>
    <mergeCell ref="A30:B30"/>
    <mergeCell ref="A31:B31"/>
    <mergeCell ref="C18:D18"/>
    <mergeCell ref="C19:D19"/>
    <mergeCell ref="A26:B26"/>
    <mergeCell ref="A27:B27"/>
    <mergeCell ref="A18:B18"/>
    <mergeCell ref="A19:B19"/>
    <mergeCell ref="C29:D29"/>
    <mergeCell ref="C30:D30"/>
    <mergeCell ref="A25:B25"/>
    <mergeCell ref="C24:D24"/>
    <mergeCell ref="C25:D25"/>
    <mergeCell ref="C26:D26"/>
    <mergeCell ref="C27:D27"/>
    <mergeCell ref="A28:B28"/>
    <mergeCell ref="A29:B29"/>
    <mergeCell ref="A12:C12"/>
    <mergeCell ref="C28:D28"/>
    <mergeCell ref="C22:D22"/>
    <mergeCell ref="C23:D23"/>
    <mergeCell ref="A23:B23"/>
    <mergeCell ref="A24:B24"/>
    <mergeCell ref="A22:B22"/>
    <mergeCell ref="A17:B17"/>
    <mergeCell ref="C17:D17"/>
    <mergeCell ref="C20:D20"/>
    <mergeCell ref="C21:D21"/>
    <mergeCell ref="E11:H11"/>
    <mergeCell ref="A20:B20"/>
    <mergeCell ref="A21:B21"/>
    <mergeCell ref="I5:K5"/>
    <mergeCell ref="I6:K6"/>
    <mergeCell ref="I7:K7"/>
    <mergeCell ref="I8:K8"/>
    <mergeCell ref="I10:K10"/>
    <mergeCell ref="I9:K9"/>
    <mergeCell ref="J16:K16"/>
    <mergeCell ref="E16:F16"/>
  </mergeCells>
  <phoneticPr fontId="2" type="noConversion"/>
  <hyperlinks>
    <hyperlink ref="I10" r:id="rId1"/>
  </hyperlinks>
  <pageMargins left="0.19" right="0.19" top="0.56999999999999995" bottom="0.59" header="0.5" footer="0.46"/>
  <pageSetup paperSize="9" orientation="portrait" horizontalDpi="4294967294" verticalDpi="300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Blad10">
    <pageSetUpPr fitToPage="1"/>
  </sheetPr>
  <dimension ref="A1:Q40"/>
  <sheetViews>
    <sheetView workbookViewId="0">
      <selection activeCell="D15" sqref="D15"/>
    </sheetView>
  </sheetViews>
  <sheetFormatPr defaultColWidth="11.42578125" defaultRowHeight="12.75"/>
  <cols>
    <col min="1" max="1" width="7.140625" style="13" customWidth="1"/>
    <col min="2" max="2" width="2.140625" style="13" customWidth="1"/>
    <col min="3" max="3" width="9.42578125" style="13" customWidth="1"/>
    <col min="4" max="4" width="13" style="13" customWidth="1"/>
    <col min="5" max="5" width="9" style="13" customWidth="1"/>
    <col min="6" max="6" width="12.42578125" style="13" customWidth="1"/>
    <col min="7" max="7" width="28" style="13" customWidth="1"/>
    <col min="8" max="8" width="22" style="13" customWidth="1"/>
    <col min="9" max="9" width="5.28515625" style="13" customWidth="1"/>
    <col min="10" max="10" width="9" style="13" customWidth="1"/>
    <col min="11" max="11" width="9.42578125" style="13" customWidth="1"/>
    <col min="12" max="12" width="12.85546875" style="13" customWidth="1"/>
    <col min="13" max="13" width="17.140625" style="13" customWidth="1"/>
    <col min="14" max="14" width="6.42578125" style="13" customWidth="1"/>
    <col min="15" max="17" width="9.140625" style="13" hidden="1" customWidth="1"/>
    <col min="18" max="16384" width="11.42578125" style="13"/>
  </cols>
  <sheetData>
    <row r="1" spans="1:13" ht="18">
      <c r="A1" s="27" t="s">
        <v>103</v>
      </c>
      <c r="B1" s="15"/>
      <c r="C1" s="15"/>
      <c r="J1" s="14"/>
    </row>
    <row r="2" spans="1:13" ht="15.75">
      <c r="A2" s="35"/>
      <c r="B2" s="16"/>
      <c r="C2" s="16"/>
      <c r="D2" s="51"/>
    </row>
    <row r="3" spans="1:13">
      <c r="A3" s="37"/>
      <c r="B3" s="37"/>
      <c r="C3" s="37"/>
      <c r="D3" s="39"/>
    </row>
    <row r="4" spans="1:13">
      <c r="A4" s="37" t="s">
        <v>74</v>
      </c>
      <c r="B4" s="38"/>
      <c r="C4" s="53"/>
      <c r="D4" s="39">
        <f ca="1">TODAY()</f>
        <v>41459</v>
      </c>
    </row>
    <row r="5" spans="1:13">
      <c r="A5" s="36" t="s">
        <v>90</v>
      </c>
      <c r="B5" s="38"/>
      <c r="C5" s="38"/>
      <c r="D5" s="54">
        <f>Offerteblad!K3</f>
        <v>0</v>
      </c>
      <c r="H5" s="116" t="e">
        <f>#REF!</f>
        <v>#REF!</v>
      </c>
      <c r="I5" s="116"/>
      <c r="J5" s="116"/>
    </row>
    <row r="6" spans="1:13">
      <c r="H6" s="116" t="e">
        <f>#REF!</f>
        <v>#REF!</v>
      </c>
      <c r="I6" s="117"/>
      <c r="J6" s="117"/>
    </row>
    <row r="7" spans="1:13">
      <c r="A7" s="13" t="s">
        <v>102</v>
      </c>
      <c r="D7" s="72" t="str">
        <f>IF(Offerteblad!C55="", "zsm",Offerteblad!C55)</f>
        <v>zsm</v>
      </c>
      <c r="H7" s="512" t="s">
        <v>201</v>
      </c>
      <c r="I7" s="387"/>
      <c r="J7" s="387"/>
    </row>
    <row r="8" spans="1:13">
      <c r="H8" s="512" t="s">
        <v>167</v>
      </c>
      <c r="I8" s="387"/>
      <c r="J8" s="387"/>
    </row>
    <row r="9" spans="1:13">
      <c r="A9" s="13" t="s">
        <v>86</v>
      </c>
      <c r="D9" s="56">
        <f>IF(Offerteblad!C59="",Offerteblad!C47,Offerteblad!C59)</f>
        <v>0</v>
      </c>
      <c r="E9" s="57"/>
      <c r="F9" s="57"/>
      <c r="G9" s="114"/>
      <c r="H9" s="387" t="s">
        <v>166</v>
      </c>
      <c r="I9" s="387"/>
      <c r="J9" s="387"/>
    </row>
    <row r="10" spans="1:13" ht="15">
      <c r="C10" s="19"/>
      <c r="D10" s="59">
        <f>IF(Offerteblad!C60="",Offerteblad!C48,Offerteblad!C60)</f>
        <v>0</v>
      </c>
      <c r="E10" s="18"/>
      <c r="F10" s="18"/>
      <c r="G10" s="60"/>
      <c r="H10" s="118" t="s">
        <v>85</v>
      </c>
      <c r="I10" s="119"/>
      <c r="J10" s="119"/>
    </row>
    <row r="11" spans="1:13" ht="15">
      <c r="C11" s="19"/>
      <c r="D11" s="61">
        <f>IF(Offerteblad!C61="", Offerteblad!C49,Offerteblad!C61)</f>
        <v>0</v>
      </c>
      <c r="E11" s="509">
        <f>IF(Offerteblad!C62="",Offerteblad!C50,Offerteblad!C62)</f>
        <v>0</v>
      </c>
      <c r="F11" s="509"/>
      <c r="G11" s="510"/>
      <c r="H11" s="113"/>
      <c r="I11" s="18"/>
      <c r="J11" s="18"/>
    </row>
    <row r="12" spans="1:13" ht="15">
      <c r="A12" s="463" t="s">
        <v>104</v>
      </c>
      <c r="B12" s="463"/>
      <c r="C12" s="463"/>
      <c r="D12" s="62">
        <f>IF(Offerteblad!C64="",Offerteblad!C52,Offerteblad!C64)</f>
        <v>0</v>
      </c>
      <c r="E12" s="63"/>
      <c r="F12" s="18"/>
      <c r="G12" s="60"/>
      <c r="H12" s="63"/>
      <c r="M12" s="18"/>
    </row>
    <row r="13" spans="1:13" ht="15">
      <c r="C13" s="20"/>
      <c r="D13" s="65">
        <f>Offerteblad!C53</f>
        <v>0</v>
      </c>
      <c r="E13" s="66"/>
      <c r="F13" s="66"/>
      <c r="G13" s="115"/>
      <c r="H13" s="63"/>
      <c r="M13" s="18"/>
    </row>
    <row r="14" spans="1:13" ht="15">
      <c r="C14" s="20"/>
      <c r="D14" s="20"/>
      <c r="E14" s="19"/>
      <c r="F14" s="19"/>
      <c r="G14" s="19"/>
      <c r="M14" s="18"/>
    </row>
    <row r="15" spans="1:13" ht="15">
      <c r="M15" s="18"/>
    </row>
    <row r="16" spans="1:13">
      <c r="C16" s="21" t="s">
        <v>40</v>
      </c>
      <c r="E16" s="112" t="s">
        <v>79</v>
      </c>
      <c r="F16" s="111"/>
      <c r="G16" s="22" t="s">
        <v>6</v>
      </c>
      <c r="H16" s="23" t="s">
        <v>40</v>
      </c>
      <c r="J16" s="513"/>
      <c r="K16" s="514"/>
    </row>
    <row r="17" spans="1:16" ht="15">
      <c r="A17" s="515" t="s">
        <v>9</v>
      </c>
      <c r="B17" s="515"/>
      <c r="C17" s="519" t="s">
        <v>171</v>
      </c>
      <c r="D17" s="520"/>
      <c r="E17" s="24" t="s">
        <v>46</v>
      </c>
      <c r="F17" s="24" t="s">
        <v>174</v>
      </c>
      <c r="G17" s="24" t="s">
        <v>172</v>
      </c>
      <c r="H17" s="68"/>
      <c r="I17" s="68"/>
      <c r="J17" s="25"/>
      <c r="K17" s="18"/>
      <c r="P17" s="13" t="s">
        <v>169</v>
      </c>
    </row>
    <row r="18" spans="1:16" ht="15">
      <c r="A18" s="511" t="str">
        <f>IF(Offerteblad!G12=0,"",Offerteblad!G12)</f>
        <v/>
      </c>
      <c r="B18" s="511"/>
      <c r="C18" s="455" t="e">
        <f>IF(Offerteblad!#REF!='blad 2'!$E$2,"",Offerteblad!#REF!)</f>
        <v>#REF!</v>
      </c>
      <c r="D18" s="455"/>
      <c r="E18" s="28" t="str">
        <f>IF(Offerteblad!H12= 0, "",Offerteblad!H12)</f>
        <v/>
      </c>
      <c r="F18" s="28" t="e">
        <f>IF(Offerteblad!#REF!=0,"",Offerteblad!#REF!)</f>
        <v>#REF!</v>
      </c>
      <c r="G18" s="28" t="e">
        <f>IF(Offerteblad!#REF! = 0, "",Offerteblad!#REF!)</f>
        <v>#REF!</v>
      </c>
      <c r="H18" s="69"/>
      <c r="I18" s="69"/>
      <c r="K18" s="110"/>
      <c r="P18" s="13" t="e">
        <f>VLOOKUP(Offerteblad!#REF!,'blad 2'!$E$2:$H$36,4,TRUE)</f>
        <v>#REF!</v>
      </c>
    </row>
    <row r="19" spans="1:16" ht="15">
      <c r="A19" s="511" t="str">
        <f>IF(Offerteblad!G13=0,"",Offerteblad!G13)</f>
        <v/>
      </c>
      <c r="B19" s="511"/>
      <c r="C19" s="455" t="e">
        <f>IF(Offerteblad!#REF!='blad 2'!$E$2,"",Offerteblad!#REF!)</f>
        <v>#REF!</v>
      </c>
      <c r="D19" s="455"/>
      <c r="E19" s="28" t="str">
        <f>IF(Offerteblad!H13= 0, "",Offerteblad!H13)</f>
        <v/>
      </c>
      <c r="F19" s="28" t="e">
        <f>IF(Offerteblad!#REF!=0,"",Offerteblad!#REF!)</f>
        <v>#REF!</v>
      </c>
      <c r="G19" s="28" t="e">
        <f>IF(Offerteblad!#REF! = 0, "",Offerteblad!#REF!)</f>
        <v>#REF!</v>
      </c>
      <c r="H19" s="69"/>
      <c r="I19" s="69"/>
      <c r="K19" s="110"/>
      <c r="P19" s="13" t="e">
        <f>VLOOKUP(Offerteblad!#REF!,'blad 2'!$E$2:$H$36,4,TRUE)</f>
        <v>#REF!</v>
      </c>
    </row>
    <row r="20" spans="1:16" ht="15">
      <c r="A20" s="511" t="str">
        <f>IF(Offerteblad!G14=0,"",Offerteblad!G14)</f>
        <v/>
      </c>
      <c r="B20" s="511"/>
      <c r="C20" s="455" t="e">
        <f>IF(Offerteblad!#REF!='blad 2'!$E$2,"",Offerteblad!#REF!)</f>
        <v>#REF!</v>
      </c>
      <c r="D20" s="455"/>
      <c r="E20" s="28" t="str">
        <f>IF(Offerteblad!H14= 0, "",Offerteblad!H14)</f>
        <v/>
      </c>
      <c r="F20" s="28" t="e">
        <f>IF(Offerteblad!#REF!=0,"",Offerteblad!#REF!)</f>
        <v>#REF!</v>
      </c>
      <c r="G20" s="28" t="e">
        <f>IF(Offerteblad!#REF! = 0, "",Offerteblad!#REF!)</f>
        <v>#REF!</v>
      </c>
      <c r="H20" s="69"/>
      <c r="I20" s="69"/>
      <c r="K20" s="110"/>
      <c r="P20" s="13" t="e">
        <f>VLOOKUP(Offerteblad!#REF!,'blad 2'!$E$2:$H$36,4,TRUE)</f>
        <v>#REF!</v>
      </c>
    </row>
    <row r="21" spans="1:16" ht="15">
      <c r="A21" s="511" t="str">
        <f>IF(Offerteblad!G15=0,"",Offerteblad!G15)</f>
        <v/>
      </c>
      <c r="B21" s="511"/>
      <c r="C21" s="455" t="e">
        <f>IF(Offerteblad!#REF!='blad 2'!$E$2,"",Offerteblad!#REF!)</f>
        <v>#REF!</v>
      </c>
      <c r="D21" s="455"/>
      <c r="E21" s="28" t="str">
        <f>IF(Offerteblad!H15= 0, "",Offerteblad!H15)</f>
        <v/>
      </c>
      <c r="F21" s="28" t="e">
        <f>IF(Offerteblad!#REF!=0,"",Offerteblad!#REF!)</f>
        <v>#REF!</v>
      </c>
      <c r="G21" s="28" t="e">
        <f>IF(Offerteblad!#REF! = 0, "",Offerteblad!#REF!)</f>
        <v>#REF!</v>
      </c>
      <c r="H21" s="69"/>
      <c r="I21" s="69"/>
      <c r="K21" s="110"/>
      <c r="P21" s="13" t="e">
        <f>VLOOKUP(Offerteblad!#REF!,'blad 2'!$E$2:$H$36,4,TRUE)</f>
        <v>#REF!</v>
      </c>
    </row>
    <row r="22" spans="1:16" ht="15">
      <c r="A22" s="511" t="str">
        <f>IF(Offerteblad!G16=0,"",Offerteblad!G16)</f>
        <v/>
      </c>
      <c r="B22" s="511"/>
      <c r="C22" s="455" t="e">
        <f>IF(Offerteblad!#REF!='blad 2'!$E$2,"",Offerteblad!#REF!)</f>
        <v>#REF!</v>
      </c>
      <c r="D22" s="455"/>
      <c r="E22" s="28" t="str">
        <f>IF(Offerteblad!H16= 0, "",Offerteblad!H16)</f>
        <v/>
      </c>
      <c r="F22" s="28" t="e">
        <f>IF(Offerteblad!#REF!=0,"",Offerteblad!#REF!)</f>
        <v>#REF!</v>
      </c>
      <c r="G22" s="28" t="e">
        <f>IF(Offerteblad!#REF! = 0, "",Offerteblad!#REF!)</f>
        <v>#REF!</v>
      </c>
      <c r="H22" s="69"/>
      <c r="I22" s="69"/>
      <c r="K22" s="110"/>
      <c r="P22" s="13" t="e">
        <f>VLOOKUP(Offerteblad!#REF!,'blad 2'!$E$2:$H$36,4,TRUE)</f>
        <v>#REF!</v>
      </c>
    </row>
    <row r="23" spans="1:16" ht="15">
      <c r="A23" s="511" t="str">
        <f>IF(Offerteblad!G17=0,"",Offerteblad!G17)</f>
        <v/>
      </c>
      <c r="B23" s="511"/>
      <c r="C23" s="455" t="e">
        <f>IF(Offerteblad!#REF!='blad 2'!$E$2,"",Offerteblad!#REF!)</f>
        <v>#REF!</v>
      </c>
      <c r="D23" s="455"/>
      <c r="E23" s="28" t="str">
        <f>IF(Offerteblad!H17= 0, "",Offerteblad!H17)</f>
        <v/>
      </c>
      <c r="F23" s="28" t="e">
        <f>IF(Offerteblad!#REF!=0,"",Offerteblad!#REF!)</f>
        <v>#REF!</v>
      </c>
      <c r="G23" s="28" t="e">
        <f>IF(Offerteblad!#REF! = 0, "",Offerteblad!#REF!)</f>
        <v>#REF!</v>
      </c>
      <c r="H23" s="69"/>
      <c r="I23" s="69"/>
      <c r="K23" s="110"/>
      <c r="P23" s="13" t="e">
        <f>VLOOKUP(Offerteblad!#REF!,'blad 2'!$E$2:$H$36,4,TRUE)</f>
        <v>#REF!</v>
      </c>
    </row>
    <row r="24" spans="1:16" ht="15">
      <c r="A24" s="511" t="str">
        <f>IF(Offerteblad!G18=0,"",Offerteblad!G18)</f>
        <v/>
      </c>
      <c r="B24" s="511"/>
      <c r="C24" s="455" t="e">
        <f>IF(Offerteblad!#REF!='blad 2'!$E$2,"",Offerteblad!#REF!)</f>
        <v>#REF!</v>
      </c>
      <c r="D24" s="455"/>
      <c r="E24" s="28" t="str">
        <f>IF(Offerteblad!H18= 0, "",Offerteblad!H18)</f>
        <v/>
      </c>
      <c r="F24" s="28" t="e">
        <f>IF(Offerteblad!#REF!=0,"",Offerteblad!#REF!)</f>
        <v>#REF!</v>
      </c>
      <c r="G24" s="28" t="e">
        <f>IF(Offerteblad!#REF! = 0, "",Offerteblad!#REF!)</f>
        <v>#REF!</v>
      </c>
      <c r="H24" s="69"/>
      <c r="I24" s="69"/>
      <c r="K24" s="110"/>
      <c r="P24" s="13" t="e">
        <f>VLOOKUP(Offerteblad!#REF!,'blad 2'!$E$2:$H$36,4,TRUE)</f>
        <v>#REF!</v>
      </c>
    </row>
    <row r="25" spans="1:16" ht="15">
      <c r="A25" s="511" t="str">
        <f>IF(Offerteblad!G19=0,"",Offerteblad!G19)</f>
        <v/>
      </c>
      <c r="B25" s="511"/>
      <c r="C25" s="455" t="e">
        <f>IF(Offerteblad!#REF!='blad 2'!$E$2,"",Offerteblad!#REF!)</f>
        <v>#REF!</v>
      </c>
      <c r="D25" s="455"/>
      <c r="E25" s="28" t="str">
        <f>IF(Offerteblad!H19= 0, "",Offerteblad!H19)</f>
        <v/>
      </c>
      <c r="F25" s="28" t="e">
        <f>IF(Offerteblad!#REF!=0,"",Offerteblad!#REF!)</f>
        <v>#REF!</v>
      </c>
      <c r="G25" s="28" t="e">
        <f>IF(Offerteblad!#REF! = 0, "",Offerteblad!#REF!)</f>
        <v>#REF!</v>
      </c>
      <c r="H25" s="69"/>
      <c r="I25" s="69"/>
      <c r="K25" s="110"/>
      <c r="P25" s="13" t="e">
        <f>VLOOKUP(Offerteblad!#REF!,'blad 2'!$E$2:$H$36,4,TRUE)</f>
        <v>#REF!</v>
      </c>
    </row>
    <row r="26" spans="1:16" ht="15">
      <c r="A26" s="511" t="str">
        <f>IF(Offerteblad!G20=0,"",Offerteblad!G20)</f>
        <v/>
      </c>
      <c r="B26" s="511"/>
      <c r="C26" s="455" t="e">
        <f>IF(Offerteblad!#REF!='blad 2'!$E$2,"",Offerteblad!#REF!)</f>
        <v>#REF!</v>
      </c>
      <c r="D26" s="455"/>
      <c r="E26" s="28" t="str">
        <f>IF(Offerteblad!H20= 0, "",Offerteblad!H20)</f>
        <v/>
      </c>
      <c r="F26" s="28" t="e">
        <f>IF(Offerteblad!#REF!=0,"",Offerteblad!#REF!)</f>
        <v>#REF!</v>
      </c>
      <c r="G26" s="28" t="e">
        <f>IF(Offerteblad!#REF! = 0, "",Offerteblad!#REF!)</f>
        <v>#REF!</v>
      </c>
      <c r="H26" s="69"/>
      <c r="I26" s="69"/>
      <c r="K26" s="110"/>
      <c r="P26" s="13" t="e">
        <f>VLOOKUP(Offerteblad!#REF!,'blad 2'!$E$2:$H$36,4,TRUE)</f>
        <v>#REF!</v>
      </c>
    </row>
    <row r="27" spans="1:16" ht="15">
      <c r="A27" s="511" t="str">
        <f>IF(Offerteblad!G21=0,"",Offerteblad!G21)</f>
        <v/>
      </c>
      <c r="B27" s="511"/>
      <c r="C27" s="455" t="e">
        <f>IF(Offerteblad!#REF!='blad 2'!$E$2,"",Offerteblad!#REF!)</f>
        <v>#REF!</v>
      </c>
      <c r="D27" s="455"/>
      <c r="E27" s="28" t="str">
        <f>IF(Offerteblad!H21= 0, "",Offerteblad!H21)</f>
        <v/>
      </c>
      <c r="F27" s="28" t="e">
        <f>IF(Offerteblad!#REF!=0,"",Offerteblad!#REF!)</f>
        <v>#REF!</v>
      </c>
      <c r="G27" s="28" t="e">
        <f>IF(Offerteblad!#REF! = 0, "",Offerteblad!#REF!)</f>
        <v>#REF!</v>
      </c>
      <c r="H27" s="69"/>
      <c r="I27" s="69"/>
      <c r="K27" s="110"/>
      <c r="P27" s="13" t="e">
        <f>VLOOKUP(Offerteblad!#REF!,'blad 2'!$E$2:$H$36,4,TRUE)</f>
        <v>#REF!</v>
      </c>
    </row>
    <row r="28" spans="1:16" ht="15">
      <c r="A28" s="511" t="str">
        <f>IF(Offerteblad!G22=0,"",Offerteblad!G22)</f>
        <v/>
      </c>
      <c r="B28" s="511"/>
      <c r="C28" s="455" t="e">
        <f>IF(Offerteblad!#REF!='blad 2'!$E$2,"",Offerteblad!#REF!)</f>
        <v>#REF!</v>
      </c>
      <c r="D28" s="455"/>
      <c r="E28" s="28" t="str">
        <f>IF(Offerteblad!H22= 0, "",Offerteblad!H22)</f>
        <v/>
      </c>
      <c r="F28" s="28" t="e">
        <f>IF(Offerteblad!#REF!=0,"",Offerteblad!#REF!)</f>
        <v>#REF!</v>
      </c>
      <c r="G28" s="28" t="e">
        <f>IF(Offerteblad!#REF! = 0, "",Offerteblad!#REF!)</f>
        <v>#REF!</v>
      </c>
      <c r="H28" s="69"/>
      <c r="I28" s="69"/>
      <c r="K28" s="110"/>
      <c r="P28" s="13" t="e">
        <f>VLOOKUP(Offerteblad!#REF!,'blad 2'!$E$2:$H$36,4,TRUE)</f>
        <v>#REF!</v>
      </c>
    </row>
    <row r="29" spans="1:16" ht="15">
      <c r="A29" s="511" t="str">
        <f>IF(Offerteblad!G23=0,"",Offerteblad!G23)</f>
        <v/>
      </c>
      <c r="B29" s="511"/>
      <c r="C29" s="455" t="e">
        <f>IF(Offerteblad!#REF!='blad 2'!$E$2,"",Offerteblad!#REF!)</f>
        <v>#REF!</v>
      </c>
      <c r="D29" s="455"/>
      <c r="E29" s="28" t="str">
        <f>IF(Offerteblad!H23= 0, "",Offerteblad!H23)</f>
        <v/>
      </c>
      <c r="F29" s="28" t="e">
        <f>IF(Offerteblad!#REF!=0,"",Offerteblad!#REF!)</f>
        <v>#REF!</v>
      </c>
      <c r="G29" s="28" t="e">
        <f>IF(Offerteblad!#REF! = 0, "",Offerteblad!#REF!)</f>
        <v>#REF!</v>
      </c>
      <c r="H29" s="69"/>
      <c r="I29" s="69"/>
      <c r="K29" s="110"/>
      <c r="P29" s="13" t="e">
        <f>VLOOKUP(Offerteblad!#REF!,'blad 2'!$E$2:$H$36,4,TRUE)</f>
        <v>#REF!</v>
      </c>
    </row>
    <row r="30" spans="1:16" ht="15">
      <c r="A30" s="511" t="str">
        <f>IF(Offerteblad!G24=0,"",Offerteblad!G24)</f>
        <v/>
      </c>
      <c r="B30" s="511"/>
      <c r="C30" s="455" t="e">
        <f>IF(Offerteblad!#REF!='blad 2'!$E$2,"",Offerteblad!#REF!)</f>
        <v>#REF!</v>
      </c>
      <c r="D30" s="455"/>
      <c r="E30" s="28" t="str">
        <f>IF(Offerteblad!H24= 0, "",Offerteblad!H24)</f>
        <v/>
      </c>
      <c r="F30" s="28" t="e">
        <f>IF(Offerteblad!#REF!=0,"",Offerteblad!#REF!)</f>
        <v>#REF!</v>
      </c>
      <c r="G30" s="28" t="e">
        <f>IF(Offerteblad!#REF! = 0, "",Offerteblad!#REF!)</f>
        <v>#REF!</v>
      </c>
      <c r="H30" s="69"/>
      <c r="I30" s="69"/>
      <c r="K30" s="110"/>
      <c r="P30" s="13" t="e">
        <f>VLOOKUP(Offerteblad!#REF!,'blad 2'!$E$2:$H$36,4,TRUE)</f>
        <v>#REF!</v>
      </c>
    </row>
    <row r="31" spans="1:16" ht="15">
      <c r="A31" s="511" t="str">
        <f>IF(Offerteblad!G25=0,"",Offerteblad!G25)</f>
        <v/>
      </c>
      <c r="B31" s="511"/>
      <c r="C31" s="455" t="e">
        <f>IF(Offerteblad!#REF!='blad 2'!$E$2,"",Offerteblad!#REF!)</f>
        <v>#REF!</v>
      </c>
      <c r="D31" s="455"/>
      <c r="E31" s="28" t="str">
        <f>IF(Offerteblad!H25= 0, "",Offerteblad!H25)</f>
        <v/>
      </c>
      <c r="F31" s="28" t="e">
        <f>IF(Offerteblad!#REF!=0,"",Offerteblad!#REF!)</f>
        <v>#REF!</v>
      </c>
      <c r="G31" s="28" t="e">
        <f>IF(Offerteblad!#REF! = 0, "",Offerteblad!#REF!)</f>
        <v>#REF!</v>
      </c>
      <c r="H31" s="69"/>
      <c r="I31" s="69"/>
      <c r="K31" s="110"/>
      <c r="P31" s="13" t="e">
        <f>VLOOKUP(Offerteblad!#REF!,'blad 2'!$E$2:$H$36,4,TRUE)</f>
        <v>#REF!</v>
      </c>
    </row>
    <row r="32" spans="1:16" ht="15">
      <c r="A32" s="511" t="str">
        <f>IF(Offerteblad!G26=0,"",Offerteblad!G26)</f>
        <v/>
      </c>
      <c r="B32" s="511"/>
      <c r="C32" s="455" t="e">
        <f>IF(Offerteblad!#REF!='blad 2'!$E$2,"",Offerteblad!#REF!)</f>
        <v>#REF!</v>
      </c>
      <c r="D32" s="455"/>
      <c r="E32" s="28" t="str">
        <f>IF(Offerteblad!H26= 0, "",Offerteblad!H26)</f>
        <v/>
      </c>
      <c r="F32" s="28" t="e">
        <f>IF(Offerteblad!#REF!=0,"",Offerteblad!#REF!)</f>
        <v>#REF!</v>
      </c>
      <c r="G32" s="28" t="e">
        <f>IF(Offerteblad!#REF! = 0, "",Offerteblad!#REF!)</f>
        <v>#REF!</v>
      </c>
      <c r="H32" s="69"/>
      <c r="I32" s="69"/>
      <c r="K32" s="110"/>
      <c r="P32" s="13" t="e">
        <f>VLOOKUP(Offerteblad!#REF!,'blad 2'!$E$2:$H$36,4,TRUE)</f>
        <v>#REF!</v>
      </c>
    </row>
    <row r="33" spans="1:16" ht="15">
      <c r="A33" s="511" t="str">
        <f>IF(Offerteblad!G27=0,"",Offerteblad!G27)</f>
        <v/>
      </c>
      <c r="B33" s="511"/>
      <c r="C33" s="455" t="e">
        <f>IF(Offerteblad!#REF!='blad 2'!$E$2,"",Offerteblad!#REF!)</f>
        <v>#REF!</v>
      </c>
      <c r="D33" s="455"/>
      <c r="E33" s="28" t="str">
        <f>IF(Offerteblad!H27= 0, "",Offerteblad!H27)</f>
        <v/>
      </c>
      <c r="F33" s="28" t="e">
        <f>IF(Offerteblad!#REF!=0,"",Offerteblad!#REF!)</f>
        <v>#REF!</v>
      </c>
      <c r="G33" s="28" t="e">
        <f>IF(Offerteblad!#REF! = 0, "",Offerteblad!#REF!)</f>
        <v>#REF!</v>
      </c>
      <c r="H33" s="69"/>
      <c r="I33" s="69"/>
      <c r="K33" s="110"/>
      <c r="P33" s="13" t="e">
        <f>VLOOKUP(Offerteblad!#REF!,'blad 2'!$E$2:$H$36,4,TRUE)</f>
        <v>#REF!</v>
      </c>
    </row>
    <row r="34" spans="1:16" ht="15">
      <c r="A34" s="511" t="str">
        <f>IF(Offerteblad!G28=0,"",Offerteblad!G28)</f>
        <v/>
      </c>
      <c r="B34" s="511"/>
      <c r="C34" s="455" t="e">
        <f>IF(Offerteblad!#REF!='blad 2'!$E$2,"",Offerteblad!#REF!)</f>
        <v>#REF!</v>
      </c>
      <c r="D34" s="455"/>
      <c r="E34" s="28" t="str">
        <f>IF(Offerteblad!H28= 0, "",Offerteblad!H28)</f>
        <v/>
      </c>
      <c r="F34" s="28" t="e">
        <f>IF(Offerteblad!#REF!=0,"",Offerteblad!#REF!)</f>
        <v>#REF!</v>
      </c>
      <c r="G34" s="28" t="e">
        <f>IF(Offerteblad!#REF! = 0, "",Offerteblad!#REF!)</f>
        <v>#REF!</v>
      </c>
      <c r="H34" s="69"/>
      <c r="I34" s="69"/>
      <c r="K34" s="110"/>
      <c r="P34" s="13" t="e">
        <f>VLOOKUP(Offerteblad!#REF!,'blad 2'!$E$2:$H$36,4,TRUE)</f>
        <v>#REF!</v>
      </c>
    </row>
    <row r="35" spans="1:16" ht="15">
      <c r="A35" s="511" t="str">
        <f>IF(Offerteblad!G29=0,"",Offerteblad!G29)</f>
        <v/>
      </c>
      <c r="B35" s="511"/>
      <c r="C35" s="455" t="e">
        <f>IF(Offerteblad!#REF!='blad 2'!$E$2,"",Offerteblad!#REF!)</f>
        <v>#REF!</v>
      </c>
      <c r="D35" s="455"/>
      <c r="E35" s="28" t="str">
        <f>IF(Offerteblad!H29= 0, "",Offerteblad!H29)</f>
        <v/>
      </c>
      <c r="F35" s="28" t="e">
        <f>IF(Offerteblad!#REF!=0,"",Offerteblad!#REF!)</f>
        <v>#REF!</v>
      </c>
      <c r="G35" s="28" t="e">
        <f>IF(Offerteblad!#REF! = 0, "",Offerteblad!#REF!)</f>
        <v>#REF!</v>
      </c>
      <c r="H35" s="69"/>
      <c r="I35" s="69"/>
      <c r="K35" s="110"/>
      <c r="P35" s="13" t="e">
        <f>VLOOKUP(Offerteblad!#REF!,'blad 2'!$E$2:$H$36,4,TRUE)</f>
        <v>#REF!</v>
      </c>
    </row>
    <row r="36" spans="1:16" ht="15">
      <c r="A36" s="511" t="str">
        <f>IF(Offerteblad!G30=0,"",Offerteblad!G30)</f>
        <v/>
      </c>
      <c r="B36" s="511"/>
      <c r="C36" s="455" t="e">
        <f>IF(Offerteblad!#REF!='blad 2'!$E$2,"",Offerteblad!#REF!)</f>
        <v>#REF!</v>
      </c>
      <c r="D36" s="455"/>
      <c r="E36" s="28" t="str">
        <f>IF(Offerteblad!H30= 0, "",Offerteblad!H30)</f>
        <v/>
      </c>
      <c r="F36" s="28" t="e">
        <f>IF(Offerteblad!#REF!=0,"",Offerteblad!#REF!)</f>
        <v>#REF!</v>
      </c>
      <c r="G36" s="28" t="e">
        <f>IF(Offerteblad!#REF! = 0, "",Offerteblad!#REF!)</f>
        <v>#REF!</v>
      </c>
      <c r="H36" s="69"/>
      <c r="I36" s="69"/>
      <c r="K36" s="110"/>
      <c r="P36" s="13" t="e">
        <f>VLOOKUP(Offerteblad!#REF!,'blad 2'!$E$2:$H$36,4,TRUE)</f>
        <v>#REF!</v>
      </c>
    </row>
    <row r="37" spans="1:16">
      <c r="C37" s="23" t="s">
        <v>6</v>
      </c>
      <c r="H37" s="518"/>
      <c r="I37" s="518"/>
      <c r="J37" s="70"/>
      <c r="K37" s="70"/>
    </row>
    <row r="38" spans="1:16">
      <c r="A38" s="36" t="s">
        <v>173</v>
      </c>
      <c r="C38" s="22"/>
      <c r="H38" s="517"/>
      <c r="I38" s="517"/>
      <c r="J38" s="516"/>
      <c r="K38" s="516"/>
    </row>
    <row r="39" spans="1:16">
      <c r="A39" s="36"/>
    </row>
    <row r="40" spans="1:16" ht="15">
      <c r="A40" s="32"/>
    </row>
  </sheetData>
  <sheetProtection password="E729" sheet="1" selectLockedCells="1" selectUnlockedCells="1"/>
  <mergeCells count="49">
    <mergeCell ref="C33:D33"/>
    <mergeCell ref="A28:B28"/>
    <mergeCell ref="A31:B31"/>
    <mergeCell ref="A32:B32"/>
    <mergeCell ref="A33:B33"/>
    <mergeCell ref="C24:D24"/>
    <mergeCell ref="C22:D22"/>
    <mergeCell ref="A27:B27"/>
    <mergeCell ref="C31:D31"/>
    <mergeCell ref="C32:D32"/>
    <mergeCell ref="A29:B29"/>
    <mergeCell ref="A30:B30"/>
    <mergeCell ref="A26:B26"/>
    <mergeCell ref="C27:D27"/>
    <mergeCell ref="C28:D28"/>
    <mergeCell ref="C29:D29"/>
    <mergeCell ref="C30:D30"/>
    <mergeCell ref="C35:D35"/>
    <mergeCell ref="H37:I37"/>
    <mergeCell ref="C36:D36"/>
    <mergeCell ref="C34:D34"/>
    <mergeCell ref="H7:J7"/>
    <mergeCell ref="H8:J8"/>
    <mergeCell ref="H9:J9"/>
    <mergeCell ref="E11:G11"/>
    <mergeCell ref="J16:K16"/>
    <mergeCell ref="C25:D25"/>
    <mergeCell ref="C23:D23"/>
    <mergeCell ref="C26:D26"/>
    <mergeCell ref="C18:D18"/>
    <mergeCell ref="C19:D19"/>
    <mergeCell ref="C20:D20"/>
    <mergeCell ref="C21:D21"/>
    <mergeCell ref="J38:K38"/>
    <mergeCell ref="H38:I38"/>
    <mergeCell ref="A12:C12"/>
    <mergeCell ref="A22:B22"/>
    <mergeCell ref="A17:B17"/>
    <mergeCell ref="C17:D17"/>
    <mergeCell ref="A18:B18"/>
    <mergeCell ref="A19:B19"/>
    <mergeCell ref="A20:B20"/>
    <mergeCell ref="A21:B21"/>
    <mergeCell ref="A23:B23"/>
    <mergeCell ref="A24:B24"/>
    <mergeCell ref="A25:B25"/>
    <mergeCell ref="A36:B36"/>
    <mergeCell ref="A34:B34"/>
    <mergeCell ref="A35:B35"/>
  </mergeCells>
  <phoneticPr fontId="2" type="noConversion"/>
  <hyperlinks>
    <hyperlink ref="H10" r:id="rId1"/>
  </hyperlinks>
  <pageMargins left="0.19" right="0.19" top="0.56999999999999995" bottom="0.59" header="0.5" footer="0.46"/>
  <pageSetup paperSize="9" scale="94" orientation="portrait" horizontalDpi="4294967294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6"/>
  <dimension ref="B1:R61"/>
  <sheetViews>
    <sheetView workbookViewId="0">
      <selection activeCell="N19" sqref="N19"/>
    </sheetView>
  </sheetViews>
  <sheetFormatPr defaultColWidth="9.140625" defaultRowHeight="12.75"/>
  <cols>
    <col min="1" max="1" width="3.42578125" style="199" customWidth="1"/>
    <col min="2" max="2" width="7.140625" style="199" customWidth="1"/>
    <col min="3" max="3" width="2.140625" style="199" customWidth="1"/>
    <col min="4" max="4" width="9.42578125" style="199" customWidth="1"/>
    <col min="5" max="5" width="13" style="199" customWidth="1"/>
    <col min="6" max="6" width="8.42578125" style="199" customWidth="1"/>
    <col min="7" max="7" width="10.28515625" style="199" customWidth="1"/>
    <col min="8" max="8" width="8.140625" style="199" customWidth="1"/>
    <col min="9" max="9" width="16.28515625" style="199" customWidth="1"/>
    <col min="10" max="10" width="5.28515625" style="199" customWidth="1"/>
    <col min="11" max="11" width="9.42578125" style="199" customWidth="1"/>
    <col min="12" max="12" width="9.85546875" style="199" customWidth="1"/>
    <col min="13" max="13" width="2.42578125" style="199" customWidth="1"/>
    <col min="14" max="14" width="12.42578125" style="199" customWidth="1"/>
    <col min="15" max="15" width="6.42578125" style="199" customWidth="1"/>
    <col min="16" max="18" width="9.140625" style="199" hidden="1" customWidth="1"/>
    <col min="19" max="256" width="9.140625" style="199"/>
    <col min="257" max="257" width="3.42578125" style="199" customWidth="1"/>
    <col min="258" max="258" width="7.140625" style="199" customWidth="1"/>
    <col min="259" max="259" width="2.140625" style="199" customWidth="1"/>
    <col min="260" max="260" width="9.42578125" style="199" customWidth="1"/>
    <col min="261" max="261" width="13" style="199" customWidth="1"/>
    <col min="262" max="262" width="8.42578125" style="199" customWidth="1"/>
    <col min="263" max="263" width="7.7109375" style="199" customWidth="1"/>
    <col min="264" max="264" width="8.140625" style="199" customWidth="1"/>
    <col min="265" max="265" width="16.28515625" style="199" customWidth="1"/>
    <col min="266" max="266" width="5.28515625" style="199" customWidth="1"/>
    <col min="267" max="267" width="9.42578125" style="199" customWidth="1"/>
    <col min="268" max="268" width="9.85546875" style="199" customWidth="1"/>
    <col min="269" max="269" width="2.42578125" style="199" customWidth="1"/>
    <col min="270" max="270" width="12.42578125" style="199" customWidth="1"/>
    <col min="271" max="271" width="6.42578125" style="199" customWidth="1"/>
    <col min="272" max="274" width="0" style="199" hidden="1" customWidth="1"/>
    <col min="275" max="512" width="9.140625" style="199"/>
    <col min="513" max="513" width="3.42578125" style="199" customWidth="1"/>
    <col min="514" max="514" width="7.140625" style="199" customWidth="1"/>
    <col min="515" max="515" width="2.140625" style="199" customWidth="1"/>
    <col min="516" max="516" width="9.42578125" style="199" customWidth="1"/>
    <col min="517" max="517" width="13" style="199" customWidth="1"/>
    <col min="518" max="518" width="8.42578125" style="199" customWidth="1"/>
    <col min="519" max="519" width="7.7109375" style="199" customWidth="1"/>
    <col min="520" max="520" width="8.140625" style="199" customWidth="1"/>
    <col min="521" max="521" width="16.28515625" style="199" customWidth="1"/>
    <col min="522" max="522" width="5.28515625" style="199" customWidth="1"/>
    <col min="523" max="523" width="9.42578125" style="199" customWidth="1"/>
    <col min="524" max="524" width="9.85546875" style="199" customWidth="1"/>
    <col min="525" max="525" width="2.42578125" style="199" customWidth="1"/>
    <col min="526" max="526" width="12.42578125" style="199" customWidth="1"/>
    <col min="527" max="527" width="6.42578125" style="199" customWidth="1"/>
    <col min="528" max="530" width="0" style="199" hidden="1" customWidth="1"/>
    <col min="531" max="768" width="9.140625" style="199"/>
    <col min="769" max="769" width="3.42578125" style="199" customWidth="1"/>
    <col min="770" max="770" width="7.140625" style="199" customWidth="1"/>
    <col min="771" max="771" width="2.140625" style="199" customWidth="1"/>
    <col min="772" max="772" width="9.42578125" style="199" customWidth="1"/>
    <col min="773" max="773" width="13" style="199" customWidth="1"/>
    <col min="774" max="774" width="8.42578125" style="199" customWidth="1"/>
    <col min="775" max="775" width="7.7109375" style="199" customWidth="1"/>
    <col min="776" max="776" width="8.140625" style="199" customWidth="1"/>
    <col min="777" max="777" width="16.28515625" style="199" customWidth="1"/>
    <col min="778" max="778" width="5.28515625" style="199" customWidth="1"/>
    <col min="779" max="779" width="9.42578125" style="199" customWidth="1"/>
    <col min="780" max="780" width="9.85546875" style="199" customWidth="1"/>
    <col min="781" max="781" width="2.42578125" style="199" customWidth="1"/>
    <col min="782" max="782" width="12.42578125" style="199" customWidth="1"/>
    <col min="783" max="783" width="6.42578125" style="199" customWidth="1"/>
    <col min="784" max="786" width="0" style="199" hidden="1" customWidth="1"/>
    <col min="787" max="1024" width="9.140625" style="199"/>
    <col min="1025" max="1025" width="3.42578125" style="199" customWidth="1"/>
    <col min="1026" max="1026" width="7.140625" style="199" customWidth="1"/>
    <col min="1027" max="1027" width="2.140625" style="199" customWidth="1"/>
    <col min="1028" max="1028" width="9.42578125" style="199" customWidth="1"/>
    <col min="1029" max="1029" width="13" style="199" customWidth="1"/>
    <col min="1030" max="1030" width="8.42578125" style="199" customWidth="1"/>
    <col min="1031" max="1031" width="7.7109375" style="199" customWidth="1"/>
    <col min="1032" max="1032" width="8.140625" style="199" customWidth="1"/>
    <col min="1033" max="1033" width="16.28515625" style="199" customWidth="1"/>
    <col min="1034" max="1034" width="5.28515625" style="199" customWidth="1"/>
    <col min="1035" max="1035" width="9.42578125" style="199" customWidth="1"/>
    <col min="1036" max="1036" width="9.85546875" style="199" customWidth="1"/>
    <col min="1037" max="1037" width="2.42578125" style="199" customWidth="1"/>
    <col min="1038" max="1038" width="12.42578125" style="199" customWidth="1"/>
    <col min="1039" max="1039" width="6.42578125" style="199" customWidth="1"/>
    <col min="1040" max="1042" width="0" style="199" hidden="1" customWidth="1"/>
    <col min="1043" max="1280" width="9.140625" style="199"/>
    <col min="1281" max="1281" width="3.42578125" style="199" customWidth="1"/>
    <col min="1282" max="1282" width="7.140625" style="199" customWidth="1"/>
    <col min="1283" max="1283" width="2.140625" style="199" customWidth="1"/>
    <col min="1284" max="1284" width="9.42578125" style="199" customWidth="1"/>
    <col min="1285" max="1285" width="13" style="199" customWidth="1"/>
    <col min="1286" max="1286" width="8.42578125" style="199" customWidth="1"/>
    <col min="1287" max="1287" width="7.7109375" style="199" customWidth="1"/>
    <col min="1288" max="1288" width="8.140625" style="199" customWidth="1"/>
    <col min="1289" max="1289" width="16.28515625" style="199" customWidth="1"/>
    <col min="1290" max="1290" width="5.28515625" style="199" customWidth="1"/>
    <col min="1291" max="1291" width="9.42578125" style="199" customWidth="1"/>
    <col min="1292" max="1292" width="9.85546875" style="199" customWidth="1"/>
    <col min="1293" max="1293" width="2.42578125" style="199" customWidth="1"/>
    <col min="1294" max="1294" width="12.42578125" style="199" customWidth="1"/>
    <col min="1295" max="1295" width="6.42578125" style="199" customWidth="1"/>
    <col min="1296" max="1298" width="0" style="199" hidden="1" customWidth="1"/>
    <col min="1299" max="1536" width="9.140625" style="199"/>
    <col min="1537" max="1537" width="3.42578125" style="199" customWidth="1"/>
    <col min="1538" max="1538" width="7.140625" style="199" customWidth="1"/>
    <col min="1539" max="1539" width="2.140625" style="199" customWidth="1"/>
    <col min="1540" max="1540" width="9.42578125" style="199" customWidth="1"/>
    <col min="1541" max="1541" width="13" style="199" customWidth="1"/>
    <col min="1542" max="1542" width="8.42578125" style="199" customWidth="1"/>
    <col min="1543" max="1543" width="7.7109375" style="199" customWidth="1"/>
    <col min="1544" max="1544" width="8.140625" style="199" customWidth="1"/>
    <col min="1545" max="1545" width="16.28515625" style="199" customWidth="1"/>
    <col min="1546" max="1546" width="5.28515625" style="199" customWidth="1"/>
    <col min="1547" max="1547" width="9.42578125" style="199" customWidth="1"/>
    <col min="1548" max="1548" width="9.85546875" style="199" customWidth="1"/>
    <col min="1549" max="1549" width="2.42578125" style="199" customWidth="1"/>
    <col min="1550" max="1550" width="12.42578125" style="199" customWidth="1"/>
    <col min="1551" max="1551" width="6.42578125" style="199" customWidth="1"/>
    <col min="1552" max="1554" width="0" style="199" hidden="1" customWidth="1"/>
    <col min="1555" max="1792" width="9.140625" style="199"/>
    <col min="1793" max="1793" width="3.42578125" style="199" customWidth="1"/>
    <col min="1794" max="1794" width="7.140625" style="199" customWidth="1"/>
    <col min="1795" max="1795" width="2.140625" style="199" customWidth="1"/>
    <col min="1796" max="1796" width="9.42578125" style="199" customWidth="1"/>
    <col min="1797" max="1797" width="13" style="199" customWidth="1"/>
    <col min="1798" max="1798" width="8.42578125" style="199" customWidth="1"/>
    <col min="1799" max="1799" width="7.7109375" style="199" customWidth="1"/>
    <col min="1800" max="1800" width="8.140625" style="199" customWidth="1"/>
    <col min="1801" max="1801" width="16.28515625" style="199" customWidth="1"/>
    <col min="1802" max="1802" width="5.28515625" style="199" customWidth="1"/>
    <col min="1803" max="1803" width="9.42578125" style="199" customWidth="1"/>
    <col min="1804" max="1804" width="9.85546875" style="199" customWidth="1"/>
    <col min="1805" max="1805" width="2.42578125" style="199" customWidth="1"/>
    <col min="1806" max="1806" width="12.42578125" style="199" customWidth="1"/>
    <col min="1807" max="1807" width="6.42578125" style="199" customWidth="1"/>
    <col min="1808" max="1810" width="0" style="199" hidden="1" customWidth="1"/>
    <col min="1811" max="2048" width="9.140625" style="199"/>
    <col min="2049" max="2049" width="3.42578125" style="199" customWidth="1"/>
    <col min="2050" max="2050" width="7.140625" style="199" customWidth="1"/>
    <col min="2051" max="2051" width="2.140625" style="199" customWidth="1"/>
    <col min="2052" max="2052" width="9.42578125" style="199" customWidth="1"/>
    <col min="2053" max="2053" width="13" style="199" customWidth="1"/>
    <col min="2054" max="2054" width="8.42578125" style="199" customWidth="1"/>
    <col min="2055" max="2055" width="7.7109375" style="199" customWidth="1"/>
    <col min="2056" max="2056" width="8.140625" style="199" customWidth="1"/>
    <col min="2057" max="2057" width="16.28515625" style="199" customWidth="1"/>
    <col min="2058" max="2058" width="5.28515625" style="199" customWidth="1"/>
    <col min="2059" max="2059" width="9.42578125" style="199" customWidth="1"/>
    <col min="2060" max="2060" width="9.85546875" style="199" customWidth="1"/>
    <col min="2061" max="2061" width="2.42578125" style="199" customWidth="1"/>
    <col min="2062" max="2062" width="12.42578125" style="199" customWidth="1"/>
    <col min="2063" max="2063" width="6.42578125" style="199" customWidth="1"/>
    <col min="2064" max="2066" width="0" style="199" hidden="1" customWidth="1"/>
    <col min="2067" max="2304" width="9.140625" style="199"/>
    <col min="2305" max="2305" width="3.42578125" style="199" customWidth="1"/>
    <col min="2306" max="2306" width="7.140625" style="199" customWidth="1"/>
    <col min="2307" max="2307" width="2.140625" style="199" customWidth="1"/>
    <col min="2308" max="2308" width="9.42578125" style="199" customWidth="1"/>
    <col min="2309" max="2309" width="13" style="199" customWidth="1"/>
    <col min="2310" max="2310" width="8.42578125" style="199" customWidth="1"/>
    <col min="2311" max="2311" width="7.7109375" style="199" customWidth="1"/>
    <col min="2312" max="2312" width="8.140625" style="199" customWidth="1"/>
    <col min="2313" max="2313" width="16.28515625" style="199" customWidth="1"/>
    <col min="2314" max="2314" width="5.28515625" style="199" customWidth="1"/>
    <col min="2315" max="2315" width="9.42578125" style="199" customWidth="1"/>
    <col min="2316" max="2316" width="9.85546875" style="199" customWidth="1"/>
    <col min="2317" max="2317" width="2.42578125" style="199" customWidth="1"/>
    <col min="2318" max="2318" width="12.42578125" style="199" customWidth="1"/>
    <col min="2319" max="2319" width="6.42578125" style="199" customWidth="1"/>
    <col min="2320" max="2322" width="0" style="199" hidden="1" customWidth="1"/>
    <col min="2323" max="2560" width="9.140625" style="199"/>
    <col min="2561" max="2561" width="3.42578125" style="199" customWidth="1"/>
    <col min="2562" max="2562" width="7.140625" style="199" customWidth="1"/>
    <col min="2563" max="2563" width="2.140625" style="199" customWidth="1"/>
    <col min="2564" max="2564" width="9.42578125" style="199" customWidth="1"/>
    <col min="2565" max="2565" width="13" style="199" customWidth="1"/>
    <col min="2566" max="2566" width="8.42578125" style="199" customWidth="1"/>
    <col min="2567" max="2567" width="7.7109375" style="199" customWidth="1"/>
    <col min="2568" max="2568" width="8.140625" style="199" customWidth="1"/>
    <col min="2569" max="2569" width="16.28515625" style="199" customWidth="1"/>
    <col min="2570" max="2570" width="5.28515625" style="199" customWidth="1"/>
    <col min="2571" max="2571" width="9.42578125" style="199" customWidth="1"/>
    <col min="2572" max="2572" width="9.85546875" style="199" customWidth="1"/>
    <col min="2573" max="2573" width="2.42578125" style="199" customWidth="1"/>
    <col min="2574" max="2574" width="12.42578125" style="199" customWidth="1"/>
    <col min="2575" max="2575" width="6.42578125" style="199" customWidth="1"/>
    <col min="2576" max="2578" width="0" style="199" hidden="1" customWidth="1"/>
    <col min="2579" max="2816" width="9.140625" style="199"/>
    <col min="2817" max="2817" width="3.42578125" style="199" customWidth="1"/>
    <col min="2818" max="2818" width="7.140625" style="199" customWidth="1"/>
    <col min="2819" max="2819" width="2.140625" style="199" customWidth="1"/>
    <col min="2820" max="2820" width="9.42578125" style="199" customWidth="1"/>
    <col min="2821" max="2821" width="13" style="199" customWidth="1"/>
    <col min="2822" max="2822" width="8.42578125" style="199" customWidth="1"/>
    <col min="2823" max="2823" width="7.7109375" style="199" customWidth="1"/>
    <col min="2824" max="2824" width="8.140625" style="199" customWidth="1"/>
    <col min="2825" max="2825" width="16.28515625" style="199" customWidth="1"/>
    <col min="2826" max="2826" width="5.28515625" style="199" customWidth="1"/>
    <col min="2827" max="2827" width="9.42578125" style="199" customWidth="1"/>
    <col min="2828" max="2828" width="9.85546875" style="199" customWidth="1"/>
    <col min="2829" max="2829" width="2.42578125" style="199" customWidth="1"/>
    <col min="2830" max="2830" width="12.42578125" style="199" customWidth="1"/>
    <col min="2831" max="2831" width="6.42578125" style="199" customWidth="1"/>
    <col min="2832" max="2834" width="0" style="199" hidden="1" customWidth="1"/>
    <col min="2835" max="3072" width="9.140625" style="199"/>
    <col min="3073" max="3073" width="3.42578125" style="199" customWidth="1"/>
    <col min="3074" max="3074" width="7.140625" style="199" customWidth="1"/>
    <col min="3075" max="3075" width="2.140625" style="199" customWidth="1"/>
    <col min="3076" max="3076" width="9.42578125" style="199" customWidth="1"/>
    <col min="3077" max="3077" width="13" style="199" customWidth="1"/>
    <col min="3078" max="3078" width="8.42578125" style="199" customWidth="1"/>
    <col min="3079" max="3079" width="7.7109375" style="199" customWidth="1"/>
    <col min="3080" max="3080" width="8.140625" style="199" customWidth="1"/>
    <col min="3081" max="3081" width="16.28515625" style="199" customWidth="1"/>
    <col min="3082" max="3082" width="5.28515625" style="199" customWidth="1"/>
    <col min="3083" max="3083" width="9.42578125" style="199" customWidth="1"/>
    <col min="3084" max="3084" width="9.85546875" style="199" customWidth="1"/>
    <col min="3085" max="3085" width="2.42578125" style="199" customWidth="1"/>
    <col min="3086" max="3086" width="12.42578125" style="199" customWidth="1"/>
    <col min="3087" max="3087" width="6.42578125" style="199" customWidth="1"/>
    <col min="3088" max="3090" width="0" style="199" hidden="1" customWidth="1"/>
    <col min="3091" max="3328" width="9.140625" style="199"/>
    <col min="3329" max="3329" width="3.42578125" style="199" customWidth="1"/>
    <col min="3330" max="3330" width="7.140625" style="199" customWidth="1"/>
    <col min="3331" max="3331" width="2.140625" style="199" customWidth="1"/>
    <col min="3332" max="3332" width="9.42578125" style="199" customWidth="1"/>
    <col min="3333" max="3333" width="13" style="199" customWidth="1"/>
    <col min="3334" max="3334" width="8.42578125" style="199" customWidth="1"/>
    <col min="3335" max="3335" width="7.7109375" style="199" customWidth="1"/>
    <col min="3336" max="3336" width="8.140625" style="199" customWidth="1"/>
    <col min="3337" max="3337" width="16.28515625" style="199" customWidth="1"/>
    <col min="3338" max="3338" width="5.28515625" style="199" customWidth="1"/>
    <col min="3339" max="3339" width="9.42578125" style="199" customWidth="1"/>
    <col min="3340" max="3340" width="9.85546875" style="199" customWidth="1"/>
    <col min="3341" max="3341" width="2.42578125" style="199" customWidth="1"/>
    <col min="3342" max="3342" width="12.42578125" style="199" customWidth="1"/>
    <col min="3343" max="3343" width="6.42578125" style="199" customWidth="1"/>
    <col min="3344" max="3346" width="0" style="199" hidden="1" customWidth="1"/>
    <col min="3347" max="3584" width="9.140625" style="199"/>
    <col min="3585" max="3585" width="3.42578125" style="199" customWidth="1"/>
    <col min="3586" max="3586" width="7.140625" style="199" customWidth="1"/>
    <col min="3587" max="3587" width="2.140625" style="199" customWidth="1"/>
    <col min="3588" max="3588" width="9.42578125" style="199" customWidth="1"/>
    <col min="3589" max="3589" width="13" style="199" customWidth="1"/>
    <col min="3590" max="3590" width="8.42578125" style="199" customWidth="1"/>
    <col min="3591" max="3591" width="7.7109375" style="199" customWidth="1"/>
    <col min="3592" max="3592" width="8.140625" style="199" customWidth="1"/>
    <col min="3593" max="3593" width="16.28515625" style="199" customWidth="1"/>
    <col min="3594" max="3594" width="5.28515625" style="199" customWidth="1"/>
    <col min="3595" max="3595" width="9.42578125" style="199" customWidth="1"/>
    <col min="3596" max="3596" width="9.85546875" style="199" customWidth="1"/>
    <col min="3597" max="3597" width="2.42578125" style="199" customWidth="1"/>
    <col min="3598" max="3598" width="12.42578125" style="199" customWidth="1"/>
    <col min="3599" max="3599" width="6.42578125" style="199" customWidth="1"/>
    <col min="3600" max="3602" width="0" style="199" hidden="1" customWidth="1"/>
    <col min="3603" max="3840" width="9.140625" style="199"/>
    <col min="3841" max="3841" width="3.42578125" style="199" customWidth="1"/>
    <col min="3842" max="3842" width="7.140625" style="199" customWidth="1"/>
    <col min="3843" max="3843" width="2.140625" style="199" customWidth="1"/>
    <col min="3844" max="3844" width="9.42578125" style="199" customWidth="1"/>
    <col min="3845" max="3845" width="13" style="199" customWidth="1"/>
    <col min="3846" max="3846" width="8.42578125" style="199" customWidth="1"/>
    <col min="3847" max="3847" width="7.7109375" style="199" customWidth="1"/>
    <col min="3848" max="3848" width="8.140625" style="199" customWidth="1"/>
    <col min="3849" max="3849" width="16.28515625" style="199" customWidth="1"/>
    <col min="3850" max="3850" width="5.28515625" style="199" customWidth="1"/>
    <col min="3851" max="3851" width="9.42578125" style="199" customWidth="1"/>
    <col min="3852" max="3852" width="9.85546875" style="199" customWidth="1"/>
    <col min="3853" max="3853" width="2.42578125" style="199" customWidth="1"/>
    <col min="3854" max="3854" width="12.42578125" style="199" customWidth="1"/>
    <col min="3855" max="3855" width="6.42578125" style="199" customWidth="1"/>
    <col min="3856" max="3858" width="0" style="199" hidden="1" customWidth="1"/>
    <col min="3859" max="4096" width="9.140625" style="199"/>
    <col min="4097" max="4097" width="3.42578125" style="199" customWidth="1"/>
    <col min="4098" max="4098" width="7.140625" style="199" customWidth="1"/>
    <col min="4099" max="4099" width="2.140625" style="199" customWidth="1"/>
    <col min="4100" max="4100" width="9.42578125" style="199" customWidth="1"/>
    <col min="4101" max="4101" width="13" style="199" customWidth="1"/>
    <col min="4102" max="4102" width="8.42578125" style="199" customWidth="1"/>
    <col min="4103" max="4103" width="7.7109375" style="199" customWidth="1"/>
    <col min="4104" max="4104" width="8.140625" style="199" customWidth="1"/>
    <col min="4105" max="4105" width="16.28515625" style="199" customWidth="1"/>
    <col min="4106" max="4106" width="5.28515625" style="199" customWidth="1"/>
    <col min="4107" max="4107" width="9.42578125" style="199" customWidth="1"/>
    <col min="4108" max="4108" width="9.85546875" style="199" customWidth="1"/>
    <col min="4109" max="4109" width="2.42578125" style="199" customWidth="1"/>
    <col min="4110" max="4110" width="12.42578125" style="199" customWidth="1"/>
    <col min="4111" max="4111" width="6.42578125" style="199" customWidth="1"/>
    <col min="4112" max="4114" width="0" style="199" hidden="1" customWidth="1"/>
    <col min="4115" max="4352" width="9.140625" style="199"/>
    <col min="4353" max="4353" width="3.42578125" style="199" customWidth="1"/>
    <col min="4354" max="4354" width="7.140625" style="199" customWidth="1"/>
    <col min="4355" max="4355" width="2.140625" style="199" customWidth="1"/>
    <col min="4356" max="4356" width="9.42578125" style="199" customWidth="1"/>
    <col min="4357" max="4357" width="13" style="199" customWidth="1"/>
    <col min="4358" max="4358" width="8.42578125" style="199" customWidth="1"/>
    <col min="4359" max="4359" width="7.7109375" style="199" customWidth="1"/>
    <col min="4360" max="4360" width="8.140625" style="199" customWidth="1"/>
    <col min="4361" max="4361" width="16.28515625" style="199" customWidth="1"/>
    <col min="4362" max="4362" width="5.28515625" style="199" customWidth="1"/>
    <col min="4363" max="4363" width="9.42578125" style="199" customWidth="1"/>
    <col min="4364" max="4364" width="9.85546875" style="199" customWidth="1"/>
    <col min="4365" max="4365" width="2.42578125" style="199" customWidth="1"/>
    <col min="4366" max="4366" width="12.42578125" style="199" customWidth="1"/>
    <col min="4367" max="4367" width="6.42578125" style="199" customWidth="1"/>
    <col min="4368" max="4370" width="0" style="199" hidden="1" customWidth="1"/>
    <col min="4371" max="4608" width="9.140625" style="199"/>
    <col min="4609" max="4609" width="3.42578125" style="199" customWidth="1"/>
    <col min="4610" max="4610" width="7.140625" style="199" customWidth="1"/>
    <col min="4611" max="4611" width="2.140625" style="199" customWidth="1"/>
    <col min="4612" max="4612" width="9.42578125" style="199" customWidth="1"/>
    <col min="4613" max="4613" width="13" style="199" customWidth="1"/>
    <col min="4614" max="4614" width="8.42578125" style="199" customWidth="1"/>
    <col min="4615" max="4615" width="7.7109375" style="199" customWidth="1"/>
    <col min="4616" max="4616" width="8.140625" style="199" customWidth="1"/>
    <col min="4617" max="4617" width="16.28515625" style="199" customWidth="1"/>
    <col min="4618" max="4618" width="5.28515625" style="199" customWidth="1"/>
    <col min="4619" max="4619" width="9.42578125" style="199" customWidth="1"/>
    <col min="4620" max="4620" width="9.85546875" style="199" customWidth="1"/>
    <col min="4621" max="4621" width="2.42578125" style="199" customWidth="1"/>
    <col min="4622" max="4622" width="12.42578125" style="199" customWidth="1"/>
    <col min="4623" max="4623" width="6.42578125" style="199" customWidth="1"/>
    <col min="4624" max="4626" width="0" style="199" hidden="1" customWidth="1"/>
    <col min="4627" max="4864" width="9.140625" style="199"/>
    <col min="4865" max="4865" width="3.42578125" style="199" customWidth="1"/>
    <col min="4866" max="4866" width="7.140625" style="199" customWidth="1"/>
    <col min="4867" max="4867" width="2.140625" style="199" customWidth="1"/>
    <col min="4868" max="4868" width="9.42578125" style="199" customWidth="1"/>
    <col min="4869" max="4869" width="13" style="199" customWidth="1"/>
    <col min="4870" max="4870" width="8.42578125" style="199" customWidth="1"/>
    <col min="4871" max="4871" width="7.7109375" style="199" customWidth="1"/>
    <col min="4872" max="4872" width="8.140625" style="199" customWidth="1"/>
    <col min="4873" max="4873" width="16.28515625" style="199" customWidth="1"/>
    <col min="4874" max="4874" width="5.28515625" style="199" customWidth="1"/>
    <col min="4875" max="4875" width="9.42578125" style="199" customWidth="1"/>
    <col min="4876" max="4876" width="9.85546875" style="199" customWidth="1"/>
    <col min="4877" max="4877" width="2.42578125" style="199" customWidth="1"/>
    <col min="4878" max="4878" width="12.42578125" style="199" customWidth="1"/>
    <col min="4879" max="4879" width="6.42578125" style="199" customWidth="1"/>
    <col min="4880" max="4882" width="0" style="199" hidden="1" customWidth="1"/>
    <col min="4883" max="5120" width="9.140625" style="199"/>
    <col min="5121" max="5121" width="3.42578125" style="199" customWidth="1"/>
    <col min="5122" max="5122" width="7.140625" style="199" customWidth="1"/>
    <col min="5123" max="5123" width="2.140625" style="199" customWidth="1"/>
    <col min="5124" max="5124" width="9.42578125" style="199" customWidth="1"/>
    <col min="5125" max="5125" width="13" style="199" customWidth="1"/>
    <col min="5126" max="5126" width="8.42578125" style="199" customWidth="1"/>
    <col min="5127" max="5127" width="7.7109375" style="199" customWidth="1"/>
    <col min="5128" max="5128" width="8.140625" style="199" customWidth="1"/>
    <col min="5129" max="5129" width="16.28515625" style="199" customWidth="1"/>
    <col min="5130" max="5130" width="5.28515625" style="199" customWidth="1"/>
    <col min="5131" max="5131" width="9.42578125" style="199" customWidth="1"/>
    <col min="5132" max="5132" width="9.85546875" style="199" customWidth="1"/>
    <col min="5133" max="5133" width="2.42578125" style="199" customWidth="1"/>
    <col min="5134" max="5134" width="12.42578125" style="199" customWidth="1"/>
    <col min="5135" max="5135" width="6.42578125" style="199" customWidth="1"/>
    <col min="5136" max="5138" width="0" style="199" hidden="1" customWidth="1"/>
    <col min="5139" max="5376" width="9.140625" style="199"/>
    <col min="5377" max="5377" width="3.42578125" style="199" customWidth="1"/>
    <col min="5378" max="5378" width="7.140625" style="199" customWidth="1"/>
    <col min="5379" max="5379" width="2.140625" style="199" customWidth="1"/>
    <col min="5380" max="5380" width="9.42578125" style="199" customWidth="1"/>
    <col min="5381" max="5381" width="13" style="199" customWidth="1"/>
    <col min="5382" max="5382" width="8.42578125" style="199" customWidth="1"/>
    <col min="5383" max="5383" width="7.7109375" style="199" customWidth="1"/>
    <col min="5384" max="5384" width="8.140625" style="199" customWidth="1"/>
    <col min="5385" max="5385" width="16.28515625" style="199" customWidth="1"/>
    <col min="5386" max="5386" width="5.28515625" style="199" customWidth="1"/>
    <col min="5387" max="5387" width="9.42578125" style="199" customWidth="1"/>
    <col min="5388" max="5388" width="9.85546875" style="199" customWidth="1"/>
    <col min="5389" max="5389" width="2.42578125" style="199" customWidth="1"/>
    <col min="5390" max="5390" width="12.42578125" style="199" customWidth="1"/>
    <col min="5391" max="5391" width="6.42578125" style="199" customWidth="1"/>
    <col min="5392" max="5394" width="0" style="199" hidden="1" customWidth="1"/>
    <col min="5395" max="5632" width="9.140625" style="199"/>
    <col min="5633" max="5633" width="3.42578125" style="199" customWidth="1"/>
    <col min="5634" max="5634" width="7.140625" style="199" customWidth="1"/>
    <col min="5635" max="5635" width="2.140625" style="199" customWidth="1"/>
    <col min="5636" max="5636" width="9.42578125" style="199" customWidth="1"/>
    <col min="5637" max="5637" width="13" style="199" customWidth="1"/>
    <col min="5638" max="5638" width="8.42578125" style="199" customWidth="1"/>
    <col min="5639" max="5639" width="7.7109375" style="199" customWidth="1"/>
    <col min="5640" max="5640" width="8.140625" style="199" customWidth="1"/>
    <col min="5641" max="5641" width="16.28515625" style="199" customWidth="1"/>
    <col min="5642" max="5642" width="5.28515625" style="199" customWidth="1"/>
    <col min="5643" max="5643" width="9.42578125" style="199" customWidth="1"/>
    <col min="5644" max="5644" width="9.85546875" style="199" customWidth="1"/>
    <col min="5645" max="5645" width="2.42578125" style="199" customWidth="1"/>
    <col min="5646" max="5646" width="12.42578125" style="199" customWidth="1"/>
    <col min="5647" max="5647" width="6.42578125" style="199" customWidth="1"/>
    <col min="5648" max="5650" width="0" style="199" hidden="1" customWidth="1"/>
    <col min="5651" max="5888" width="9.140625" style="199"/>
    <col min="5889" max="5889" width="3.42578125" style="199" customWidth="1"/>
    <col min="5890" max="5890" width="7.140625" style="199" customWidth="1"/>
    <col min="5891" max="5891" width="2.140625" style="199" customWidth="1"/>
    <col min="5892" max="5892" width="9.42578125" style="199" customWidth="1"/>
    <col min="5893" max="5893" width="13" style="199" customWidth="1"/>
    <col min="5894" max="5894" width="8.42578125" style="199" customWidth="1"/>
    <col min="5895" max="5895" width="7.7109375" style="199" customWidth="1"/>
    <col min="5896" max="5896" width="8.140625" style="199" customWidth="1"/>
    <col min="5897" max="5897" width="16.28515625" style="199" customWidth="1"/>
    <col min="5898" max="5898" width="5.28515625" style="199" customWidth="1"/>
    <col min="5899" max="5899" width="9.42578125" style="199" customWidth="1"/>
    <col min="5900" max="5900" width="9.85546875" style="199" customWidth="1"/>
    <col min="5901" max="5901" width="2.42578125" style="199" customWidth="1"/>
    <col min="5902" max="5902" width="12.42578125" style="199" customWidth="1"/>
    <col min="5903" max="5903" width="6.42578125" style="199" customWidth="1"/>
    <col min="5904" max="5906" width="0" style="199" hidden="1" customWidth="1"/>
    <col min="5907" max="6144" width="9.140625" style="199"/>
    <col min="6145" max="6145" width="3.42578125" style="199" customWidth="1"/>
    <col min="6146" max="6146" width="7.140625" style="199" customWidth="1"/>
    <col min="6147" max="6147" width="2.140625" style="199" customWidth="1"/>
    <col min="6148" max="6148" width="9.42578125" style="199" customWidth="1"/>
    <col min="6149" max="6149" width="13" style="199" customWidth="1"/>
    <col min="6150" max="6150" width="8.42578125" style="199" customWidth="1"/>
    <col min="6151" max="6151" width="7.7109375" style="199" customWidth="1"/>
    <col min="6152" max="6152" width="8.140625" style="199" customWidth="1"/>
    <col min="6153" max="6153" width="16.28515625" style="199" customWidth="1"/>
    <col min="6154" max="6154" width="5.28515625" style="199" customWidth="1"/>
    <col min="6155" max="6155" width="9.42578125" style="199" customWidth="1"/>
    <col min="6156" max="6156" width="9.85546875" style="199" customWidth="1"/>
    <col min="6157" max="6157" width="2.42578125" style="199" customWidth="1"/>
    <col min="6158" max="6158" width="12.42578125" style="199" customWidth="1"/>
    <col min="6159" max="6159" width="6.42578125" style="199" customWidth="1"/>
    <col min="6160" max="6162" width="0" style="199" hidden="1" customWidth="1"/>
    <col min="6163" max="6400" width="9.140625" style="199"/>
    <col min="6401" max="6401" width="3.42578125" style="199" customWidth="1"/>
    <col min="6402" max="6402" width="7.140625" style="199" customWidth="1"/>
    <col min="6403" max="6403" width="2.140625" style="199" customWidth="1"/>
    <col min="6404" max="6404" width="9.42578125" style="199" customWidth="1"/>
    <col min="6405" max="6405" width="13" style="199" customWidth="1"/>
    <col min="6406" max="6406" width="8.42578125" style="199" customWidth="1"/>
    <col min="6407" max="6407" width="7.7109375" style="199" customWidth="1"/>
    <col min="6408" max="6408" width="8.140625" style="199" customWidth="1"/>
    <col min="6409" max="6409" width="16.28515625" style="199" customWidth="1"/>
    <col min="6410" max="6410" width="5.28515625" style="199" customWidth="1"/>
    <col min="6411" max="6411" width="9.42578125" style="199" customWidth="1"/>
    <col min="6412" max="6412" width="9.85546875" style="199" customWidth="1"/>
    <col min="6413" max="6413" width="2.42578125" style="199" customWidth="1"/>
    <col min="6414" max="6414" width="12.42578125" style="199" customWidth="1"/>
    <col min="6415" max="6415" width="6.42578125" style="199" customWidth="1"/>
    <col min="6416" max="6418" width="0" style="199" hidden="1" customWidth="1"/>
    <col min="6419" max="6656" width="9.140625" style="199"/>
    <col min="6657" max="6657" width="3.42578125" style="199" customWidth="1"/>
    <col min="6658" max="6658" width="7.140625" style="199" customWidth="1"/>
    <col min="6659" max="6659" width="2.140625" style="199" customWidth="1"/>
    <col min="6660" max="6660" width="9.42578125" style="199" customWidth="1"/>
    <col min="6661" max="6661" width="13" style="199" customWidth="1"/>
    <col min="6662" max="6662" width="8.42578125" style="199" customWidth="1"/>
    <col min="6663" max="6663" width="7.7109375" style="199" customWidth="1"/>
    <col min="6664" max="6664" width="8.140625" style="199" customWidth="1"/>
    <col min="6665" max="6665" width="16.28515625" style="199" customWidth="1"/>
    <col min="6666" max="6666" width="5.28515625" style="199" customWidth="1"/>
    <col min="6667" max="6667" width="9.42578125" style="199" customWidth="1"/>
    <col min="6668" max="6668" width="9.85546875" style="199" customWidth="1"/>
    <col min="6669" max="6669" width="2.42578125" style="199" customWidth="1"/>
    <col min="6670" max="6670" width="12.42578125" style="199" customWidth="1"/>
    <col min="6671" max="6671" width="6.42578125" style="199" customWidth="1"/>
    <col min="6672" max="6674" width="0" style="199" hidden="1" customWidth="1"/>
    <col min="6675" max="6912" width="9.140625" style="199"/>
    <col min="6913" max="6913" width="3.42578125" style="199" customWidth="1"/>
    <col min="6914" max="6914" width="7.140625" style="199" customWidth="1"/>
    <col min="6915" max="6915" width="2.140625" style="199" customWidth="1"/>
    <col min="6916" max="6916" width="9.42578125" style="199" customWidth="1"/>
    <col min="6917" max="6917" width="13" style="199" customWidth="1"/>
    <col min="6918" max="6918" width="8.42578125" style="199" customWidth="1"/>
    <col min="6919" max="6919" width="7.7109375" style="199" customWidth="1"/>
    <col min="6920" max="6920" width="8.140625" style="199" customWidth="1"/>
    <col min="6921" max="6921" width="16.28515625" style="199" customWidth="1"/>
    <col min="6922" max="6922" width="5.28515625" style="199" customWidth="1"/>
    <col min="6923" max="6923" width="9.42578125" style="199" customWidth="1"/>
    <col min="6924" max="6924" width="9.85546875" style="199" customWidth="1"/>
    <col min="6925" max="6925" width="2.42578125" style="199" customWidth="1"/>
    <col min="6926" max="6926" width="12.42578125" style="199" customWidth="1"/>
    <col min="6927" max="6927" width="6.42578125" style="199" customWidth="1"/>
    <col min="6928" max="6930" width="0" style="199" hidden="1" customWidth="1"/>
    <col min="6931" max="7168" width="9.140625" style="199"/>
    <col min="7169" max="7169" width="3.42578125" style="199" customWidth="1"/>
    <col min="7170" max="7170" width="7.140625" style="199" customWidth="1"/>
    <col min="7171" max="7171" width="2.140625" style="199" customWidth="1"/>
    <col min="7172" max="7172" width="9.42578125" style="199" customWidth="1"/>
    <col min="7173" max="7173" width="13" style="199" customWidth="1"/>
    <col min="7174" max="7174" width="8.42578125" style="199" customWidth="1"/>
    <col min="7175" max="7175" width="7.7109375" style="199" customWidth="1"/>
    <col min="7176" max="7176" width="8.140625" style="199" customWidth="1"/>
    <col min="7177" max="7177" width="16.28515625" style="199" customWidth="1"/>
    <col min="7178" max="7178" width="5.28515625" style="199" customWidth="1"/>
    <col min="7179" max="7179" width="9.42578125" style="199" customWidth="1"/>
    <col min="7180" max="7180" width="9.85546875" style="199" customWidth="1"/>
    <col min="7181" max="7181" width="2.42578125" style="199" customWidth="1"/>
    <col min="7182" max="7182" width="12.42578125" style="199" customWidth="1"/>
    <col min="7183" max="7183" width="6.42578125" style="199" customWidth="1"/>
    <col min="7184" max="7186" width="0" style="199" hidden="1" customWidth="1"/>
    <col min="7187" max="7424" width="9.140625" style="199"/>
    <col min="7425" max="7425" width="3.42578125" style="199" customWidth="1"/>
    <col min="7426" max="7426" width="7.140625" style="199" customWidth="1"/>
    <col min="7427" max="7427" width="2.140625" style="199" customWidth="1"/>
    <col min="7428" max="7428" width="9.42578125" style="199" customWidth="1"/>
    <col min="7429" max="7429" width="13" style="199" customWidth="1"/>
    <col min="7430" max="7430" width="8.42578125" style="199" customWidth="1"/>
    <col min="7431" max="7431" width="7.7109375" style="199" customWidth="1"/>
    <col min="7432" max="7432" width="8.140625" style="199" customWidth="1"/>
    <col min="7433" max="7433" width="16.28515625" style="199" customWidth="1"/>
    <col min="7434" max="7434" width="5.28515625" style="199" customWidth="1"/>
    <col min="7435" max="7435" width="9.42578125" style="199" customWidth="1"/>
    <col min="7436" max="7436" width="9.85546875" style="199" customWidth="1"/>
    <col min="7437" max="7437" width="2.42578125" style="199" customWidth="1"/>
    <col min="7438" max="7438" width="12.42578125" style="199" customWidth="1"/>
    <col min="7439" max="7439" width="6.42578125" style="199" customWidth="1"/>
    <col min="7440" max="7442" width="0" style="199" hidden="1" customWidth="1"/>
    <col min="7443" max="7680" width="9.140625" style="199"/>
    <col min="7681" max="7681" width="3.42578125" style="199" customWidth="1"/>
    <col min="7682" max="7682" width="7.140625" style="199" customWidth="1"/>
    <col min="7683" max="7683" width="2.140625" style="199" customWidth="1"/>
    <col min="7684" max="7684" width="9.42578125" style="199" customWidth="1"/>
    <col min="7685" max="7685" width="13" style="199" customWidth="1"/>
    <col min="7686" max="7686" width="8.42578125" style="199" customWidth="1"/>
    <col min="7687" max="7687" width="7.7109375" style="199" customWidth="1"/>
    <col min="7688" max="7688" width="8.140625" style="199" customWidth="1"/>
    <col min="7689" max="7689" width="16.28515625" style="199" customWidth="1"/>
    <col min="7690" max="7690" width="5.28515625" style="199" customWidth="1"/>
    <col min="7691" max="7691" width="9.42578125" style="199" customWidth="1"/>
    <col min="7692" max="7692" width="9.85546875" style="199" customWidth="1"/>
    <col min="7693" max="7693" width="2.42578125" style="199" customWidth="1"/>
    <col min="7694" max="7694" width="12.42578125" style="199" customWidth="1"/>
    <col min="7695" max="7695" width="6.42578125" style="199" customWidth="1"/>
    <col min="7696" max="7698" width="0" style="199" hidden="1" customWidth="1"/>
    <col min="7699" max="7936" width="9.140625" style="199"/>
    <col min="7937" max="7937" width="3.42578125" style="199" customWidth="1"/>
    <col min="7938" max="7938" width="7.140625" style="199" customWidth="1"/>
    <col min="7939" max="7939" width="2.140625" style="199" customWidth="1"/>
    <col min="7940" max="7940" width="9.42578125" style="199" customWidth="1"/>
    <col min="7941" max="7941" width="13" style="199" customWidth="1"/>
    <col min="7942" max="7942" width="8.42578125" style="199" customWidth="1"/>
    <col min="7943" max="7943" width="7.7109375" style="199" customWidth="1"/>
    <col min="7944" max="7944" width="8.140625" style="199" customWidth="1"/>
    <col min="7945" max="7945" width="16.28515625" style="199" customWidth="1"/>
    <col min="7946" max="7946" width="5.28515625" style="199" customWidth="1"/>
    <col min="7947" max="7947" width="9.42578125" style="199" customWidth="1"/>
    <col min="7948" max="7948" width="9.85546875" style="199" customWidth="1"/>
    <col min="7949" max="7949" width="2.42578125" style="199" customWidth="1"/>
    <col min="7950" max="7950" width="12.42578125" style="199" customWidth="1"/>
    <col min="7951" max="7951" width="6.42578125" style="199" customWidth="1"/>
    <col min="7952" max="7954" width="0" style="199" hidden="1" customWidth="1"/>
    <col min="7955" max="8192" width="9.140625" style="199"/>
    <col min="8193" max="8193" width="3.42578125" style="199" customWidth="1"/>
    <col min="8194" max="8194" width="7.140625" style="199" customWidth="1"/>
    <col min="8195" max="8195" width="2.140625" style="199" customWidth="1"/>
    <col min="8196" max="8196" width="9.42578125" style="199" customWidth="1"/>
    <col min="8197" max="8197" width="13" style="199" customWidth="1"/>
    <col min="8198" max="8198" width="8.42578125" style="199" customWidth="1"/>
    <col min="8199" max="8199" width="7.7109375" style="199" customWidth="1"/>
    <col min="8200" max="8200" width="8.140625" style="199" customWidth="1"/>
    <col min="8201" max="8201" width="16.28515625" style="199" customWidth="1"/>
    <col min="8202" max="8202" width="5.28515625" style="199" customWidth="1"/>
    <col min="8203" max="8203" width="9.42578125" style="199" customWidth="1"/>
    <col min="8204" max="8204" width="9.85546875" style="199" customWidth="1"/>
    <col min="8205" max="8205" width="2.42578125" style="199" customWidth="1"/>
    <col min="8206" max="8206" width="12.42578125" style="199" customWidth="1"/>
    <col min="8207" max="8207" width="6.42578125" style="199" customWidth="1"/>
    <col min="8208" max="8210" width="0" style="199" hidden="1" customWidth="1"/>
    <col min="8211" max="8448" width="9.140625" style="199"/>
    <col min="8449" max="8449" width="3.42578125" style="199" customWidth="1"/>
    <col min="8450" max="8450" width="7.140625" style="199" customWidth="1"/>
    <col min="8451" max="8451" width="2.140625" style="199" customWidth="1"/>
    <col min="8452" max="8452" width="9.42578125" style="199" customWidth="1"/>
    <col min="8453" max="8453" width="13" style="199" customWidth="1"/>
    <col min="8454" max="8454" width="8.42578125" style="199" customWidth="1"/>
    <col min="8455" max="8455" width="7.7109375" style="199" customWidth="1"/>
    <col min="8456" max="8456" width="8.140625" style="199" customWidth="1"/>
    <col min="8457" max="8457" width="16.28515625" style="199" customWidth="1"/>
    <col min="8458" max="8458" width="5.28515625" style="199" customWidth="1"/>
    <col min="8459" max="8459" width="9.42578125" style="199" customWidth="1"/>
    <col min="8460" max="8460" width="9.85546875" style="199" customWidth="1"/>
    <col min="8461" max="8461" width="2.42578125" style="199" customWidth="1"/>
    <col min="8462" max="8462" width="12.42578125" style="199" customWidth="1"/>
    <col min="8463" max="8463" width="6.42578125" style="199" customWidth="1"/>
    <col min="8464" max="8466" width="0" style="199" hidden="1" customWidth="1"/>
    <col min="8467" max="8704" width="9.140625" style="199"/>
    <col min="8705" max="8705" width="3.42578125" style="199" customWidth="1"/>
    <col min="8706" max="8706" width="7.140625" style="199" customWidth="1"/>
    <col min="8707" max="8707" width="2.140625" style="199" customWidth="1"/>
    <col min="8708" max="8708" width="9.42578125" style="199" customWidth="1"/>
    <col min="8709" max="8709" width="13" style="199" customWidth="1"/>
    <col min="8710" max="8710" width="8.42578125" style="199" customWidth="1"/>
    <col min="8711" max="8711" width="7.7109375" style="199" customWidth="1"/>
    <col min="8712" max="8712" width="8.140625" style="199" customWidth="1"/>
    <col min="8713" max="8713" width="16.28515625" style="199" customWidth="1"/>
    <col min="8714" max="8714" width="5.28515625" style="199" customWidth="1"/>
    <col min="8715" max="8715" width="9.42578125" style="199" customWidth="1"/>
    <col min="8716" max="8716" width="9.85546875" style="199" customWidth="1"/>
    <col min="8717" max="8717" width="2.42578125" style="199" customWidth="1"/>
    <col min="8718" max="8718" width="12.42578125" style="199" customWidth="1"/>
    <col min="8719" max="8719" width="6.42578125" style="199" customWidth="1"/>
    <col min="8720" max="8722" width="0" style="199" hidden="1" customWidth="1"/>
    <col min="8723" max="8960" width="9.140625" style="199"/>
    <col min="8961" max="8961" width="3.42578125" style="199" customWidth="1"/>
    <col min="8962" max="8962" width="7.140625" style="199" customWidth="1"/>
    <col min="8963" max="8963" width="2.140625" style="199" customWidth="1"/>
    <col min="8964" max="8964" width="9.42578125" style="199" customWidth="1"/>
    <col min="8965" max="8965" width="13" style="199" customWidth="1"/>
    <col min="8966" max="8966" width="8.42578125" style="199" customWidth="1"/>
    <col min="8967" max="8967" width="7.7109375" style="199" customWidth="1"/>
    <col min="8968" max="8968" width="8.140625" style="199" customWidth="1"/>
    <col min="8969" max="8969" width="16.28515625" style="199" customWidth="1"/>
    <col min="8970" max="8970" width="5.28515625" style="199" customWidth="1"/>
    <col min="8971" max="8971" width="9.42578125" style="199" customWidth="1"/>
    <col min="8972" max="8972" width="9.85546875" style="199" customWidth="1"/>
    <col min="8973" max="8973" width="2.42578125" style="199" customWidth="1"/>
    <col min="8974" max="8974" width="12.42578125" style="199" customWidth="1"/>
    <col min="8975" max="8975" width="6.42578125" style="199" customWidth="1"/>
    <col min="8976" max="8978" width="0" style="199" hidden="1" customWidth="1"/>
    <col min="8979" max="9216" width="9.140625" style="199"/>
    <col min="9217" max="9217" width="3.42578125" style="199" customWidth="1"/>
    <col min="9218" max="9218" width="7.140625" style="199" customWidth="1"/>
    <col min="9219" max="9219" width="2.140625" style="199" customWidth="1"/>
    <col min="9220" max="9220" width="9.42578125" style="199" customWidth="1"/>
    <col min="9221" max="9221" width="13" style="199" customWidth="1"/>
    <col min="9222" max="9222" width="8.42578125" style="199" customWidth="1"/>
    <col min="9223" max="9223" width="7.7109375" style="199" customWidth="1"/>
    <col min="9224" max="9224" width="8.140625" style="199" customWidth="1"/>
    <col min="9225" max="9225" width="16.28515625" style="199" customWidth="1"/>
    <col min="9226" max="9226" width="5.28515625" style="199" customWidth="1"/>
    <col min="9227" max="9227" width="9.42578125" style="199" customWidth="1"/>
    <col min="9228" max="9228" width="9.85546875" style="199" customWidth="1"/>
    <col min="9229" max="9229" width="2.42578125" style="199" customWidth="1"/>
    <col min="9230" max="9230" width="12.42578125" style="199" customWidth="1"/>
    <col min="9231" max="9231" width="6.42578125" style="199" customWidth="1"/>
    <col min="9232" max="9234" width="0" style="199" hidden="1" customWidth="1"/>
    <col min="9235" max="9472" width="9.140625" style="199"/>
    <col min="9473" max="9473" width="3.42578125" style="199" customWidth="1"/>
    <col min="9474" max="9474" width="7.140625" style="199" customWidth="1"/>
    <col min="9475" max="9475" width="2.140625" style="199" customWidth="1"/>
    <col min="9476" max="9476" width="9.42578125" style="199" customWidth="1"/>
    <col min="9477" max="9477" width="13" style="199" customWidth="1"/>
    <col min="9478" max="9478" width="8.42578125" style="199" customWidth="1"/>
    <col min="9479" max="9479" width="7.7109375" style="199" customWidth="1"/>
    <col min="9480" max="9480" width="8.140625" style="199" customWidth="1"/>
    <col min="9481" max="9481" width="16.28515625" style="199" customWidth="1"/>
    <col min="9482" max="9482" width="5.28515625" style="199" customWidth="1"/>
    <col min="9483" max="9483" width="9.42578125" style="199" customWidth="1"/>
    <col min="9484" max="9484" width="9.85546875" style="199" customWidth="1"/>
    <col min="9485" max="9485" width="2.42578125" style="199" customWidth="1"/>
    <col min="9486" max="9486" width="12.42578125" style="199" customWidth="1"/>
    <col min="9487" max="9487" width="6.42578125" style="199" customWidth="1"/>
    <col min="9488" max="9490" width="0" style="199" hidden="1" customWidth="1"/>
    <col min="9491" max="9728" width="9.140625" style="199"/>
    <col min="9729" max="9729" width="3.42578125" style="199" customWidth="1"/>
    <col min="9730" max="9730" width="7.140625" style="199" customWidth="1"/>
    <col min="9731" max="9731" width="2.140625" style="199" customWidth="1"/>
    <col min="9732" max="9732" width="9.42578125" style="199" customWidth="1"/>
    <col min="9733" max="9733" width="13" style="199" customWidth="1"/>
    <col min="9734" max="9734" width="8.42578125" style="199" customWidth="1"/>
    <col min="9735" max="9735" width="7.7109375" style="199" customWidth="1"/>
    <col min="9736" max="9736" width="8.140625" style="199" customWidth="1"/>
    <col min="9737" max="9737" width="16.28515625" style="199" customWidth="1"/>
    <col min="9738" max="9738" width="5.28515625" style="199" customWidth="1"/>
    <col min="9739" max="9739" width="9.42578125" style="199" customWidth="1"/>
    <col min="9740" max="9740" width="9.85546875" style="199" customWidth="1"/>
    <col min="9741" max="9741" width="2.42578125" style="199" customWidth="1"/>
    <col min="9742" max="9742" width="12.42578125" style="199" customWidth="1"/>
    <col min="9743" max="9743" width="6.42578125" style="199" customWidth="1"/>
    <col min="9744" max="9746" width="0" style="199" hidden="1" customWidth="1"/>
    <col min="9747" max="9984" width="9.140625" style="199"/>
    <col min="9985" max="9985" width="3.42578125" style="199" customWidth="1"/>
    <col min="9986" max="9986" width="7.140625" style="199" customWidth="1"/>
    <col min="9987" max="9987" width="2.140625" style="199" customWidth="1"/>
    <col min="9988" max="9988" width="9.42578125" style="199" customWidth="1"/>
    <col min="9989" max="9989" width="13" style="199" customWidth="1"/>
    <col min="9990" max="9990" width="8.42578125" style="199" customWidth="1"/>
    <col min="9991" max="9991" width="7.7109375" style="199" customWidth="1"/>
    <col min="9992" max="9992" width="8.140625" style="199" customWidth="1"/>
    <col min="9993" max="9993" width="16.28515625" style="199" customWidth="1"/>
    <col min="9994" max="9994" width="5.28515625" style="199" customWidth="1"/>
    <col min="9995" max="9995" width="9.42578125" style="199" customWidth="1"/>
    <col min="9996" max="9996" width="9.85546875" style="199" customWidth="1"/>
    <col min="9997" max="9997" width="2.42578125" style="199" customWidth="1"/>
    <col min="9998" max="9998" width="12.42578125" style="199" customWidth="1"/>
    <col min="9999" max="9999" width="6.42578125" style="199" customWidth="1"/>
    <col min="10000" max="10002" width="0" style="199" hidden="1" customWidth="1"/>
    <col min="10003" max="10240" width="9.140625" style="199"/>
    <col min="10241" max="10241" width="3.42578125" style="199" customWidth="1"/>
    <col min="10242" max="10242" width="7.140625" style="199" customWidth="1"/>
    <col min="10243" max="10243" width="2.140625" style="199" customWidth="1"/>
    <col min="10244" max="10244" width="9.42578125" style="199" customWidth="1"/>
    <col min="10245" max="10245" width="13" style="199" customWidth="1"/>
    <col min="10246" max="10246" width="8.42578125" style="199" customWidth="1"/>
    <col min="10247" max="10247" width="7.7109375" style="199" customWidth="1"/>
    <col min="10248" max="10248" width="8.140625" style="199" customWidth="1"/>
    <col min="10249" max="10249" width="16.28515625" style="199" customWidth="1"/>
    <col min="10250" max="10250" width="5.28515625" style="199" customWidth="1"/>
    <col min="10251" max="10251" width="9.42578125" style="199" customWidth="1"/>
    <col min="10252" max="10252" width="9.85546875" style="199" customWidth="1"/>
    <col min="10253" max="10253" width="2.42578125" style="199" customWidth="1"/>
    <col min="10254" max="10254" width="12.42578125" style="199" customWidth="1"/>
    <col min="10255" max="10255" width="6.42578125" style="199" customWidth="1"/>
    <col min="10256" max="10258" width="0" style="199" hidden="1" customWidth="1"/>
    <col min="10259" max="10496" width="9.140625" style="199"/>
    <col min="10497" max="10497" width="3.42578125" style="199" customWidth="1"/>
    <col min="10498" max="10498" width="7.140625" style="199" customWidth="1"/>
    <col min="10499" max="10499" width="2.140625" style="199" customWidth="1"/>
    <col min="10500" max="10500" width="9.42578125" style="199" customWidth="1"/>
    <col min="10501" max="10501" width="13" style="199" customWidth="1"/>
    <col min="10502" max="10502" width="8.42578125" style="199" customWidth="1"/>
    <col min="10503" max="10503" width="7.7109375" style="199" customWidth="1"/>
    <col min="10504" max="10504" width="8.140625" style="199" customWidth="1"/>
    <col min="10505" max="10505" width="16.28515625" style="199" customWidth="1"/>
    <col min="10506" max="10506" width="5.28515625" style="199" customWidth="1"/>
    <col min="10507" max="10507" width="9.42578125" style="199" customWidth="1"/>
    <col min="10508" max="10508" width="9.85546875" style="199" customWidth="1"/>
    <col min="10509" max="10509" width="2.42578125" style="199" customWidth="1"/>
    <col min="10510" max="10510" width="12.42578125" style="199" customWidth="1"/>
    <col min="10511" max="10511" width="6.42578125" style="199" customWidth="1"/>
    <col min="10512" max="10514" width="0" style="199" hidden="1" customWidth="1"/>
    <col min="10515" max="10752" width="9.140625" style="199"/>
    <col min="10753" max="10753" width="3.42578125" style="199" customWidth="1"/>
    <col min="10754" max="10754" width="7.140625" style="199" customWidth="1"/>
    <col min="10755" max="10755" width="2.140625" style="199" customWidth="1"/>
    <col min="10756" max="10756" width="9.42578125" style="199" customWidth="1"/>
    <col min="10757" max="10757" width="13" style="199" customWidth="1"/>
    <col min="10758" max="10758" width="8.42578125" style="199" customWidth="1"/>
    <col min="10759" max="10759" width="7.7109375" style="199" customWidth="1"/>
    <col min="10760" max="10760" width="8.140625" style="199" customWidth="1"/>
    <col min="10761" max="10761" width="16.28515625" style="199" customWidth="1"/>
    <col min="10762" max="10762" width="5.28515625" style="199" customWidth="1"/>
    <col min="10763" max="10763" width="9.42578125" style="199" customWidth="1"/>
    <col min="10764" max="10764" width="9.85546875" style="199" customWidth="1"/>
    <col min="10765" max="10765" width="2.42578125" style="199" customWidth="1"/>
    <col min="10766" max="10766" width="12.42578125" style="199" customWidth="1"/>
    <col min="10767" max="10767" width="6.42578125" style="199" customWidth="1"/>
    <col min="10768" max="10770" width="0" style="199" hidden="1" customWidth="1"/>
    <col min="10771" max="11008" width="9.140625" style="199"/>
    <col min="11009" max="11009" width="3.42578125" style="199" customWidth="1"/>
    <col min="11010" max="11010" width="7.140625" style="199" customWidth="1"/>
    <col min="11011" max="11011" width="2.140625" style="199" customWidth="1"/>
    <col min="11012" max="11012" width="9.42578125" style="199" customWidth="1"/>
    <col min="11013" max="11013" width="13" style="199" customWidth="1"/>
    <col min="11014" max="11014" width="8.42578125" style="199" customWidth="1"/>
    <col min="11015" max="11015" width="7.7109375" style="199" customWidth="1"/>
    <col min="11016" max="11016" width="8.140625" style="199" customWidth="1"/>
    <col min="11017" max="11017" width="16.28515625" style="199" customWidth="1"/>
    <col min="11018" max="11018" width="5.28515625" style="199" customWidth="1"/>
    <col min="11019" max="11019" width="9.42578125" style="199" customWidth="1"/>
    <col min="11020" max="11020" width="9.85546875" style="199" customWidth="1"/>
    <col min="11021" max="11021" width="2.42578125" style="199" customWidth="1"/>
    <col min="11022" max="11022" width="12.42578125" style="199" customWidth="1"/>
    <col min="11023" max="11023" width="6.42578125" style="199" customWidth="1"/>
    <col min="11024" max="11026" width="0" style="199" hidden="1" customWidth="1"/>
    <col min="11027" max="11264" width="9.140625" style="199"/>
    <col min="11265" max="11265" width="3.42578125" style="199" customWidth="1"/>
    <col min="11266" max="11266" width="7.140625" style="199" customWidth="1"/>
    <col min="11267" max="11267" width="2.140625" style="199" customWidth="1"/>
    <col min="11268" max="11268" width="9.42578125" style="199" customWidth="1"/>
    <col min="11269" max="11269" width="13" style="199" customWidth="1"/>
    <col min="11270" max="11270" width="8.42578125" style="199" customWidth="1"/>
    <col min="11271" max="11271" width="7.7109375" style="199" customWidth="1"/>
    <col min="11272" max="11272" width="8.140625" style="199" customWidth="1"/>
    <col min="11273" max="11273" width="16.28515625" style="199" customWidth="1"/>
    <col min="11274" max="11274" width="5.28515625" style="199" customWidth="1"/>
    <col min="11275" max="11275" width="9.42578125" style="199" customWidth="1"/>
    <col min="11276" max="11276" width="9.85546875" style="199" customWidth="1"/>
    <col min="11277" max="11277" width="2.42578125" style="199" customWidth="1"/>
    <col min="11278" max="11278" width="12.42578125" style="199" customWidth="1"/>
    <col min="11279" max="11279" width="6.42578125" style="199" customWidth="1"/>
    <col min="11280" max="11282" width="0" style="199" hidden="1" customWidth="1"/>
    <col min="11283" max="11520" width="9.140625" style="199"/>
    <col min="11521" max="11521" width="3.42578125" style="199" customWidth="1"/>
    <col min="11522" max="11522" width="7.140625" style="199" customWidth="1"/>
    <col min="11523" max="11523" width="2.140625" style="199" customWidth="1"/>
    <col min="11524" max="11524" width="9.42578125" style="199" customWidth="1"/>
    <col min="11525" max="11525" width="13" style="199" customWidth="1"/>
    <col min="11526" max="11526" width="8.42578125" style="199" customWidth="1"/>
    <col min="11527" max="11527" width="7.7109375" style="199" customWidth="1"/>
    <col min="11528" max="11528" width="8.140625" style="199" customWidth="1"/>
    <col min="11529" max="11529" width="16.28515625" style="199" customWidth="1"/>
    <col min="11530" max="11530" width="5.28515625" style="199" customWidth="1"/>
    <col min="11531" max="11531" width="9.42578125" style="199" customWidth="1"/>
    <col min="11532" max="11532" width="9.85546875" style="199" customWidth="1"/>
    <col min="11533" max="11533" width="2.42578125" style="199" customWidth="1"/>
    <col min="11534" max="11534" width="12.42578125" style="199" customWidth="1"/>
    <col min="11535" max="11535" width="6.42578125" style="199" customWidth="1"/>
    <col min="11536" max="11538" width="0" style="199" hidden="1" customWidth="1"/>
    <col min="11539" max="11776" width="9.140625" style="199"/>
    <col min="11777" max="11777" width="3.42578125" style="199" customWidth="1"/>
    <col min="11778" max="11778" width="7.140625" style="199" customWidth="1"/>
    <col min="11779" max="11779" width="2.140625" style="199" customWidth="1"/>
    <col min="11780" max="11780" width="9.42578125" style="199" customWidth="1"/>
    <col min="11781" max="11781" width="13" style="199" customWidth="1"/>
    <col min="11782" max="11782" width="8.42578125" style="199" customWidth="1"/>
    <col min="11783" max="11783" width="7.7109375" style="199" customWidth="1"/>
    <col min="11784" max="11784" width="8.140625" style="199" customWidth="1"/>
    <col min="11785" max="11785" width="16.28515625" style="199" customWidth="1"/>
    <col min="11786" max="11786" width="5.28515625" style="199" customWidth="1"/>
    <col min="11787" max="11787" width="9.42578125" style="199" customWidth="1"/>
    <col min="11788" max="11788" width="9.85546875" style="199" customWidth="1"/>
    <col min="11789" max="11789" width="2.42578125" style="199" customWidth="1"/>
    <col min="11790" max="11790" width="12.42578125" style="199" customWidth="1"/>
    <col min="11791" max="11791" width="6.42578125" style="199" customWidth="1"/>
    <col min="11792" max="11794" width="0" style="199" hidden="1" customWidth="1"/>
    <col min="11795" max="12032" width="9.140625" style="199"/>
    <col min="12033" max="12033" width="3.42578125" style="199" customWidth="1"/>
    <col min="12034" max="12034" width="7.140625" style="199" customWidth="1"/>
    <col min="12035" max="12035" width="2.140625" style="199" customWidth="1"/>
    <col min="12036" max="12036" width="9.42578125" style="199" customWidth="1"/>
    <col min="12037" max="12037" width="13" style="199" customWidth="1"/>
    <col min="12038" max="12038" width="8.42578125" style="199" customWidth="1"/>
    <col min="12039" max="12039" width="7.7109375" style="199" customWidth="1"/>
    <col min="12040" max="12040" width="8.140625" style="199" customWidth="1"/>
    <col min="12041" max="12041" width="16.28515625" style="199" customWidth="1"/>
    <col min="12042" max="12042" width="5.28515625" style="199" customWidth="1"/>
    <col min="12043" max="12043" width="9.42578125" style="199" customWidth="1"/>
    <col min="12044" max="12044" width="9.85546875" style="199" customWidth="1"/>
    <col min="12045" max="12045" width="2.42578125" style="199" customWidth="1"/>
    <col min="12046" max="12046" width="12.42578125" style="199" customWidth="1"/>
    <col min="12047" max="12047" width="6.42578125" style="199" customWidth="1"/>
    <col min="12048" max="12050" width="0" style="199" hidden="1" customWidth="1"/>
    <col min="12051" max="12288" width="9.140625" style="199"/>
    <col min="12289" max="12289" width="3.42578125" style="199" customWidth="1"/>
    <col min="12290" max="12290" width="7.140625" style="199" customWidth="1"/>
    <col min="12291" max="12291" width="2.140625" style="199" customWidth="1"/>
    <col min="12292" max="12292" width="9.42578125" style="199" customWidth="1"/>
    <col min="12293" max="12293" width="13" style="199" customWidth="1"/>
    <col min="12294" max="12294" width="8.42578125" style="199" customWidth="1"/>
    <col min="12295" max="12295" width="7.7109375" style="199" customWidth="1"/>
    <col min="12296" max="12296" width="8.140625" style="199" customWidth="1"/>
    <col min="12297" max="12297" width="16.28515625" style="199" customWidth="1"/>
    <col min="12298" max="12298" width="5.28515625" style="199" customWidth="1"/>
    <col min="12299" max="12299" width="9.42578125" style="199" customWidth="1"/>
    <col min="12300" max="12300" width="9.85546875" style="199" customWidth="1"/>
    <col min="12301" max="12301" width="2.42578125" style="199" customWidth="1"/>
    <col min="12302" max="12302" width="12.42578125" style="199" customWidth="1"/>
    <col min="12303" max="12303" width="6.42578125" style="199" customWidth="1"/>
    <col min="12304" max="12306" width="0" style="199" hidden="1" customWidth="1"/>
    <col min="12307" max="12544" width="9.140625" style="199"/>
    <col min="12545" max="12545" width="3.42578125" style="199" customWidth="1"/>
    <col min="12546" max="12546" width="7.140625" style="199" customWidth="1"/>
    <col min="12547" max="12547" width="2.140625" style="199" customWidth="1"/>
    <col min="12548" max="12548" width="9.42578125" style="199" customWidth="1"/>
    <col min="12549" max="12549" width="13" style="199" customWidth="1"/>
    <col min="12550" max="12550" width="8.42578125" style="199" customWidth="1"/>
    <col min="12551" max="12551" width="7.7109375" style="199" customWidth="1"/>
    <col min="12552" max="12552" width="8.140625" style="199" customWidth="1"/>
    <col min="12553" max="12553" width="16.28515625" style="199" customWidth="1"/>
    <col min="12554" max="12554" width="5.28515625" style="199" customWidth="1"/>
    <col min="12555" max="12555" width="9.42578125" style="199" customWidth="1"/>
    <col min="12556" max="12556" width="9.85546875" style="199" customWidth="1"/>
    <col min="12557" max="12557" width="2.42578125" style="199" customWidth="1"/>
    <col min="12558" max="12558" width="12.42578125" style="199" customWidth="1"/>
    <col min="12559" max="12559" width="6.42578125" style="199" customWidth="1"/>
    <col min="12560" max="12562" width="0" style="199" hidden="1" customWidth="1"/>
    <col min="12563" max="12800" width="9.140625" style="199"/>
    <col min="12801" max="12801" width="3.42578125" style="199" customWidth="1"/>
    <col min="12802" max="12802" width="7.140625" style="199" customWidth="1"/>
    <col min="12803" max="12803" width="2.140625" style="199" customWidth="1"/>
    <col min="12804" max="12804" width="9.42578125" style="199" customWidth="1"/>
    <col min="12805" max="12805" width="13" style="199" customWidth="1"/>
    <col min="12806" max="12806" width="8.42578125" style="199" customWidth="1"/>
    <col min="12807" max="12807" width="7.7109375" style="199" customWidth="1"/>
    <col min="12808" max="12808" width="8.140625" style="199" customWidth="1"/>
    <col min="12809" max="12809" width="16.28515625" style="199" customWidth="1"/>
    <col min="12810" max="12810" width="5.28515625" style="199" customWidth="1"/>
    <col min="12811" max="12811" width="9.42578125" style="199" customWidth="1"/>
    <col min="12812" max="12812" width="9.85546875" style="199" customWidth="1"/>
    <col min="12813" max="12813" width="2.42578125" style="199" customWidth="1"/>
    <col min="12814" max="12814" width="12.42578125" style="199" customWidth="1"/>
    <col min="12815" max="12815" width="6.42578125" style="199" customWidth="1"/>
    <col min="12816" max="12818" width="0" style="199" hidden="1" customWidth="1"/>
    <col min="12819" max="13056" width="9.140625" style="199"/>
    <col min="13057" max="13057" width="3.42578125" style="199" customWidth="1"/>
    <col min="13058" max="13058" width="7.140625" style="199" customWidth="1"/>
    <col min="13059" max="13059" width="2.140625" style="199" customWidth="1"/>
    <col min="13060" max="13060" width="9.42578125" style="199" customWidth="1"/>
    <col min="13061" max="13061" width="13" style="199" customWidth="1"/>
    <col min="13062" max="13062" width="8.42578125" style="199" customWidth="1"/>
    <col min="13063" max="13063" width="7.7109375" style="199" customWidth="1"/>
    <col min="13064" max="13064" width="8.140625" style="199" customWidth="1"/>
    <col min="13065" max="13065" width="16.28515625" style="199" customWidth="1"/>
    <col min="13066" max="13066" width="5.28515625" style="199" customWidth="1"/>
    <col min="13067" max="13067" width="9.42578125" style="199" customWidth="1"/>
    <col min="13068" max="13068" width="9.85546875" style="199" customWidth="1"/>
    <col min="13069" max="13069" width="2.42578125" style="199" customWidth="1"/>
    <col min="13070" max="13070" width="12.42578125" style="199" customWidth="1"/>
    <col min="13071" max="13071" width="6.42578125" style="199" customWidth="1"/>
    <col min="13072" max="13074" width="0" style="199" hidden="1" customWidth="1"/>
    <col min="13075" max="13312" width="9.140625" style="199"/>
    <col min="13313" max="13313" width="3.42578125" style="199" customWidth="1"/>
    <col min="13314" max="13314" width="7.140625" style="199" customWidth="1"/>
    <col min="13315" max="13315" width="2.140625" style="199" customWidth="1"/>
    <col min="13316" max="13316" width="9.42578125" style="199" customWidth="1"/>
    <col min="13317" max="13317" width="13" style="199" customWidth="1"/>
    <col min="13318" max="13318" width="8.42578125" style="199" customWidth="1"/>
    <col min="13319" max="13319" width="7.7109375" style="199" customWidth="1"/>
    <col min="13320" max="13320" width="8.140625" style="199" customWidth="1"/>
    <col min="13321" max="13321" width="16.28515625" style="199" customWidth="1"/>
    <col min="13322" max="13322" width="5.28515625" style="199" customWidth="1"/>
    <col min="13323" max="13323" width="9.42578125" style="199" customWidth="1"/>
    <col min="13324" max="13324" width="9.85546875" style="199" customWidth="1"/>
    <col min="13325" max="13325" width="2.42578125" style="199" customWidth="1"/>
    <col min="13326" max="13326" width="12.42578125" style="199" customWidth="1"/>
    <col min="13327" max="13327" width="6.42578125" style="199" customWidth="1"/>
    <col min="13328" max="13330" width="0" style="199" hidden="1" customWidth="1"/>
    <col min="13331" max="13568" width="9.140625" style="199"/>
    <col min="13569" max="13569" width="3.42578125" style="199" customWidth="1"/>
    <col min="13570" max="13570" width="7.140625" style="199" customWidth="1"/>
    <col min="13571" max="13571" width="2.140625" style="199" customWidth="1"/>
    <col min="13572" max="13572" width="9.42578125" style="199" customWidth="1"/>
    <col min="13573" max="13573" width="13" style="199" customWidth="1"/>
    <col min="13574" max="13574" width="8.42578125" style="199" customWidth="1"/>
    <col min="13575" max="13575" width="7.7109375" style="199" customWidth="1"/>
    <col min="13576" max="13576" width="8.140625" style="199" customWidth="1"/>
    <col min="13577" max="13577" width="16.28515625" style="199" customWidth="1"/>
    <col min="13578" max="13578" width="5.28515625" style="199" customWidth="1"/>
    <col min="13579" max="13579" width="9.42578125" style="199" customWidth="1"/>
    <col min="13580" max="13580" width="9.85546875" style="199" customWidth="1"/>
    <col min="13581" max="13581" width="2.42578125" style="199" customWidth="1"/>
    <col min="13582" max="13582" width="12.42578125" style="199" customWidth="1"/>
    <col min="13583" max="13583" width="6.42578125" style="199" customWidth="1"/>
    <col min="13584" max="13586" width="0" style="199" hidden="1" customWidth="1"/>
    <col min="13587" max="13824" width="9.140625" style="199"/>
    <col min="13825" max="13825" width="3.42578125" style="199" customWidth="1"/>
    <col min="13826" max="13826" width="7.140625" style="199" customWidth="1"/>
    <col min="13827" max="13827" width="2.140625" style="199" customWidth="1"/>
    <col min="13828" max="13828" width="9.42578125" style="199" customWidth="1"/>
    <col min="13829" max="13829" width="13" style="199" customWidth="1"/>
    <col min="13830" max="13830" width="8.42578125" style="199" customWidth="1"/>
    <col min="13831" max="13831" width="7.7109375" style="199" customWidth="1"/>
    <col min="13832" max="13832" width="8.140625" style="199" customWidth="1"/>
    <col min="13833" max="13833" width="16.28515625" style="199" customWidth="1"/>
    <col min="13834" max="13834" width="5.28515625" style="199" customWidth="1"/>
    <col min="13835" max="13835" width="9.42578125" style="199" customWidth="1"/>
    <col min="13836" max="13836" width="9.85546875" style="199" customWidth="1"/>
    <col min="13837" max="13837" width="2.42578125" style="199" customWidth="1"/>
    <col min="13838" max="13838" width="12.42578125" style="199" customWidth="1"/>
    <col min="13839" max="13839" width="6.42578125" style="199" customWidth="1"/>
    <col min="13840" max="13842" width="0" style="199" hidden="1" customWidth="1"/>
    <col min="13843" max="14080" width="9.140625" style="199"/>
    <col min="14081" max="14081" width="3.42578125" style="199" customWidth="1"/>
    <col min="14082" max="14082" width="7.140625" style="199" customWidth="1"/>
    <col min="14083" max="14083" width="2.140625" style="199" customWidth="1"/>
    <col min="14084" max="14084" width="9.42578125" style="199" customWidth="1"/>
    <col min="14085" max="14085" width="13" style="199" customWidth="1"/>
    <col min="14086" max="14086" width="8.42578125" style="199" customWidth="1"/>
    <col min="14087" max="14087" width="7.7109375" style="199" customWidth="1"/>
    <col min="14088" max="14088" width="8.140625" style="199" customWidth="1"/>
    <col min="14089" max="14089" width="16.28515625" style="199" customWidth="1"/>
    <col min="14090" max="14090" width="5.28515625" style="199" customWidth="1"/>
    <col min="14091" max="14091" width="9.42578125" style="199" customWidth="1"/>
    <col min="14092" max="14092" width="9.85546875" style="199" customWidth="1"/>
    <col min="14093" max="14093" width="2.42578125" style="199" customWidth="1"/>
    <col min="14094" max="14094" width="12.42578125" style="199" customWidth="1"/>
    <col min="14095" max="14095" width="6.42578125" style="199" customWidth="1"/>
    <col min="14096" max="14098" width="0" style="199" hidden="1" customWidth="1"/>
    <col min="14099" max="14336" width="9.140625" style="199"/>
    <col min="14337" max="14337" width="3.42578125" style="199" customWidth="1"/>
    <col min="14338" max="14338" width="7.140625" style="199" customWidth="1"/>
    <col min="14339" max="14339" width="2.140625" style="199" customWidth="1"/>
    <col min="14340" max="14340" width="9.42578125" style="199" customWidth="1"/>
    <col min="14341" max="14341" width="13" style="199" customWidth="1"/>
    <col min="14342" max="14342" width="8.42578125" style="199" customWidth="1"/>
    <col min="14343" max="14343" width="7.7109375" style="199" customWidth="1"/>
    <col min="14344" max="14344" width="8.140625" style="199" customWidth="1"/>
    <col min="14345" max="14345" width="16.28515625" style="199" customWidth="1"/>
    <col min="14346" max="14346" width="5.28515625" style="199" customWidth="1"/>
    <col min="14347" max="14347" width="9.42578125" style="199" customWidth="1"/>
    <col min="14348" max="14348" width="9.85546875" style="199" customWidth="1"/>
    <col min="14349" max="14349" width="2.42578125" style="199" customWidth="1"/>
    <col min="14350" max="14350" width="12.42578125" style="199" customWidth="1"/>
    <col min="14351" max="14351" width="6.42578125" style="199" customWidth="1"/>
    <col min="14352" max="14354" width="0" style="199" hidden="1" customWidth="1"/>
    <col min="14355" max="14592" width="9.140625" style="199"/>
    <col min="14593" max="14593" width="3.42578125" style="199" customWidth="1"/>
    <col min="14594" max="14594" width="7.140625" style="199" customWidth="1"/>
    <col min="14595" max="14595" width="2.140625" style="199" customWidth="1"/>
    <col min="14596" max="14596" width="9.42578125" style="199" customWidth="1"/>
    <col min="14597" max="14597" width="13" style="199" customWidth="1"/>
    <col min="14598" max="14598" width="8.42578125" style="199" customWidth="1"/>
    <col min="14599" max="14599" width="7.7109375" style="199" customWidth="1"/>
    <col min="14600" max="14600" width="8.140625" style="199" customWidth="1"/>
    <col min="14601" max="14601" width="16.28515625" style="199" customWidth="1"/>
    <col min="14602" max="14602" width="5.28515625" style="199" customWidth="1"/>
    <col min="14603" max="14603" width="9.42578125" style="199" customWidth="1"/>
    <col min="14604" max="14604" width="9.85546875" style="199" customWidth="1"/>
    <col min="14605" max="14605" width="2.42578125" style="199" customWidth="1"/>
    <col min="14606" max="14606" width="12.42578125" style="199" customWidth="1"/>
    <col min="14607" max="14607" width="6.42578125" style="199" customWidth="1"/>
    <col min="14608" max="14610" width="0" style="199" hidden="1" customWidth="1"/>
    <col min="14611" max="14848" width="9.140625" style="199"/>
    <col min="14849" max="14849" width="3.42578125" style="199" customWidth="1"/>
    <col min="14850" max="14850" width="7.140625" style="199" customWidth="1"/>
    <col min="14851" max="14851" width="2.140625" style="199" customWidth="1"/>
    <col min="14852" max="14852" width="9.42578125" style="199" customWidth="1"/>
    <col min="14853" max="14853" width="13" style="199" customWidth="1"/>
    <col min="14854" max="14854" width="8.42578125" style="199" customWidth="1"/>
    <col min="14855" max="14855" width="7.7109375" style="199" customWidth="1"/>
    <col min="14856" max="14856" width="8.140625" style="199" customWidth="1"/>
    <col min="14857" max="14857" width="16.28515625" style="199" customWidth="1"/>
    <col min="14858" max="14858" width="5.28515625" style="199" customWidth="1"/>
    <col min="14859" max="14859" width="9.42578125" style="199" customWidth="1"/>
    <col min="14860" max="14860" width="9.85546875" style="199" customWidth="1"/>
    <col min="14861" max="14861" width="2.42578125" style="199" customWidth="1"/>
    <col min="14862" max="14862" width="12.42578125" style="199" customWidth="1"/>
    <col min="14863" max="14863" width="6.42578125" style="199" customWidth="1"/>
    <col min="14864" max="14866" width="0" style="199" hidden="1" customWidth="1"/>
    <col min="14867" max="15104" width="9.140625" style="199"/>
    <col min="15105" max="15105" width="3.42578125" style="199" customWidth="1"/>
    <col min="15106" max="15106" width="7.140625" style="199" customWidth="1"/>
    <col min="15107" max="15107" width="2.140625" style="199" customWidth="1"/>
    <col min="15108" max="15108" width="9.42578125" style="199" customWidth="1"/>
    <col min="15109" max="15109" width="13" style="199" customWidth="1"/>
    <col min="15110" max="15110" width="8.42578125" style="199" customWidth="1"/>
    <col min="15111" max="15111" width="7.7109375" style="199" customWidth="1"/>
    <col min="15112" max="15112" width="8.140625" style="199" customWidth="1"/>
    <col min="15113" max="15113" width="16.28515625" style="199" customWidth="1"/>
    <col min="15114" max="15114" width="5.28515625" style="199" customWidth="1"/>
    <col min="15115" max="15115" width="9.42578125" style="199" customWidth="1"/>
    <col min="15116" max="15116" width="9.85546875" style="199" customWidth="1"/>
    <col min="15117" max="15117" width="2.42578125" style="199" customWidth="1"/>
    <col min="15118" max="15118" width="12.42578125" style="199" customWidth="1"/>
    <col min="15119" max="15119" width="6.42578125" style="199" customWidth="1"/>
    <col min="15120" max="15122" width="0" style="199" hidden="1" customWidth="1"/>
    <col min="15123" max="15360" width="9.140625" style="199"/>
    <col min="15361" max="15361" width="3.42578125" style="199" customWidth="1"/>
    <col min="15362" max="15362" width="7.140625" style="199" customWidth="1"/>
    <col min="15363" max="15363" width="2.140625" style="199" customWidth="1"/>
    <col min="15364" max="15364" width="9.42578125" style="199" customWidth="1"/>
    <col min="15365" max="15365" width="13" style="199" customWidth="1"/>
    <col min="15366" max="15366" width="8.42578125" style="199" customWidth="1"/>
    <col min="15367" max="15367" width="7.7109375" style="199" customWidth="1"/>
    <col min="15368" max="15368" width="8.140625" style="199" customWidth="1"/>
    <col min="15369" max="15369" width="16.28515625" style="199" customWidth="1"/>
    <col min="15370" max="15370" width="5.28515625" style="199" customWidth="1"/>
    <col min="15371" max="15371" width="9.42578125" style="199" customWidth="1"/>
    <col min="15372" max="15372" width="9.85546875" style="199" customWidth="1"/>
    <col min="15373" max="15373" width="2.42578125" style="199" customWidth="1"/>
    <col min="15374" max="15374" width="12.42578125" style="199" customWidth="1"/>
    <col min="15375" max="15375" width="6.42578125" style="199" customWidth="1"/>
    <col min="15376" max="15378" width="0" style="199" hidden="1" customWidth="1"/>
    <col min="15379" max="15616" width="9.140625" style="199"/>
    <col min="15617" max="15617" width="3.42578125" style="199" customWidth="1"/>
    <col min="15618" max="15618" width="7.140625" style="199" customWidth="1"/>
    <col min="15619" max="15619" width="2.140625" style="199" customWidth="1"/>
    <col min="15620" max="15620" width="9.42578125" style="199" customWidth="1"/>
    <col min="15621" max="15621" width="13" style="199" customWidth="1"/>
    <col min="15622" max="15622" width="8.42578125" style="199" customWidth="1"/>
    <col min="15623" max="15623" width="7.7109375" style="199" customWidth="1"/>
    <col min="15624" max="15624" width="8.140625" style="199" customWidth="1"/>
    <col min="15625" max="15625" width="16.28515625" style="199" customWidth="1"/>
    <col min="15626" max="15626" width="5.28515625" style="199" customWidth="1"/>
    <col min="15627" max="15627" width="9.42578125" style="199" customWidth="1"/>
    <col min="15628" max="15628" width="9.85546875" style="199" customWidth="1"/>
    <col min="15629" max="15629" width="2.42578125" style="199" customWidth="1"/>
    <col min="15630" max="15630" width="12.42578125" style="199" customWidth="1"/>
    <col min="15631" max="15631" width="6.42578125" style="199" customWidth="1"/>
    <col min="15632" max="15634" width="0" style="199" hidden="1" customWidth="1"/>
    <col min="15635" max="15872" width="9.140625" style="199"/>
    <col min="15873" max="15873" width="3.42578125" style="199" customWidth="1"/>
    <col min="15874" max="15874" width="7.140625" style="199" customWidth="1"/>
    <col min="15875" max="15875" width="2.140625" style="199" customWidth="1"/>
    <col min="15876" max="15876" width="9.42578125" style="199" customWidth="1"/>
    <col min="15877" max="15877" width="13" style="199" customWidth="1"/>
    <col min="15878" max="15878" width="8.42578125" style="199" customWidth="1"/>
    <col min="15879" max="15879" width="7.7109375" style="199" customWidth="1"/>
    <col min="15880" max="15880" width="8.140625" style="199" customWidth="1"/>
    <col min="15881" max="15881" width="16.28515625" style="199" customWidth="1"/>
    <col min="15882" max="15882" width="5.28515625" style="199" customWidth="1"/>
    <col min="15883" max="15883" width="9.42578125" style="199" customWidth="1"/>
    <col min="15884" max="15884" width="9.85546875" style="199" customWidth="1"/>
    <col min="15885" max="15885" width="2.42578125" style="199" customWidth="1"/>
    <col min="15886" max="15886" width="12.42578125" style="199" customWidth="1"/>
    <col min="15887" max="15887" width="6.42578125" style="199" customWidth="1"/>
    <col min="15888" max="15890" width="0" style="199" hidden="1" customWidth="1"/>
    <col min="15891" max="16128" width="9.140625" style="199"/>
    <col min="16129" max="16129" width="3.42578125" style="199" customWidth="1"/>
    <col min="16130" max="16130" width="7.140625" style="199" customWidth="1"/>
    <col min="16131" max="16131" width="2.140625" style="199" customWidth="1"/>
    <col min="16132" max="16132" width="9.42578125" style="199" customWidth="1"/>
    <col min="16133" max="16133" width="13" style="199" customWidth="1"/>
    <col min="16134" max="16134" width="8.42578125" style="199" customWidth="1"/>
    <col min="16135" max="16135" width="7.7109375" style="199" customWidth="1"/>
    <col min="16136" max="16136" width="8.140625" style="199" customWidth="1"/>
    <col min="16137" max="16137" width="16.28515625" style="199" customWidth="1"/>
    <col min="16138" max="16138" width="5.28515625" style="199" customWidth="1"/>
    <col min="16139" max="16139" width="9.42578125" style="199" customWidth="1"/>
    <col min="16140" max="16140" width="9.85546875" style="199" customWidth="1"/>
    <col min="16141" max="16141" width="2.42578125" style="199" customWidth="1"/>
    <col min="16142" max="16142" width="12.42578125" style="199" customWidth="1"/>
    <col min="16143" max="16143" width="6.42578125" style="199" customWidth="1"/>
    <col min="16144" max="16146" width="0" style="199" hidden="1" customWidth="1"/>
    <col min="16147" max="16384" width="9.140625" style="199"/>
  </cols>
  <sheetData>
    <row r="1" spans="2:13" ht="18">
      <c r="B1" s="197" t="s">
        <v>347</v>
      </c>
      <c r="C1" s="198"/>
      <c r="D1" s="198"/>
      <c r="K1" s="200"/>
    </row>
    <row r="2" spans="2:13" ht="15.75">
      <c r="B2" s="201"/>
      <c r="C2" s="202"/>
      <c r="D2" s="202"/>
      <c r="E2" s="203"/>
    </row>
    <row r="3" spans="2:13">
      <c r="B3" s="204" t="s">
        <v>74</v>
      </c>
      <c r="C3" s="204"/>
      <c r="D3" s="204"/>
      <c r="E3" s="205">
        <f ca="1">TODAY()</f>
        <v>41459</v>
      </c>
    </row>
    <row r="4" spans="2:13">
      <c r="B4" s="204"/>
      <c r="E4" s="206"/>
    </row>
    <row r="5" spans="2:13">
      <c r="B5" s="207"/>
      <c r="D5" s="205"/>
      <c r="E5" s="208"/>
      <c r="J5" s="209" t="s">
        <v>70</v>
      </c>
      <c r="K5" s="209"/>
    </row>
    <row r="6" spans="2:13" ht="15.75">
      <c r="H6" s="210"/>
      <c r="J6" s="211" t="s">
        <v>198</v>
      </c>
      <c r="K6" s="211"/>
    </row>
    <row r="7" spans="2:13" ht="15">
      <c r="D7" s="212"/>
      <c r="E7" s="212"/>
      <c r="F7" s="212"/>
      <c r="G7" s="212"/>
      <c r="H7" s="213"/>
      <c r="J7" s="211" t="s">
        <v>199</v>
      </c>
      <c r="K7" s="211"/>
    </row>
    <row r="8" spans="2:13" ht="15">
      <c r="C8" s="214" t="s">
        <v>73</v>
      </c>
      <c r="J8" s="387" t="s">
        <v>200</v>
      </c>
      <c r="K8" s="387"/>
      <c r="L8" s="387"/>
    </row>
    <row r="9" spans="2:13" ht="15">
      <c r="B9" s="215"/>
      <c r="C9" s="388" t="str">
        <f>IF(Offerteblad!C47="", "",Offerteblad!C47)</f>
        <v/>
      </c>
      <c r="D9" s="388"/>
      <c r="E9" s="388"/>
      <c r="F9" s="388"/>
      <c r="G9" s="388"/>
      <c r="H9" s="388"/>
      <c r="J9" s="211" t="s">
        <v>84</v>
      </c>
      <c r="K9" s="211"/>
    </row>
    <row r="10" spans="2:13" ht="15">
      <c r="B10" s="215"/>
      <c r="C10" s="389" t="str">
        <f>IF(Offerteblad!C48="", "",Offerteblad!C48)</f>
        <v/>
      </c>
      <c r="D10" s="389"/>
      <c r="E10" s="389"/>
      <c r="F10" s="389"/>
      <c r="G10" s="389"/>
      <c r="H10" s="389"/>
      <c r="J10" s="390" t="s">
        <v>85</v>
      </c>
      <c r="K10" s="390"/>
      <c r="L10" s="390"/>
    </row>
    <row r="11" spans="2:13" ht="15">
      <c r="B11" s="215"/>
      <c r="C11" s="389" t="str">
        <f>IF(Offerteblad!C49="", "",Offerteblad!C49)</f>
        <v/>
      </c>
      <c r="D11" s="389"/>
      <c r="E11" s="389" t="str">
        <f>IF(Offerteblad!E49="", "",Offerteblad!E49)</f>
        <v/>
      </c>
      <c r="F11" s="389"/>
      <c r="G11" s="389"/>
      <c r="H11" s="389"/>
      <c r="I11" s="213"/>
      <c r="J11" s="391"/>
      <c r="K11" s="391"/>
      <c r="L11" s="391"/>
    </row>
    <row r="12" spans="2:13" ht="15">
      <c r="B12" s="215"/>
      <c r="C12" s="392" t="str">
        <f>IF(Offerteblad!C50="", "",Offerteblad!C50)</f>
        <v/>
      </c>
      <c r="D12" s="392"/>
      <c r="E12" s="392"/>
      <c r="F12" s="392"/>
      <c r="G12" s="392"/>
      <c r="H12" s="392"/>
      <c r="M12" s="213"/>
    </row>
    <row r="13" spans="2:13" ht="15">
      <c r="B13" s="215"/>
      <c r="C13" s="249"/>
      <c r="D13" s="249"/>
      <c r="E13" s="249"/>
      <c r="F13" s="249"/>
      <c r="G13" s="249"/>
      <c r="H13" s="215"/>
      <c r="M13" s="213"/>
    </row>
    <row r="14" spans="2:13" ht="15">
      <c r="B14" s="215"/>
      <c r="C14" s="217"/>
      <c r="D14" s="218"/>
      <c r="E14" s="219"/>
      <c r="F14" s="219"/>
      <c r="G14" s="216"/>
      <c r="H14" s="215"/>
      <c r="M14" s="213"/>
    </row>
    <row r="15" spans="2:13" ht="15">
      <c r="B15" s="215"/>
      <c r="C15" s="215"/>
      <c r="F15" s="220"/>
      <c r="G15" s="221"/>
      <c r="H15" s="215"/>
      <c r="M15" s="213"/>
    </row>
    <row r="16" spans="2:13" ht="15.75" thickBot="1">
      <c r="B16" s="215"/>
      <c r="C16" s="222"/>
      <c r="D16" s="223" t="s">
        <v>40</v>
      </c>
      <c r="E16" s="222"/>
      <c r="F16" s="211"/>
      <c r="G16" s="393" t="s">
        <v>344</v>
      </c>
      <c r="H16" s="394"/>
      <c r="I16" s="395"/>
      <c r="J16" s="396"/>
      <c r="L16" s="213"/>
    </row>
    <row r="17" spans="3:15" ht="16.5" thickBot="1">
      <c r="C17" s="397" t="s">
        <v>9</v>
      </c>
      <c r="D17" s="398"/>
      <c r="E17" s="399" t="s">
        <v>75</v>
      </c>
      <c r="F17" s="398"/>
      <c r="G17" s="224" t="s">
        <v>46</v>
      </c>
      <c r="H17" s="224" t="s">
        <v>45</v>
      </c>
      <c r="I17" s="225" t="s">
        <v>235</v>
      </c>
      <c r="J17" s="226"/>
      <c r="K17" s="213"/>
      <c r="L17" s="227"/>
      <c r="O17" s="197"/>
    </row>
    <row r="18" spans="3:15" ht="15">
      <c r="C18" s="384" t="str">
        <f>IF(Offerteblad!G12=0,"",Offerteblad!G12)</f>
        <v/>
      </c>
      <c r="D18" s="384"/>
      <c r="E18" s="385" t="str">
        <f>IF(Offerteblad!E12=$D$16,"", Offerteblad!E12)</f>
        <v/>
      </c>
      <c r="F18" s="386"/>
      <c r="G18" s="261" t="str">
        <f>IF(Offerteblad!H12= 0, "",Offerteblad!H12)</f>
        <v/>
      </c>
      <c r="H18" s="228" t="str">
        <f>IF(Offerteblad!I12= 0, "",Offerteblad!I12)</f>
        <v/>
      </c>
      <c r="I18" s="229" t="str">
        <f>IF(Offerteblad!K12= 0, "",Offerteblad!K12)</f>
        <v/>
      </c>
      <c r="K18" s="230"/>
    </row>
    <row r="19" spans="3:15" ht="15">
      <c r="C19" s="400" t="str">
        <f>IF(Offerteblad!G13=0,"",Offerteblad!G13)</f>
        <v/>
      </c>
      <c r="D19" s="401"/>
      <c r="E19" s="386" t="str">
        <f>IF(Offerteblad!E13=$D$16,"", Offerteblad!E13)</f>
        <v/>
      </c>
      <c r="F19" s="386"/>
      <c r="G19" s="261" t="str">
        <f>IF(Offerteblad!H13= 0, "",Offerteblad!H13)</f>
        <v/>
      </c>
      <c r="H19" s="231" t="str">
        <f>IF(Offerteblad!I13= 0, "",Offerteblad!I13)</f>
        <v/>
      </c>
      <c r="I19" s="229" t="str">
        <f>IF(Offerteblad!K13= 0, "",Offerteblad!K13)</f>
        <v/>
      </c>
      <c r="K19" s="213"/>
    </row>
    <row r="20" spans="3:15" ht="15">
      <c r="C20" s="384" t="str">
        <f>IF(Offerteblad!G14=0,"",Offerteblad!G14)</f>
        <v/>
      </c>
      <c r="D20" s="402"/>
      <c r="E20" s="386" t="str">
        <f>IF(Offerteblad!E14=$D$16,"", Offerteblad!E14)</f>
        <v/>
      </c>
      <c r="F20" s="386"/>
      <c r="G20" s="261" t="str">
        <f>IF(Offerteblad!H14= 0, "",Offerteblad!H14)</f>
        <v/>
      </c>
      <c r="H20" s="231" t="str">
        <f>IF(Offerteblad!I14= 0, "",Offerteblad!I14)</f>
        <v/>
      </c>
      <c r="I20" s="229" t="str">
        <f>IF(Offerteblad!K14= 0, "",Offerteblad!K14)</f>
        <v/>
      </c>
      <c r="K20" s="213"/>
    </row>
    <row r="21" spans="3:15">
      <c r="C21" s="384" t="str">
        <f>IF(Offerteblad!G15=0,"",Offerteblad!G15)</f>
        <v/>
      </c>
      <c r="D21" s="402"/>
      <c r="E21" s="386" t="str">
        <f>IF(Offerteblad!E15=$D$16,"", Offerteblad!E15)</f>
        <v/>
      </c>
      <c r="F21" s="386"/>
      <c r="G21" s="261" t="str">
        <f>IF(Offerteblad!H15= 0, "",Offerteblad!H15)</f>
        <v/>
      </c>
      <c r="H21" s="231" t="str">
        <f>IF(Offerteblad!I15= 0, "",Offerteblad!I15)</f>
        <v/>
      </c>
      <c r="I21" s="229" t="str">
        <f>IF(Offerteblad!K15= 0, "",Offerteblad!K15)</f>
        <v/>
      </c>
    </row>
    <row r="22" spans="3:15">
      <c r="C22" s="384" t="str">
        <f>IF(Offerteblad!G16=0,"",Offerteblad!G16)</f>
        <v/>
      </c>
      <c r="D22" s="402"/>
      <c r="E22" s="386" t="str">
        <f>IF(Offerteblad!E16=$D$16,"", Offerteblad!E16)</f>
        <v/>
      </c>
      <c r="F22" s="386"/>
      <c r="G22" s="261" t="str">
        <f>IF(Offerteblad!H16= 0, "",Offerteblad!H16)</f>
        <v/>
      </c>
      <c r="H22" s="231" t="str">
        <f>IF(Offerteblad!I16= 0, "",Offerteblad!I16)</f>
        <v/>
      </c>
      <c r="I22" s="229" t="str">
        <f>IF(Offerteblad!K16= 0, "",Offerteblad!K16)</f>
        <v/>
      </c>
    </row>
    <row r="23" spans="3:15">
      <c r="C23" s="384" t="str">
        <f>IF(Offerteblad!G17=0,"",Offerteblad!G17)</f>
        <v/>
      </c>
      <c r="D23" s="402"/>
      <c r="E23" s="386" t="str">
        <f>IF(Offerteblad!E17=$D$16,"", Offerteblad!E17)</f>
        <v/>
      </c>
      <c r="F23" s="386"/>
      <c r="G23" s="261" t="str">
        <f>IF(Offerteblad!H17= 0, "",Offerteblad!H17)</f>
        <v/>
      </c>
      <c r="H23" s="231" t="str">
        <f>IF(Offerteblad!I17= 0, "",Offerteblad!I17)</f>
        <v/>
      </c>
      <c r="I23" s="229" t="str">
        <f>IF(Offerteblad!K17= 0, "",Offerteblad!K17)</f>
        <v/>
      </c>
    </row>
    <row r="24" spans="3:15">
      <c r="C24" s="384" t="str">
        <f>IF(Offerteblad!G18=0,"",Offerteblad!G18)</f>
        <v/>
      </c>
      <c r="D24" s="402"/>
      <c r="E24" s="386" t="str">
        <f>IF(Offerteblad!E18=$D$16,"", Offerteblad!E18)</f>
        <v/>
      </c>
      <c r="F24" s="386"/>
      <c r="G24" s="261" t="str">
        <f>IF(Offerteblad!H18= 0, "",Offerteblad!H18)</f>
        <v/>
      </c>
      <c r="H24" s="231" t="str">
        <f>IF(Offerteblad!I18= 0, "",Offerteblad!I18)</f>
        <v/>
      </c>
      <c r="I24" s="229" t="str">
        <f>IF(Offerteblad!K18= 0, "",Offerteblad!K18)</f>
        <v/>
      </c>
    </row>
    <row r="25" spans="3:15">
      <c r="C25" s="384" t="str">
        <f>IF(Offerteblad!G19=0,"",Offerteblad!G19)</f>
        <v/>
      </c>
      <c r="D25" s="402"/>
      <c r="E25" s="386" t="str">
        <f>IF(Offerteblad!E19=$D$16,"", Offerteblad!E19)</f>
        <v/>
      </c>
      <c r="F25" s="386"/>
      <c r="G25" s="261" t="str">
        <f>IF(Offerteblad!H19= 0, "",Offerteblad!H19)</f>
        <v/>
      </c>
      <c r="H25" s="231" t="str">
        <f>IF(Offerteblad!I19= 0, "",Offerteblad!I19)</f>
        <v/>
      </c>
      <c r="I25" s="229" t="str">
        <f>IF(Offerteblad!K19= 0, "",Offerteblad!K19)</f>
        <v/>
      </c>
    </row>
    <row r="26" spans="3:15">
      <c r="C26" s="384" t="str">
        <f>IF(Offerteblad!G20=0,"",Offerteblad!G20)</f>
        <v/>
      </c>
      <c r="D26" s="402"/>
      <c r="E26" s="386" t="str">
        <f>IF(Offerteblad!E20=$D$16,"", Offerteblad!E20)</f>
        <v/>
      </c>
      <c r="F26" s="386"/>
      <c r="G26" s="261" t="str">
        <f>IF(Offerteblad!H20= 0, "",Offerteblad!H20)</f>
        <v/>
      </c>
      <c r="H26" s="231" t="str">
        <f>IF(Offerteblad!I20= 0, "",Offerteblad!I20)</f>
        <v/>
      </c>
      <c r="I26" s="229" t="str">
        <f>IF(Offerteblad!K20= 0, "",Offerteblad!K20)</f>
        <v/>
      </c>
    </row>
    <row r="27" spans="3:15">
      <c r="C27" s="384" t="str">
        <f>IF(Offerteblad!G21=0,"",Offerteblad!G21)</f>
        <v/>
      </c>
      <c r="D27" s="402"/>
      <c r="E27" s="386" t="str">
        <f>IF(Offerteblad!E21=$D$16,"", Offerteblad!E21)</f>
        <v/>
      </c>
      <c r="F27" s="386"/>
      <c r="G27" s="261" t="str">
        <f>IF(Offerteblad!H21= 0, "",Offerteblad!H21)</f>
        <v/>
      </c>
      <c r="H27" s="231" t="str">
        <f>IF(Offerteblad!I21= 0, "",Offerteblad!I21)</f>
        <v/>
      </c>
      <c r="I27" s="229" t="str">
        <f>IF(Offerteblad!K21= 0, "",Offerteblad!K21)</f>
        <v/>
      </c>
    </row>
    <row r="28" spans="3:15">
      <c r="C28" s="384" t="str">
        <f>IF(Offerteblad!G22=0,"",Offerteblad!G22)</f>
        <v/>
      </c>
      <c r="D28" s="402"/>
      <c r="E28" s="386" t="str">
        <f>IF(Offerteblad!E22=$D$16,"", Offerteblad!E22)</f>
        <v/>
      </c>
      <c r="F28" s="386"/>
      <c r="G28" s="261" t="str">
        <f>IF(Offerteblad!H22= 0, "",Offerteblad!H22)</f>
        <v/>
      </c>
      <c r="H28" s="231" t="str">
        <f>IF(Offerteblad!I22= 0, "",Offerteblad!I22)</f>
        <v/>
      </c>
      <c r="I28" s="229" t="str">
        <f>IF(Offerteblad!K22= 0, "",Offerteblad!K22)</f>
        <v/>
      </c>
    </row>
    <row r="29" spans="3:15">
      <c r="C29" s="384" t="str">
        <f>IF(Offerteblad!G23=0,"",Offerteblad!G23)</f>
        <v/>
      </c>
      <c r="D29" s="402"/>
      <c r="E29" s="386" t="str">
        <f>IF(Offerteblad!E23=$D$16,"", Offerteblad!E23)</f>
        <v/>
      </c>
      <c r="F29" s="386"/>
      <c r="G29" s="261" t="str">
        <f>IF(Offerteblad!H23= 0, "",Offerteblad!H23)</f>
        <v/>
      </c>
      <c r="H29" s="231" t="str">
        <f>IF(Offerteblad!I23= 0, "",Offerteblad!I23)</f>
        <v/>
      </c>
      <c r="I29" s="229" t="str">
        <f>IF(Offerteblad!K23= 0, "",Offerteblad!K23)</f>
        <v/>
      </c>
    </row>
    <row r="30" spans="3:15">
      <c r="C30" s="384" t="str">
        <f>IF(Offerteblad!G24=0,"",Offerteblad!G24)</f>
        <v/>
      </c>
      <c r="D30" s="402"/>
      <c r="E30" s="386" t="str">
        <f>IF(Offerteblad!E24=$D$16,"", Offerteblad!E24)</f>
        <v/>
      </c>
      <c r="F30" s="386"/>
      <c r="G30" s="261" t="str">
        <f>IF(Offerteblad!H24= 0, "",Offerteblad!H24)</f>
        <v/>
      </c>
      <c r="H30" s="231" t="str">
        <f>IF(Offerteblad!I24= 0, "",Offerteblad!I24)</f>
        <v/>
      </c>
      <c r="I30" s="229" t="str">
        <f>IF(Offerteblad!K24= 0, "",Offerteblad!K24)</f>
        <v/>
      </c>
    </row>
    <row r="31" spans="3:15">
      <c r="C31" s="384" t="str">
        <f>IF(Offerteblad!G25=0,"",Offerteblad!G25)</f>
        <v/>
      </c>
      <c r="D31" s="402"/>
      <c r="E31" s="386" t="str">
        <f>IF(Offerteblad!E25=$D$16,"", Offerteblad!E25)</f>
        <v/>
      </c>
      <c r="F31" s="386"/>
      <c r="G31" s="261" t="str">
        <f>IF(Offerteblad!H25= 0, "",Offerteblad!H25)</f>
        <v/>
      </c>
      <c r="H31" s="231" t="str">
        <f>IF(Offerteblad!I25= 0, "",Offerteblad!I25)</f>
        <v/>
      </c>
      <c r="I31" s="229" t="str">
        <f>IF(Offerteblad!K25= 0, "",Offerteblad!K25)</f>
        <v/>
      </c>
    </row>
    <row r="32" spans="3:15">
      <c r="C32" s="384" t="str">
        <f>IF(Offerteblad!G26=0,"",Offerteblad!G26)</f>
        <v/>
      </c>
      <c r="D32" s="402"/>
      <c r="E32" s="386" t="str">
        <f>IF(Offerteblad!E26=$D$16,"", Offerteblad!E26)</f>
        <v/>
      </c>
      <c r="F32" s="386"/>
      <c r="G32" s="261" t="str">
        <f>IF(Offerteblad!H26= 0, "",Offerteblad!H26)</f>
        <v/>
      </c>
      <c r="H32" s="231" t="str">
        <f>IF(Offerteblad!I26= 0, "",Offerteblad!I26)</f>
        <v/>
      </c>
      <c r="I32" s="229" t="str">
        <f>IF(Offerteblad!K26= 0, "",Offerteblad!K26)</f>
        <v/>
      </c>
    </row>
    <row r="33" spans="3:13">
      <c r="C33" s="384" t="str">
        <f>IF(Offerteblad!G27=0,"",Offerteblad!G27)</f>
        <v/>
      </c>
      <c r="D33" s="402"/>
      <c r="E33" s="386" t="str">
        <f>IF(Offerteblad!E27=$D$16,"", Offerteblad!E27)</f>
        <v/>
      </c>
      <c r="F33" s="386"/>
      <c r="G33" s="261" t="str">
        <f>IF(Offerteblad!H27= 0, "",Offerteblad!H27)</f>
        <v/>
      </c>
      <c r="H33" s="231" t="str">
        <f>IF(Offerteblad!I27= 0, "",Offerteblad!I27)</f>
        <v/>
      </c>
      <c r="I33" s="229" t="str">
        <f>IF(Offerteblad!K27= 0, "",Offerteblad!K27)</f>
        <v/>
      </c>
    </row>
    <row r="34" spans="3:13">
      <c r="C34" s="384" t="str">
        <f>IF(Offerteblad!G28=0,"",Offerteblad!G28)</f>
        <v/>
      </c>
      <c r="D34" s="402"/>
      <c r="E34" s="386" t="str">
        <f>IF(Offerteblad!E28=$D$16,"", Offerteblad!E28)</f>
        <v/>
      </c>
      <c r="F34" s="386"/>
      <c r="G34" s="261" t="str">
        <f>IF(Offerteblad!H28= 0, "",Offerteblad!H28)</f>
        <v/>
      </c>
      <c r="H34" s="231" t="str">
        <f>IF(Offerteblad!I28= 0, "",Offerteblad!I28)</f>
        <v/>
      </c>
      <c r="I34" s="229" t="str">
        <f>IF(Offerteblad!K28= 0, "",Offerteblad!K28)</f>
        <v/>
      </c>
    </row>
    <row r="35" spans="3:13">
      <c r="C35" s="384" t="str">
        <f>IF(Offerteblad!G29=0,"",Offerteblad!G29)</f>
        <v/>
      </c>
      <c r="D35" s="402"/>
      <c r="E35" s="386" t="str">
        <f>IF(Offerteblad!E29=$D$16,"", Offerteblad!E29)</f>
        <v/>
      </c>
      <c r="F35" s="386"/>
      <c r="G35" s="261" t="str">
        <f>IF(Offerteblad!H29= 0, "",Offerteblad!H29)</f>
        <v/>
      </c>
      <c r="H35" s="231" t="str">
        <f>IF(Offerteblad!I29= 0, "",Offerteblad!I29)</f>
        <v/>
      </c>
      <c r="I35" s="229" t="str">
        <f>IF(Offerteblad!K29= 0, "",Offerteblad!K29)</f>
        <v/>
      </c>
    </row>
    <row r="36" spans="3:13" ht="13.5" thickBot="1">
      <c r="C36" s="384" t="str">
        <f>IF(Offerteblad!G30=0,"",Offerteblad!G30)</f>
        <v/>
      </c>
      <c r="D36" s="402"/>
      <c r="E36" s="386" t="str">
        <f>IF(Offerteblad!E30=$D$16,"", Offerteblad!E30)</f>
        <v/>
      </c>
      <c r="F36" s="386"/>
      <c r="G36" s="261" t="str">
        <f>IF(Offerteblad!H30= 0, "",Offerteblad!H30)</f>
        <v/>
      </c>
      <c r="H36" s="231" t="str">
        <f>IF(Offerteblad!I30= 0, "",Offerteblad!I30)</f>
        <v/>
      </c>
      <c r="I36" s="229" t="str">
        <f>IF(Offerteblad!K30= 0, "",Offerteblad!K30)</f>
        <v/>
      </c>
    </row>
    <row r="37" spans="3:13" ht="15.75" thickBot="1">
      <c r="C37" s="405" t="s">
        <v>134</v>
      </c>
      <c r="D37" s="406"/>
      <c r="E37" s="406"/>
      <c r="F37" s="406"/>
      <c r="G37" s="407"/>
      <c r="H37" s="408"/>
      <c r="I37" s="233">
        <f>Offerteblad!K32</f>
        <v>0</v>
      </c>
    </row>
    <row r="38" spans="3:13">
      <c r="C38" s="402" t="str">
        <f>[1]Offerteblad!B38</f>
        <v>Transportverzekering (1,5%)</v>
      </c>
      <c r="D38" s="409"/>
      <c r="E38" s="409"/>
      <c r="F38" s="409"/>
      <c r="G38" s="409"/>
      <c r="H38" s="410"/>
      <c r="I38" s="229">
        <f>Offerteblad!K35</f>
        <v>0</v>
      </c>
    </row>
    <row r="39" spans="3:13" ht="13.5" thickBot="1">
      <c r="C39" s="411" t="s">
        <v>345</v>
      </c>
      <c r="D39" s="412"/>
      <c r="E39" s="412"/>
      <c r="F39" s="412"/>
      <c r="G39" s="412"/>
      <c r="H39" s="413"/>
      <c r="I39" s="234" t="str">
        <f>IF(Offerteblad!K39=0,"",Offerteblad!K39)</f>
        <v/>
      </c>
    </row>
    <row r="40" spans="3:13" ht="15.75" thickBot="1">
      <c r="C40" s="414" t="str">
        <f>[1]Offerteblad!B40</f>
        <v>Totaal exclusief BTW</v>
      </c>
      <c r="D40" s="415"/>
      <c r="E40" s="415"/>
      <c r="F40" s="415"/>
      <c r="G40" s="415"/>
      <c r="H40" s="416"/>
      <c r="I40" s="235">
        <f>Offerteblad!K40</f>
        <v>0</v>
      </c>
    </row>
    <row r="41" spans="3:13" ht="13.5" thickBot="1">
      <c r="C41" s="417" t="str">
        <f>[1]Offerteblad!B41</f>
        <v>BTW 21%</v>
      </c>
      <c r="D41" s="418"/>
      <c r="E41" s="418"/>
      <c r="F41" s="418"/>
      <c r="G41" s="418"/>
      <c r="H41" s="419"/>
      <c r="I41" s="236">
        <f>Offerteblad!K44</f>
        <v>0</v>
      </c>
    </row>
    <row r="42" spans="3:13" ht="16.5" thickBot="1">
      <c r="C42" s="420" t="str">
        <f>[1]Offerteblad!B42</f>
        <v>Totaal inclusief BTW</v>
      </c>
      <c r="D42" s="421"/>
      <c r="E42" s="421"/>
      <c r="F42" s="421"/>
      <c r="G42" s="421"/>
      <c r="H42" s="422"/>
      <c r="I42" s="237">
        <f>Offerteblad!K45</f>
        <v>0</v>
      </c>
      <c r="J42" s="238"/>
    </row>
    <row r="43" spans="3:13">
      <c r="J43" s="211"/>
      <c r="K43" s="211"/>
      <c r="L43" s="404"/>
      <c r="M43" s="404"/>
    </row>
    <row r="44" spans="3:13">
      <c r="J44" s="211"/>
      <c r="K44" s="211"/>
      <c r="L44" s="404"/>
      <c r="M44" s="404"/>
    </row>
    <row r="45" spans="3:13">
      <c r="J45" s="211"/>
      <c r="K45" s="211"/>
      <c r="L45" s="404"/>
      <c r="M45" s="404"/>
    </row>
    <row r="46" spans="3:13">
      <c r="J46" s="211"/>
      <c r="K46" s="211"/>
      <c r="L46" s="404"/>
      <c r="M46" s="404"/>
    </row>
    <row r="47" spans="3:13" ht="16.5" thickBot="1">
      <c r="J47" s="239"/>
      <c r="K47" s="211"/>
      <c r="L47" s="404"/>
      <c r="M47" s="404"/>
    </row>
    <row r="48" spans="3:13" ht="14.25">
      <c r="C48" s="211"/>
      <c r="D48" s="211"/>
      <c r="E48" s="211"/>
      <c r="F48" s="403"/>
      <c r="G48" s="403"/>
      <c r="H48" s="403"/>
      <c r="I48" s="240"/>
      <c r="J48" s="211"/>
      <c r="K48" s="211"/>
      <c r="L48" s="404"/>
      <c r="M48" s="404"/>
    </row>
    <row r="49" spans="2:14">
      <c r="C49" s="211"/>
      <c r="D49" s="211"/>
      <c r="E49" s="211"/>
      <c r="F49" s="211"/>
      <c r="G49" s="211"/>
      <c r="H49" s="211"/>
      <c r="I49" s="211"/>
      <c r="J49" s="211"/>
      <c r="K49" s="211"/>
      <c r="L49" s="404"/>
      <c r="M49" s="404"/>
    </row>
    <row r="50" spans="2:14">
      <c r="C50" s="423" t="s">
        <v>157</v>
      </c>
      <c r="D50" s="423"/>
      <c r="E50" s="423"/>
      <c r="F50" s="241" t="str">
        <f>IF(Offerteblad!C56='blad 2'!T12, "",Offerteblad!C56)</f>
        <v/>
      </c>
      <c r="G50" s="220"/>
      <c r="H50" s="241" t="str">
        <f>IF(Offerteblad!D56='blad 2'!T12, "",Offerteblad!D56)</f>
        <v>&lt; kies locatie &gt;</v>
      </c>
      <c r="I50" s="220"/>
      <c r="J50" s="424"/>
      <c r="K50" s="424"/>
      <c r="L50" s="404"/>
      <c r="M50" s="404"/>
      <c r="N50" s="242"/>
    </row>
    <row r="51" spans="2:14" ht="15.75">
      <c r="C51" s="425" t="s">
        <v>87</v>
      </c>
      <c r="D51" s="425"/>
      <c r="E51" s="425"/>
      <c r="F51" s="243">
        <f>IF(Offerteblad!C58="&lt;selecteer&gt;","Nee",Offerteblad!C58)</f>
        <v>0</v>
      </c>
      <c r="J51" s="426"/>
      <c r="K51" s="426"/>
      <c r="L51" s="427"/>
      <c r="M51" s="427"/>
    </row>
    <row r="52" spans="2:14" ht="15">
      <c r="C52" s="429" t="str">
        <f>IF(Offerteblad!C59=0, "", Offerteblad!C59)</f>
        <v/>
      </c>
      <c r="D52" s="430"/>
      <c r="E52" s="430"/>
      <c r="F52" s="430"/>
      <c r="G52" s="430"/>
      <c r="H52" s="431"/>
      <c r="J52" s="432"/>
      <c r="K52" s="432"/>
      <c r="L52" s="433"/>
      <c r="M52" s="433"/>
    </row>
    <row r="53" spans="2:14" ht="15.75">
      <c r="C53" s="434" t="str">
        <f>IF(Offerteblad!C60=0, "", Offerteblad!C60)</f>
        <v/>
      </c>
      <c r="D53" s="435"/>
      <c r="E53" s="435"/>
      <c r="F53" s="435" t="str">
        <f>IF(Offerteblad!C61=0, "", Offerteblad!C61)</f>
        <v/>
      </c>
      <c r="G53" s="435"/>
      <c r="H53" s="436"/>
      <c r="J53" s="437"/>
      <c r="K53" s="437"/>
      <c r="L53" s="427"/>
      <c r="M53" s="427"/>
    </row>
    <row r="54" spans="2:14">
      <c r="C54" s="438" t="str">
        <f>IF(Offerteblad!C62=0, "", Offerteblad!C62)</f>
        <v/>
      </c>
      <c r="D54" s="439"/>
      <c r="E54" s="439"/>
      <c r="F54" s="439"/>
      <c r="G54" s="439"/>
      <c r="H54" s="440"/>
      <c r="J54" s="244"/>
      <c r="K54" s="245"/>
      <c r="L54" s="245"/>
      <c r="M54" s="245"/>
    </row>
    <row r="55" spans="2:14" ht="15">
      <c r="B55" s="246"/>
      <c r="C55" s="441" t="s">
        <v>88</v>
      </c>
      <c r="D55" s="442"/>
      <c r="E55" s="442" t="str">
        <f>IF(Offerteblad!C64=0, "", Offerteblad!C64)</f>
        <v/>
      </c>
      <c r="F55" s="442"/>
      <c r="G55" s="442"/>
      <c r="H55" s="443"/>
      <c r="I55" s="246"/>
      <c r="J55" s="246"/>
      <c r="K55" s="246"/>
      <c r="L55" s="246"/>
    </row>
    <row r="56" spans="2:14" ht="15">
      <c r="B56" s="444"/>
      <c r="C56" s="444"/>
      <c r="D56" s="444"/>
      <c r="E56" s="444"/>
      <c r="F56" s="444"/>
      <c r="G56" s="444"/>
      <c r="H56" s="444"/>
      <c r="I56" s="444"/>
      <c r="J56" s="444"/>
      <c r="K56" s="444"/>
      <c r="L56" s="211"/>
    </row>
    <row r="57" spans="2:14" ht="15">
      <c r="B57" s="445"/>
      <c r="C57" s="445"/>
      <c r="D57" s="445"/>
      <c r="E57" s="445"/>
      <c r="F57" s="445"/>
      <c r="G57" s="445"/>
      <c r="H57" s="445"/>
      <c r="I57" s="445"/>
      <c r="J57" s="445"/>
      <c r="K57" s="445"/>
      <c r="L57" s="246"/>
    </row>
    <row r="58" spans="2:14" ht="15">
      <c r="B58" s="428"/>
      <c r="C58" s="428"/>
      <c r="D58" s="428"/>
      <c r="E58" s="428"/>
      <c r="F58" s="428"/>
      <c r="G58" s="428"/>
      <c r="H58" s="428"/>
      <c r="I58" s="428"/>
      <c r="J58" s="428"/>
      <c r="K58" s="428"/>
      <c r="L58" s="209"/>
    </row>
    <row r="59" spans="2:14" ht="15">
      <c r="B59" s="247" t="s">
        <v>346</v>
      </c>
      <c r="D59" s="246"/>
      <c r="E59" s="246"/>
      <c r="F59" s="246"/>
      <c r="G59" s="246"/>
      <c r="H59" s="246"/>
    </row>
    <row r="60" spans="2:14" ht="15">
      <c r="B60" s="248" t="s">
        <v>158</v>
      </c>
    </row>
    <row r="61" spans="2:14" ht="15">
      <c r="B61" s="247"/>
    </row>
  </sheetData>
  <sheetProtection password="E729" sheet="1" objects="1" scenarios="1"/>
  <mergeCells count="83">
    <mergeCell ref="B58:K58"/>
    <mergeCell ref="C52:H52"/>
    <mergeCell ref="J52:K52"/>
    <mergeCell ref="L52:M52"/>
    <mergeCell ref="C53:E53"/>
    <mergeCell ref="F53:H53"/>
    <mergeCell ref="J53:K53"/>
    <mergeCell ref="L53:M53"/>
    <mergeCell ref="C54:H54"/>
    <mergeCell ref="C55:D55"/>
    <mergeCell ref="E55:H55"/>
    <mergeCell ref="B56:K56"/>
    <mergeCell ref="B57:K57"/>
    <mergeCell ref="L49:M49"/>
    <mergeCell ref="C50:E50"/>
    <mergeCell ref="J50:K50"/>
    <mergeCell ref="L50:M50"/>
    <mergeCell ref="C51:E51"/>
    <mergeCell ref="J51:K51"/>
    <mergeCell ref="L51:M51"/>
    <mergeCell ref="F48:H48"/>
    <mergeCell ref="L48:M48"/>
    <mergeCell ref="C37:H37"/>
    <mergeCell ref="C38:H38"/>
    <mergeCell ref="C39:H39"/>
    <mergeCell ref="C40:H40"/>
    <mergeCell ref="C41:H41"/>
    <mergeCell ref="C42:H42"/>
    <mergeCell ref="L43:M43"/>
    <mergeCell ref="L44:M44"/>
    <mergeCell ref="L45:M45"/>
    <mergeCell ref="L46:M46"/>
    <mergeCell ref="L47:M47"/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19:D19"/>
    <mergeCell ref="E19:F19"/>
    <mergeCell ref="C20:D20"/>
    <mergeCell ref="E20:F20"/>
    <mergeCell ref="C21:D21"/>
    <mergeCell ref="E21:F21"/>
    <mergeCell ref="C18:D18"/>
    <mergeCell ref="E18:F18"/>
    <mergeCell ref="J8:L8"/>
    <mergeCell ref="C9:H9"/>
    <mergeCell ref="C10:H10"/>
    <mergeCell ref="J10:L10"/>
    <mergeCell ref="C11:D11"/>
    <mergeCell ref="E11:H11"/>
    <mergeCell ref="J11:L11"/>
    <mergeCell ref="C12:H12"/>
    <mergeCell ref="G16:H16"/>
    <mergeCell ref="I16:J16"/>
    <mergeCell ref="C17:D17"/>
    <mergeCell ref="E17:F17"/>
  </mergeCells>
  <hyperlinks>
    <hyperlink ref="J10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8"/>
  <dimension ref="B1:R61"/>
  <sheetViews>
    <sheetView topLeftCell="A22" workbookViewId="0">
      <selection activeCell="C40" sqref="C40:H40"/>
    </sheetView>
  </sheetViews>
  <sheetFormatPr defaultColWidth="9.140625" defaultRowHeight="12.75"/>
  <cols>
    <col min="1" max="1" width="3.42578125" style="199" customWidth="1"/>
    <col min="2" max="2" width="7.140625" style="199" customWidth="1"/>
    <col min="3" max="3" width="2.140625" style="199" customWidth="1"/>
    <col min="4" max="4" width="9.42578125" style="199" customWidth="1"/>
    <col min="5" max="5" width="13" style="199" customWidth="1"/>
    <col min="6" max="6" width="8.42578125" style="199" customWidth="1"/>
    <col min="7" max="7" width="10.28515625" style="199" customWidth="1"/>
    <col min="8" max="8" width="8.140625" style="199" customWidth="1"/>
    <col min="9" max="9" width="16.28515625" style="199" customWidth="1"/>
    <col min="10" max="10" width="5.28515625" style="199" customWidth="1"/>
    <col min="11" max="11" width="9.42578125" style="199" customWidth="1"/>
    <col min="12" max="12" width="9.85546875" style="199" customWidth="1"/>
    <col min="13" max="13" width="2.42578125" style="199" customWidth="1"/>
    <col min="14" max="14" width="12.42578125" style="199" customWidth="1"/>
    <col min="15" max="15" width="6.42578125" style="199" customWidth="1"/>
    <col min="16" max="18" width="9.140625" style="199" hidden="1" customWidth="1"/>
    <col min="19" max="256" width="9.140625" style="199"/>
    <col min="257" max="257" width="3.42578125" style="199" customWidth="1"/>
    <col min="258" max="258" width="7.140625" style="199" customWidth="1"/>
    <col min="259" max="259" width="2.140625" style="199" customWidth="1"/>
    <col min="260" max="260" width="9.42578125" style="199" customWidth="1"/>
    <col min="261" max="261" width="13" style="199" customWidth="1"/>
    <col min="262" max="262" width="8.42578125" style="199" customWidth="1"/>
    <col min="263" max="263" width="7.7109375" style="199" customWidth="1"/>
    <col min="264" max="264" width="8.140625" style="199" customWidth="1"/>
    <col min="265" max="265" width="16.28515625" style="199" customWidth="1"/>
    <col min="266" max="266" width="5.28515625" style="199" customWidth="1"/>
    <col min="267" max="267" width="9.42578125" style="199" customWidth="1"/>
    <col min="268" max="268" width="9.85546875" style="199" customWidth="1"/>
    <col min="269" max="269" width="2.42578125" style="199" customWidth="1"/>
    <col min="270" max="270" width="12.42578125" style="199" customWidth="1"/>
    <col min="271" max="271" width="6.42578125" style="199" customWidth="1"/>
    <col min="272" max="274" width="0" style="199" hidden="1" customWidth="1"/>
    <col min="275" max="512" width="9.140625" style="199"/>
    <col min="513" max="513" width="3.42578125" style="199" customWidth="1"/>
    <col min="514" max="514" width="7.140625" style="199" customWidth="1"/>
    <col min="515" max="515" width="2.140625" style="199" customWidth="1"/>
    <col min="516" max="516" width="9.42578125" style="199" customWidth="1"/>
    <col min="517" max="517" width="13" style="199" customWidth="1"/>
    <col min="518" max="518" width="8.42578125" style="199" customWidth="1"/>
    <col min="519" max="519" width="7.7109375" style="199" customWidth="1"/>
    <col min="520" max="520" width="8.140625" style="199" customWidth="1"/>
    <col min="521" max="521" width="16.28515625" style="199" customWidth="1"/>
    <col min="522" max="522" width="5.28515625" style="199" customWidth="1"/>
    <col min="523" max="523" width="9.42578125" style="199" customWidth="1"/>
    <col min="524" max="524" width="9.85546875" style="199" customWidth="1"/>
    <col min="525" max="525" width="2.42578125" style="199" customWidth="1"/>
    <col min="526" max="526" width="12.42578125" style="199" customWidth="1"/>
    <col min="527" max="527" width="6.42578125" style="199" customWidth="1"/>
    <col min="528" max="530" width="0" style="199" hidden="1" customWidth="1"/>
    <col min="531" max="768" width="9.140625" style="199"/>
    <col min="769" max="769" width="3.42578125" style="199" customWidth="1"/>
    <col min="770" max="770" width="7.140625" style="199" customWidth="1"/>
    <col min="771" max="771" width="2.140625" style="199" customWidth="1"/>
    <col min="772" max="772" width="9.42578125" style="199" customWidth="1"/>
    <col min="773" max="773" width="13" style="199" customWidth="1"/>
    <col min="774" max="774" width="8.42578125" style="199" customWidth="1"/>
    <col min="775" max="775" width="7.7109375" style="199" customWidth="1"/>
    <col min="776" max="776" width="8.140625" style="199" customWidth="1"/>
    <col min="777" max="777" width="16.28515625" style="199" customWidth="1"/>
    <col min="778" max="778" width="5.28515625" style="199" customWidth="1"/>
    <col min="779" max="779" width="9.42578125" style="199" customWidth="1"/>
    <col min="780" max="780" width="9.85546875" style="199" customWidth="1"/>
    <col min="781" max="781" width="2.42578125" style="199" customWidth="1"/>
    <col min="782" max="782" width="12.42578125" style="199" customWidth="1"/>
    <col min="783" max="783" width="6.42578125" style="199" customWidth="1"/>
    <col min="784" max="786" width="0" style="199" hidden="1" customWidth="1"/>
    <col min="787" max="1024" width="9.140625" style="199"/>
    <col min="1025" max="1025" width="3.42578125" style="199" customWidth="1"/>
    <col min="1026" max="1026" width="7.140625" style="199" customWidth="1"/>
    <col min="1027" max="1027" width="2.140625" style="199" customWidth="1"/>
    <col min="1028" max="1028" width="9.42578125" style="199" customWidth="1"/>
    <col min="1029" max="1029" width="13" style="199" customWidth="1"/>
    <col min="1030" max="1030" width="8.42578125" style="199" customWidth="1"/>
    <col min="1031" max="1031" width="7.7109375" style="199" customWidth="1"/>
    <col min="1032" max="1032" width="8.140625" style="199" customWidth="1"/>
    <col min="1033" max="1033" width="16.28515625" style="199" customWidth="1"/>
    <col min="1034" max="1034" width="5.28515625" style="199" customWidth="1"/>
    <col min="1035" max="1035" width="9.42578125" style="199" customWidth="1"/>
    <col min="1036" max="1036" width="9.85546875" style="199" customWidth="1"/>
    <col min="1037" max="1037" width="2.42578125" style="199" customWidth="1"/>
    <col min="1038" max="1038" width="12.42578125" style="199" customWidth="1"/>
    <col min="1039" max="1039" width="6.42578125" style="199" customWidth="1"/>
    <col min="1040" max="1042" width="0" style="199" hidden="1" customWidth="1"/>
    <col min="1043" max="1280" width="9.140625" style="199"/>
    <col min="1281" max="1281" width="3.42578125" style="199" customWidth="1"/>
    <col min="1282" max="1282" width="7.140625" style="199" customWidth="1"/>
    <col min="1283" max="1283" width="2.140625" style="199" customWidth="1"/>
    <col min="1284" max="1284" width="9.42578125" style="199" customWidth="1"/>
    <col min="1285" max="1285" width="13" style="199" customWidth="1"/>
    <col min="1286" max="1286" width="8.42578125" style="199" customWidth="1"/>
    <col min="1287" max="1287" width="7.7109375" style="199" customWidth="1"/>
    <col min="1288" max="1288" width="8.140625" style="199" customWidth="1"/>
    <col min="1289" max="1289" width="16.28515625" style="199" customWidth="1"/>
    <col min="1290" max="1290" width="5.28515625" style="199" customWidth="1"/>
    <col min="1291" max="1291" width="9.42578125" style="199" customWidth="1"/>
    <col min="1292" max="1292" width="9.85546875" style="199" customWidth="1"/>
    <col min="1293" max="1293" width="2.42578125" style="199" customWidth="1"/>
    <col min="1294" max="1294" width="12.42578125" style="199" customWidth="1"/>
    <col min="1295" max="1295" width="6.42578125" style="199" customWidth="1"/>
    <col min="1296" max="1298" width="0" style="199" hidden="1" customWidth="1"/>
    <col min="1299" max="1536" width="9.140625" style="199"/>
    <col min="1537" max="1537" width="3.42578125" style="199" customWidth="1"/>
    <col min="1538" max="1538" width="7.140625" style="199" customWidth="1"/>
    <col min="1539" max="1539" width="2.140625" style="199" customWidth="1"/>
    <col min="1540" max="1540" width="9.42578125" style="199" customWidth="1"/>
    <col min="1541" max="1541" width="13" style="199" customWidth="1"/>
    <col min="1542" max="1542" width="8.42578125" style="199" customWidth="1"/>
    <col min="1543" max="1543" width="7.7109375" style="199" customWidth="1"/>
    <col min="1544" max="1544" width="8.140625" style="199" customWidth="1"/>
    <col min="1545" max="1545" width="16.28515625" style="199" customWidth="1"/>
    <col min="1546" max="1546" width="5.28515625" style="199" customWidth="1"/>
    <col min="1547" max="1547" width="9.42578125" style="199" customWidth="1"/>
    <col min="1548" max="1548" width="9.85546875" style="199" customWidth="1"/>
    <col min="1549" max="1549" width="2.42578125" style="199" customWidth="1"/>
    <col min="1550" max="1550" width="12.42578125" style="199" customWidth="1"/>
    <col min="1551" max="1551" width="6.42578125" style="199" customWidth="1"/>
    <col min="1552" max="1554" width="0" style="199" hidden="1" customWidth="1"/>
    <col min="1555" max="1792" width="9.140625" style="199"/>
    <col min="1793" max="1793" width="3.42578125" style="199" customWidth="1"/>
    <col min="1794" max="1794" width="7.140625" style="199" customWidth="1"/>
    <col min="1795" max="1795" width="2.140625" style="199" customWidth="1"/>
    <col min="1796" max="1796" width="9.42578125" style="199" customWidth="1"/>
    <col min="1797" max="1797" width="13" style="199" customWidth="1"/>
    <col min="1798" max="1798" width="8.42578125" style="199" customWidth="1"/>
    <col min="1799" max="1799" width="7.7109375" style="199" customWidth="1"/>
    <col min="1800" max="1800" width="8.140625" style="199" customWidth="1"/>
    <col min="1801" max="1801" width="16.28515625" style="199" customWidth="1"/>
    <col min="1802" max="1802" width="5.28515625" style="199" customWidth="1"/>
    <col min="1803" max="1803" width="9.42578125" style="199" customWidth="1"/>
    <col min="1804" max="1804" width="9.85546875" style="199" customWidth="1"/>
    <col min="1805" max="1805" width="2.42578125" style="199" customWidth="1"/>
    <col min="1806" max="1806" width="12.42578125" style="199" customWidth="1"/>
    <col min="1807" max="1807" width="6.42578125" style="199" customWidth="1"/>
    <col min="1808" max="1810" width="0" style="199" hidden="1" customWidth="1"/>
    <col min="1811" max="2048" width="9.140625" style="199"/>
    <col min="2049" max="2049" width="3.42578125" style="199" customWidth="1"/>
    <col min="2050" max="2050" width="7.140625" style="199" customWidth="1"/>
    <col min="2051" max="2051" width="2.140625" style="199" customWidth="1"/>
    <col min="2052" max="2052" width="9.42578125" style="199" customWidth="1"/>
    <col min="2053" max="2053" width="13" style="199" customWidth="1"/>
    <col min="2054" max="2054" width="8.42578125" style="199" customWidth="1"/>
    <col min="2055" max="2055" width="7.7109375" style="199" customWidth="1"/>
    <col min="2056" max="2056" width="8.140625" style="199" customWidth="1"/>
    <col min="2057" max="2057" width="16.28515625" style="199" customWidth="1"/>
    <col min="2058" max="2058" width="5.28515625" style="199" customWidth="1"/>
    <col min="2059" max="2059" width="9.42578125" style="199" customWidth="1"/>
    <col min="2060" max="2060" width="9.85546875" style="199" customWidth="1"/>
    <col min="2061" max="2061" width="2.42578125" style="199" customWidth="1"/>
    <col min="2062" max="2062" width="12.42578125" style="199" customWidth="1"/>
    <col min="2063" max="2063" width="6.42578125" style="199" customWidth="1"/>
    <col min="2064" max="2066" width="0" style="199" hidden="1" customWidth="1"/>
    <col min="2067" max="2304" width="9.140625" style="199"/>
    <col min="2305" max="2305" width="3.42578125" style="199" customWidth="1"/>
    <col min="2306" max="2306" width="7.140625" style="199" customWidth="1"/>
    <col min="2307" max="2307" width="2.140625" style="199" customWidth="1"/>
    <col min="2308" max="2308" width="9.42578125" style="199" customWidth="1"/>
    <col min="2309" max="2309" width="13" style="199" customWidth="1"/>
    <col min="2310" max="2310" width="8.42578125" style="199" customWidth="1"/>
    <col min="2311" max="2311" width="7.7109375" style="199" customWidth="1"/>
    <col min="2312" max="2312" width="8.140625" style="199" customWidth="1"/>
    <col min="2313" max="2313" width="16.28515625" style="199" customWidth="1"/>
    <col min="2314" max="2314" width="5.28515625" style="199" customWidth="1"/>
    <col min="2315" max="2315" width="9.42578125" style="199" customWidth="1"/>
    <col min="2316" max="2316" width="9.85546875" style="199" customWidth="1"/>
    <col min="2317" max="2317" width="2.42578125" style="199" customWidth="1"/>
    <col min="2318" max="2318" width="12.42578125" style="199" customWidth="1"/>
    <col min="2319" max="2319" width="6.42578125" style="199" customWidth="1"/>
    <col min="2320" max="2322" width="0" style="199" hidden="1" customWidth="1"/>
    <col min="2323" max="2560" width="9.140625" style="199"/>
    <col min="2561" max="2561" width="3.42578125" style="199" customWidth="1"/>
    <col min="2562" max="2562" width="7.140625" style="199" customWidth="1"/>
    <col min="2563" max="2563" width="2.140625" style="199" customWidth="1"/>
    <col min="2564" max="2564" width="9.42578125" style="199" customWidth="1"/>
    <col min="2565" max="2565" width="13" style="199" customWidth="1"/>
    <col min="2566" max="2566" width="8.42578125" style="199" customWidth="1"/>
    <col min="2567" max="2567" width="7.7109375" style="199" customWidth="1"/>
    <col min="2568" max="2568" width="8.140625" style="199" customWidth="1"/>
    <col min="2569" max="2569" width="16.28515625" style="199" customWidth="1"/>
    <col min="2570" max="2570" width="5.28515625" style="199" customWidth="1"/>
    <col min="2571" max="2571" width="9.42578125" style="199" customWidth="1"/>
    <col min="2572" max="2572" width="9.85546875" style="199" customWidth="1"/>
    <col min="2573" max="2573" width="2.42578125" style="199" customWidth="1"/>
    <col min="2574" max="2574" width="12.42578125" style="199" customWidth="1"/>
    <col min="2575" max="2575" width="6.42578125" style="199" customWidth="1"/>
    <col min="2576" max="2578" width="0" style="199" hidden="1" customWidth="1"/>
    <col min="2579" max="2816" width="9.140625" style="199"/>
    <col min="2817" max="2817" width="3.42578125" style="199" customWidth="1"/>
    <col min="2818" max="2818" width="7.140625" style="199" customWidth="1"/>
    <col min="2819" max="2819" width="2.140625" style="199" customWidth="1"/>
    <col min="2820" max="2820" width="9.42578125" style="199" customWidth="1"/>
    <col min="2821" max="2821" width="13" style="199" customWidth="1"/>
    <col min="2822" max="2822" width="8.42578125" style="199" customWidth="1"/>
    <col min="2823" max="2823" width="7.7109375" style="199" customWidth="1"/>
    <col min="2824" max="2824" width="8.140625" style="199" customWidth="1"/>
    <col min="2825" max="2825" width="16.28515625" style="199" customWidth="1"/>
    <col min="2826" max="2826" width="5.28515625" style="199" customWidth="1"/>
    <col min="2827" max="2827" width="9.42578125" style="199" customWidth="1"/>
    <col min="2828" max="2828" width="9.85546875" style="199" customWidth="1"/>
    <col min="2829" max="2829" width="2.42578125" style="199" customWidth="1"/>
    <col min="2830" max="2830" width="12.42578125" style="199" customWidth="1"/>
    <col min="2831" max="2831" width="6.42578125" style="199" customWidth="1"/>
    <col min="2832" max="2834" width="0" style="199" hidden="1" customWidth="1"/>
    <col min="2835" max="3072" width="9.140625" style="199"/>
    <col min="3073" max="3073" width="3.42578125" style="199" customWidth="1"/>
    <col min="3074" max="3074" width="7.140625" style="199" customWidth="1"/>
    <col min="3075" max="3075" width="2.140625" style="199" customWidth="1"/>
    <col min="3076" max="3076" width="9.42578125" style="199" customWidth="1"/>
    <col min="3077" max="3077" width="13" style="199" customWidth="1"/>
    <col min="3078" max="3078" width="8.42578125" style="199" customWidth="1"/>
    <col min="3079" max="3079" width="7.7109375" style="199" customWidth="1"/>
    <col min="3080" max="3080" width="8.140625" style="199" customWidth="1"/>
    <col min="3081" max="3081" width="16.28515625" style="199" customWidth="1"/>
    <col min="3082" max="3082" width="5.28515625" style="199" customWidth="1"/>
    <col min="3083" max="3083" width="9.42578125" style="199" customWidth="1"/>
    <col min="3084" max="3084" width="9.85546875" style="199" customWidth="1"/>
    <col min="3085" max="3085" width="2.42578125" style="199" customWidth="1"/>
    <col min="3086" max="3086" width="12.42578125" style="199" customWidth="1"/>
    <col min="3087" max="3087" width="6.42578125" style="199" customWidth="1"/>
    <col min="3088" max="3090" width="0" style="199" hidden="1" customWidth="1"/>
    <col min="3091" max="3328" width="9.140625" style="199"/>
    <col min="3329" max="3329" width="3.42578125" style="199" customWidth="1"/>
    <col min="3330" max="3330" width="7.140625" style="199" customWidth="1"/>
    <col min="3331" max="3331" width="2.140625" style="199" customWidth="1"/>
    <col min="3332" max="3332" width="9.42578125" style="199" customWidth="1"/>
    <col min="3333" max="3333" width="13" style="199" customWidth="1"/>
    <col min="3334" max="3334" width="8.42578125" style="199" customWidth="1"/>
    <col min="3335" max="3335" width="7.7109375" style="199" customWidth="1"/>
    <col min="3336" max="3336" width="8.140625" style="199" customWidth="1"/>
    <col min="3337" max="3337" width="16.28515625" style="199" customWidth="1"/>
    <col min="3338" max="3338" width="5.28515625" style="199" customWidth="1"/>
    <col min="3339" max="3339" width="9.42578125" style="199" customWidth="1"/>
    <col min="3340" max="3340" width="9.85546875" style="199" customWidth="1"/>
    <col min="3341" max="3341" width="2.42578125" style="199" customWidth="1"/>
    <col min="3342" max="3342" width="12.42578125" style="199" customWidth="1"/>
    <col min="3343" max="3343" width="6.42578125" style="199" customWidth="1"/>
    <col min="3344" max="3346" width="0" style="199" hidden="1" customWidth="1"/>
    <col min="3347" max="3584" width="9.140625" style="199"/>
    <col min="3585" max="3585" width="3.42578125" style="199" customWidth="1"/>
    <col min="3586" max="3586" width="7.140625" style="199" customWidth="1"/>
    <col min="3587" max="3587" width="2.140625" style="199" customWidth="1"/>
    <col min="3588" max="3588" width="9.42578125" style="199" customWidth="1"/>
    <col min="3589" max="3589" width="13" style="199" customWidth="1"/>
    <col min="3590" max="3590" width="8.42578125" style="199" customWidth="1"/>
    <col min="3591" max="3591" width="7.7109375" style="199" customWidth="1"/>
    <col min="3592" max="3592" width="8.140625" style="199" customWidth="1"/>
    <col min="3593" max="3593" width="16.28515625" style="199" customWidth="1"/>
    <col min="3594" max="3594" width="5.28515625" style="199" customWidth="1"/>
    <col min="3595" max="3595" width="9.42578125" style="199" customWidth="1"/>
    <col min="3596" max="3596" width="9.85546875" style="199" customWidth="1"/>
    <col min="3597" max="3597" width="2.42578125" style="199" customWidth="1"/>
    <col min="3598" max="3598" width="12.42578125" style="199" customWidth="1"/>
    <col min="3599" max="3599" width="6.42578125" style="199" customWidth="1"/>
    <col min="3600" max="3602" width="0" style="199" hidden="1" customWidth="1"/>
    <col min="3603" max="3840" width="9.140625" style="199"/>
    <col min="3841" max="3841" width="3.42578125" style="199" customWidth="1"/>
    <col min="3842" max="3842" width="7.140625" style="199" customWidth="1"/>
    <col min="3843" max="3843" width="2.140625" style="199" customWidth="1"/>
    <col min="3844" max="3844" width="9.42578125" style="199" customWidth="1"/>
    <col min="3845" max="3845" width="13" style="199" customWidth="1"/>
    <col min="3846" max="3846" width="8.42578125" style="199" customWidth="1"/>
    <col min="3847" max="3847" width="7.7109375" style="199" customWidth="1"/>
    <col min="3848" max="3848" width="8.140625" style="199" customWidth="1"/>
    <col min="3849" max="3849" width="16.28515625" style="199" customWidth="1"/>
    <col min="3850" max="3850" width="5.28515625" style="199" customWidth="1"/>
    <col min="3851" max="3851" width="9.42578125" style="199" customWidth="1"/>
    <col min="3852" max="3852" width="9.85546875" style="199" customWidth="1"/>
    <col min="3853" max="3853" width="2.42578125" style="199" customWidth="1"/>
    <col min="3854" max="3854" width="12.42578125" style="199" customWidth="1"/>
    <col min="3855" max="3855" width="6.42578125" style="199" customWidth="1"/>
    <col min="3856" max="3858" width="0" style="199" hidden="1" customWidth="1"/>
    <col min="3859" max="4096" width="9.140625" style="199"/>
    <col min="4097" max="4097" width="3.42578125" style="199" customWidth="1"/>
    <col min="4098" max="4098" width="7.140625" style="199" customWidth="1"/>
    <col min="4099" max="4099" width="2.140625" style="199" customWidth="1"/>
    <col min="4100" max="4100" width="9.42578125" style="199" customWidth="1"/>
    <col min="4101" max="4101" width="13" style="199" customWidth="1"/>
    <col min="4102" max="4102" width="8.42578125" style="199" customWidth="1"/>
    <col min="4103" max="4103" width="7.7109375" style="199" customWidth="1"/>
    <col min="4104" max="4104" width="8.140625" style="199" customWidth="1"/>
    <col min="4105" max="4105" width="16.28515625" style="199" customWidth="1"/>
    <col min="4106" max="4106" width="5.28515625" style="199" customWidth="1"/>
    <col min="4107" max="4107" width="9.42578125" style="199" customWidth="1"/>
    <col min="4108" max="4108" width="9.85546875" style="199" customWidth="1"/>
    <col min="4109" max="4109" width="2.42578125" style="199" customWidth="1"/>
    <col min="4110" max="4110" width="12.42578125" style="199" customWidth="1"/>
    <col min="4111" max="4111" width="6.42578125" style="199" customWidth="1"/>
    <col min="4112" max="4114" width="0" style="199" hidden="1" customWidth="1"/>
    <col min="4115" max="4352" width="9.140625" style="199"/>
    <col min="4353" max="4353" width="3.42578125" style="199" customWidth="1"/>
    <col min="4354" max="4354" width="7.140625" style="199" customWidth="1"/>
    <col min="4355" max="4355" width="2.140625" style="199" customWidth="1"/>
    <col min="4356" max="4356" width="9.42578125" style="199" customWidth="1"/>
    <col min="4357" max="4357" width="13" style="199" customWidth="1"/>
    <col min="4358" max="4358" width="8.42578125" style="199" customWidth="1"/>
    <col min="4359" max="4359" width="7.7109375" style="199" customWidth="1"/>
    <col min="4360" max="4360" width="8.140625" style="199" customWidth="1"/>
    <col min="4361" max="4361" width="16.28515625" style="199" customWidth="1"/>
    <col min="4362" max="4362" width="5.28515625" style="199" customWidth="1"/>
    <col min="4363" max="4363" width="9.42578125" style="199" customWidth="1"/>
    <col min="4364" max="4364" width="9.85546875" style="199" customWidth="1"/>
    <col min="4365" max="4365" width="2.42578125" style="199" customWidth="1"/>
    <col min="4366" max="4366" width="12.42578125" style="199" customWidth="1"/>
    <col min="4367" max="4367" width="6.42578125" style="199" customWidth="1"/>
    <col min="4368" max="4370" width="0" style="199" hidden="1" customWidth="1"/>
    <col min="4371" max="4608" width="9.140625" style="199"/>
    <col min="4609" max="4609" width="3.42578125" style="199" customWidth="1"/>
    <col min="4610" max="4610" width="7.140625" style="199" customWidth="1"/>
    <col min="4611" max="4611" width="2.140625" style="199" customWidth="1"/>
    <col min="4612" max="4612" width="9.42578125" style="199" customWidth="1"/>
    <col min="4613" max="4613" width="13" style="199" customWidth="1"/>
    <col min="4614" max="4614" width="8.42578125" style="199" customWidth="1"/>
    <col min="4615" max="4615" width="7.7109375" style="199" customWidth="1"/>
    <col min="4616" max="4616" width="8.140625" style="199" customWidth="1"/>
    <col min="4617" max="4617" width="16.28515625" style="199" customWidth="1"/>
    <col min="4618" max="4618" width="5.28515625" style="199" customWidth="1"/>
    <col min="4619" max="4619" width="9.42578125" style="199" customWidth="1"/>
    <col min="4620" max="4620" width="9.85546875" style="199" customWidth="1"/>
    <col min="4621" max="4621" width="2.42578125" style="199" customWidth="1"/>
    <col min="4622" max="4622" width="12.42578125" style="199" customWidth="1"/>
    <col min="4623" max="4623" width="6.42578125" style="199" customWidth="1"/>
    <col min="4624" max="4626" width="0" style="199" hidden="1" customWidth="1"/>
    <col min="4627" max="4864" width="9.140625" style="199"/>
    <col min="4865" max="4865" width="3.42578125" style="199" customWidth="1"/>
    <col min="4866" max="4866" width="7.140625" style="199" customWidth="1"/>
    <col min="4867" max="4867" width="2.140625" style="199" customWidth="1"/>
    <col min="4868" max="4868" width="9.42578125" style="199" customWidth="1"/>
    <col min="4869" max="4869" width="13" style="199" customWidth="1"/>
    <col min="4870" max="4870" width="8.42578125" style="199" customWidth="1"/>
    <col min="4871" max="4871" width="7.7109375" style="199" customWidth="1"/>
    <col min="4872" max="4872" width="8.140625" style="199" customWidth="1"/>
    <col min="4873" max="4873" width="16.28515625" style="199" customWidth="1"/>
    <col min="4874" max="4874" width="5.28515625" style="199" customWidth="1"/>
    <col min="4875" max="4875" width="9.42578125" style="199" customWidth="1"/>
    <col min="4876" max="4876" width="9.85546875" style="199" customWidth="1"/>
    <col min="4877" max="4877" width="2.42578125" style="199" customWidth="1"/>
    <col min="4878" max="4878" width="12.42578125" style="199" customWidth="1"/>
    <col min="4879" max="4879" width="6.42578125" style="199" customWidth="1"/>
    <col min="4880" max="4882" width="0" style="199" hidden="1" customWidth="1"/>
    <col min="4883" max="5120" width="9.140625" style="199"/>
    <col min="5121" max="5121" width="3.42578125" style="199" customWidth="1"/>
    <col min="5122" max="5122" width="7.140625" style="199" customWidth="1"/>
    <col min="5123" max="5123" width="2.140625" style="199" customWidth="1"/>
    <col min="5124" max="5124" width="9.42578125" style="199" customWidth="1"/>
    <col min="5125" max="5125" width="13" style="199" customWidth="1"/>
    <col min="5126" max="5126" width="8.42578125" style="199" customWidth="1"/>
    <col min="5127" max="5127" width="7.7109375" style="199" customWidth="1"/>
    <col min="5128" max="5128" width="8.140625" style="199" customWidth="1"/>
    <col min="5129" max="5129" width="16.28515625" style="199" customWidth="1"/>
    <col min="5130" max="5130" width="5.28515625" style="199" customWidth="1"/>
    <col min="5131" max="5131" width="9.42578125" style="199" customWidth="1"/>
    <col min="5132" max="5132" width="9.85546875" style="199" customWidth="1"/>
    <col min="5133" max="5133" width="2.42578125" style="199" customWidth="1"/>
    <col min="5134" max="5134" width="12.42578125" style="199" customWidth="1"/>
    <col min="5135" max="5135" width="6.42578125" style="199" customWidth="1"/>
    <col min="5136" max="5138" width="0" style="199" hidden="1" customWidth="1"/>
    <col min="5139" max="5376" width="9.140625" style="199"/>
    <col min="5377" max="5377" width="3.42578125" style="199" customWidth="1"/>
    <col min="5378" max="5378" width="7.140625" style="199" customWidth="1"/>
    <col min="5379" max="5379" width="2.140625" style="199" customWidth="1"/>
    <col min="5380" max="5380" width="9.42578125" style="199" customWidth="1"/>
    <col min="5381" max="5381" width="13" style="199" customWidth="1"/>
    <col min="5382" max="5382" width="8.42578125" style="199" customWidth="1"/>
    <col min="5383" max="5383" width="7.7109375" style="199" customWidth="1"/>
    <col min="5384" max="5384" width="8.140625" style="199" customWidth="1"/>
    <col min="5385" max="5385" width="16.28515625" style="199" customWidth="1"/>
    <col min="5386" max="5386" width="5.28515625" style="199" customWidth="1"/>
    <col min="5387" max="5387" width="9.42578125" style="199" customWidth="1"/>
    <col min="5388" max="5388" width="9.85546875" style="199" customWidth="1"/>
    <col min="5389" max="5389" width="2.42578125" style="199" customWidth="1"/>
    <col min="5390" max="5390" width="12.42578125" style="199" customWidth="1"/>
    <col min="5391" max="5391" width="6.42578125" style="199" customWidth="1"/>
    <col min="5392" max="5394" width="0" style="199" hidden="1" customWidth="1"/>
    <col min="5395" max="5632" width="9.140625" style="199"/>
    <col min="5633" max="5633" width="3.42578125" style="199" customWidth="1"/>
    <col min="5634" max="5634" width="7.140625" style="199" customWidth="1"/>
    <col min="5635" max="5635" width="2.140625" style="199" customWidth="1"/>
    <col min="5636" max="5636" width="9.42578125" style="199" customWidth="1"/>
    <col min="5637" max="5637" width="13" style="199" customWidth="1"/>
    <col min="5638" max="5638" width="8.42578125" style="199" customWidth="1"/>
    <col min="5639" max="5639" width="7.7109375" style="199" customWidth="1"/>
    <col min="5640" max="5640" width="8.140625" style="199" customWidth="1"/>
    <col min="5641" max="5641" width="16.28515625" style="199" customWidth="1"/>
    <col min="5642" max="5642" width="5.28515625" style="199" customWidth="1"/>
    <col min="5643" max="5643" width="9.42578125" style="199" customWidth="1"/>
    <col min="5644" max="5644" width="9.85546875" style="199" customWidth="1"/>
    <col min="5645" max="5645" width="2.42578125" style="199" customWidth="1"/>
    <col min="5646" max="5646" width="12.42578125" style="199" customWidth="1"/>
    <col min="5647" max="5647" width="6.42578125" style="199" customWidth="1"/>
    <col min="5648" max="5650" width="0" style="199" hidden="1" customWidth="1"/>
    <col min="5651" max="5888" width="9.140625" style="199"/>
    <col min="5889" max="5889" width="3.42578125" style="199" customWidth="1"/>
    <col min="5890" max="5890" width="7.140625" style="199" customWidth="1"/>
    <col min="5891" max="5891" width="2.140625" style="199" customWidth="1"/>
    <col min="5892" max="5892" width="9.42578125" style="199" customWidth="1"/>
    <col min="5893" max="5893" width="13" style="199" customWidth="1"/>
    <col min="5894" max="5894" width="8.42578125" style="199" customWidth="1"/>
    <col min="5895" max="5895" width="7.7109375" style="199" customWidth="1"/>
    <col min="5896" max="5896" width="8.140625" style="199" customWidth="1"/>
    <col min="5897" max="5897" width="16.28515625" style="199" customWidth="1"/>
    <col min="5898" max="5898" width="5.28515625" style="199" customWidth="1"/>
    <col min="5899" max="5899" width="9.42578125" style="199" customWidth="1"/>
    <col min="5900" max="5900" width="9.85546875" style="199" customWidth="1"/>
    <col min="5901" max="5901" width="2.42578125" style="199" customWidth="1"/>
    <col min="5902" max="5902" width="12.42578125" style="199" customWidth="1"/>
    <col min="5903" max="5903" width="6.42578125" style="199" customWidth="1"/>
    <col min="5904" max="5906" width="0" style="199" hidden="1" customWidth="1"/>
    <col min="5907" max="6144" width="9.140625" style="199"/>
    <col min="6145" max="6145" width="3.42578125" style="199" customWidth="1"/>
    <col min="6146" max="6146" width="7.140625" style="199" customWidth="1"/>
    <col min="6147" max="6147" width="2.140625" style="199" customWidth="1"/>
    <col min="6148" max="6148" width="9.42578125" style="199" customWidth="1"/>
    <col min="6149" max="6149" width="13" style="199" customWidth="1"/>
    <col min="6150" max="6150" width="8.42578125" style="199" customWidth="1"/>
    <col min="6151" max="6151" width="7.7109375" style="199" customWidth="1"/>
    <col min="6152" max="6152" width="8.140625" style="199" customWidth="1"/>
    <col min="6153" max="6153" width="16.28515625" style="199" customWidth="1"/>
    <col min="6154" max="6154" width="5.28515625" style="199" customWidth="1"/>
    <col min="6155" max="6155" width="9.42578125" style="199" customWidth="1"/>
    <col min="6156" max="6156" width="9.85546875" style="199" customWidth="1"/>
    <col min="6157" max="6157" width="2.42578125" style="199" customWidth="1"/>
    <col min="6158" max="6158" width="12.42578125" style="199" customWidth="1"/>
    <col min="6159" max="6159" width="6.42578125" style="199" customWidth="1"/>
    <col min="6160" max="6162" width="0" style="199" hidden="1" customWidth="1"/>
    <col min="6163" max="6400" width="9.140625" style="199"/>
    <col min="6401" max="6401" width="3.42578125" style="199" customWidth="1"/>
    <col min="6402" max="6402" width="7.140625" style="199" customWidth="1"/>
    <col min="6403" max="6403" width="2.140625" style="199" customWidth="1"/>
    <col min="6404" max="6404" width="9.42578125" style="199" customWidth="1"/>
    <col min="6405" max="6405" width="13" style="199" customWidth="1"/>
    <col min="6406" max="6406" width="8.42578125" style="199" customWidth="1"/>
    <col min="6407" max="6407" width="7.7109375" style="199" customWidth="1"/>
    <col min="6408" max="6408" width="8.140625" style="199" customWidth="1"/>
    <col min="6409" max="6409" width="16.28515625" style="199" customWidth="1"/>
    <col min="6410" max="6410" width="5.28515625" style="199" customWidth="1"/>
    <col min="6411" max="6411" width="9.42578125" style="199" customWidth="1"/>
    <col min="6412" max="6412" width="9.85546875" style="199" customWidth="1"/>
    <col min="6413" max="6413" width="2.42578125" style="199" customWidth="1"/>
    <col min="6414" max="6414" width="12.42578125" style="199" customWidth="1"/>
    <col min="6415" max="6415" width="6.42578125" style="199" customWidth="1"/>
    <col min="6416" max="6418" width="0" style="199" hidden="1" customWidth="1"/>
    <col min="6419" max="6656" width="9.140625" style="199"/>
    <col min="6657" max="6657" width="3.42578125" style="199" customWidth="1"/>
    <col min="6658" max="6658" width="7.140625" style="199" customWidth="1"/>
    <col min="6659" max="6659" width="2.140625" style="199" customWidth="1"/>
    <col min="6660" max="6660" width="9.42578125" style="199" customWidth="1"/>
    <col min="6661" max="6661" width="13" style="199" customWidth="1"/>
    <col min="6662" max="6662" width="8.42578125" style="199" customWidth="1"/>
    <col min="6663" max="6663" width="7.7109375" style="199" customWidth="1"/>
    <col min="6664" max="6664" width="8.140625" style="199" customWidth="1"/>
    <col min="6665" max="6665" width="16.28515625" style="199" customWidth="1"/>
    <col min="6666" max="6666" width="5.28515625" style="199" customWidth="1"/>
    <col min="6667" max="6667" width="9.42578125" style="199" customWidth="1"/>
    <col min="6668" max="6668" width="9.85546875" style="199" customWidth="1"/>
    <col min="6669" max="6669" width="2.42578125" style="199" customWidth="1"/>
    <col min="6670" max="6670" width="12.42578125" style="199" customWidth="1"/>
    <col min="6671" max="6671" width="6.42578125" style="199" customWidth="1"/>
    <col min="6672" max="6674" width="0" style="199" hidden="1" customWidth="1"/>
    <col min="6675" max="6912" width="9.140625" style="199"/>
    <col min="6913" max="6913" width="3.42578125" style="199" customWidth="1"/>
    <col min="6914" max="6914" width="7.140625" style="199" customWidth="1"/>
    <col min="6915" max="6915" width="2.140625" style="199" customWidth="1"/>
    <col min="6916" max="6916" width="9.42578125" style="199" customWidth="1"/>
    <col min="6917" max="6917" width="13" style="199" customWidth="1"/>
    <col min="6918" max="6918" width="8.42578125" style="199" customWidth="1"/>
    <col min="6919" max="6919" width="7.7109375" style="199" customWidth="1"/>
    <col min="6920" max="6920" width="8.140625" style="199" customWidth="1"/>
    <col min="6921" max="6921" width="16.28515625" style="199" customWidth="1"/>
    <col min="6922" max="6922" width="5.28515625" style="199" customWidth="1"/>
    <col min="6923" max="6923" width="9.42578125" style="199" customWidth="1"/>
    <col min="6924" max="6924" width="9.85546875" style="199" customWidth="1"/>
    <col min="6925" max="6925" width="2.42578125" style="199" customWidth="1"/>
    <col min="6926" max="6926" width="12.42578125" style="199" customWidth="1"/>
    <col min="6927" max="6927" width="6.42578125" style="199" customWidth="1"/>
    <col min="6928" max="6930" width="0" style="199" hidden="1" customWidth="1"/>
    <col min="6931" max="7168" width="9.140625" style="199"/>
    <col min="7169" max="7169" width="3.42578125" style="199" customWidth="1"/>
    <col min="7170" max="7170" width="7.140625" style="199" customWidth="1"/>
    <col min="7171" max="7171" width="2.140625" style="199" customWidth="1"/>
    <col min="7172" max="7172" width="9.42578125" style="199" customWidth="1"/>
    <col min="7173" max="7173" width="13" style="199" customWidth="1"/>
    <col min="7174" max="7174" width="8.42578125" style="199" customWidth="1"/>
    <col min="7175" max="7175" width="7.7109375" style="199" customWidth="1"/>
    <col min="7176" max="7176" width="8.140625" style="199" customWidth="1"/>
    <col min="7177" max="7177" width="16.28515625" style="199" customWidth="1"/>
    <col min="7178" max="7178" width="5.28515625" style="199" customWidth="1"/>
    <col min="7179" max="7179" width="9.42578125" style="199" customWidth="1"/>
    <col min="7180" max="7180" width="9.85546875" style="199" customWidth="1"/>
    <col min="7181" max="7181" width="2.42578125" style="199" customWidth="1"/>
    <col min="7182" max="7182" width="12.42578125" style="199" customWidth="1"/>
    <col min="7183" max="7183" width="6.42578125" style="199" customWidth="1"/>
    <col min="7184" max="7186" width="0" style="199" hidden="1" customWidth="1"/>
    <col min="7187" max="7424" width="9.140625" style="199"/>
    <col min="7425" max="7425" width="3.42578125" style="199" customWidth="1"/>
    <col min="7426" max="7426" width="7.140625" style="199" customWidth="1"/>
    <col min="7427" max="7427" width="2.140625" style="199" customWidth="1"/>
    <col min="7428" max="7428" width="9.42578125" style="199" customWidth="1"/>
    <col min="7429" max="7429" width="13" style="199" customWidth="1"/>
    <col min="7430" max="7430" width="8.42578125" style="199" customWidth="1"/>
    <col min="7431" max="7431" width="7.7109375" style="199" customWidth="1"/>
    <col min="7432" max="7432" width="8.140625" style="199" customWidth="1"/>
    <col min="7433" max="7433" width="16.28515625" style="199" customWidth="1"/>
    <col min="7434" max="7434" width="5.28515625" style="199" customWidth="1"/>
    <col min="7435" max="7435" width="9.42578125" style="199" customWidth="1"/>
    <col min="7436" max="7436" width="9.85546875" style="199" customWidth="1"/>
    <col min="7437" max="7437" width="2.42578125" style="199" customWidth="1"/>
    <col min="7438" max="7438" width="12.42578125" style="199" customWidth="1"/>
    <col min="7439" max="7439" width="6.42578125" style="199" customWidth="1"/>
    <col min="7440" max="7442" width="0" style="199" hidden="1" customWidth="1"/>
    <col min="7443" max="7680" width="9.140625" style="199"/>
    <col min="7681" max="7681" width="3.42578125" style="199" customWidth="1"/>
    <col min="7682" max="7682" width="7.140625" style="199" customWidth="1"/>
    <col min="7683" max="7683" width="2.140625" style="199" customWidth="1"/>
    <col min="7684" max="7684" width="9.42578125" style="199" customWidth="1"/>
    <col min="7685" max="7685" width="13" style="199" customWidth="1"/>
    <col min="7686" max="7686" width="8.42578125" style="199" customWidth="1"/>
    <col min="7687" max="7687" width="7.7109375" style="199" customWidth="1"/>
    <col min="7688" max="7688" width="8.140625" style="199" customWidth="1"/>
    <col min="7689" max="7689" width="16.28515625" style="199" customWidth="1"/>
    <col min="7690" max="7690" width="5.28515625" style="199" customWidth="1"/>
    <col min="7691" max="7691" width="9.42578125" style="199" customWidth="1"/>
    <col min="7692" max="7692" width="9.85546875" style="199" customWidth="1"/>
    <col min="7693" max="7693" width="2.42578125" style="199" customWidth="1"/>
    <col min="7694" max="7694" width="12.42578125" style="199" customWidth="1"/>
    <col min="7695" max="7695" width="6.42578125" style="199" customWidth="1"/>
    <col min="7696" max="7698" width="0" style="199" hidden="1" customWidth="1"/>
    <col min="7699" max="7936" width="9.140625" style="199"/>
    <col min="7937" max="7937" width="3.42578125" style="199" customWidth="1"/>
    <col min="7938" max="7938" width="7.140625" style="199" customWidth="1"/>
    <col min="7939" max="7939" width="2.140625" style="199" customWidth="1"/>
    <col min="7940" max="7940" width="9.42578125" style="199" customWidth="1"/>
    <col min="7941" max="7941" width="13" style="199" customWidth="1"/>
    <col min="7942" max="7942" width="8.42578125" style="199" customWidth="1"/>
    <col min="7943" max="7943" width="7.7109375" style="199" customWidth="1"/>
    <col min="7944" max="7944" width="8.140625" style="199" customWidth="1"/>
    <col min="7945" max="7945" width="16.28515625" style="199" customWidth="1"/>
    <col min="7946" max="7946" width="5.28515625" style="199" customWidth="1"/>
    <col min="7947" max="7947" width="9.42578125" style="199" customWidth="1"/>
    <col min="7948" max="7948" width="9.85546875" style="199" customWidth="1"/>
    <col min="7949" max="7949" width="2.42578125" style="199" customWidth="1"/>
    <col min="7950" max="7950" width="12.42578125" style="199" customWidth="1"/>
    <col min="7951" max="7951" width="6.42578125" style="199" customWidth="1"/>
    <col min="7952" max="7954" width="0" style="199" hidden="1" customWidth="1"/>
    <col min="7955" max="8192" width="9.140625" style="199"/>
    <col min="8193" max="8193" width="3.42578125" style="199" customWidth="1"/>
    <col min="8194" max="8194" width="7.140625" style="199" customWidth="1"/>
    <col min="8195" max="8195" width="2.140625" style="199" customWidth="1"/>
    <col min="8196" max="8196" width="9.42578125" style="199" customWidth="1"/>
    <col min="8197" max="8197" width="13" style="199" customWidth="1"/>
    <col min="8198" max="8198" width="8.42578125" style="199" customWidth="1"/>
    <col min="8199" max="8199" width="7.7109375" style="199" customWidth="1"/>
    <col min="8200" max="8200" width="8.140625" style="199" customWidth="1"/>
    <col min="8201" max="8201" width="16.28515625" style="199" customWidth="1"/>
    <col min="8202" max="8202" width="5.28515625" style="199" customWidth="1"/>
    <col min="8203" max="8203" width="9.42578125" style="199" customWidth="1"/>
    <col min="8204" max="8204" width="9.85546875" style="199" customWidth="1"/>
    <col min="8205" max="8205" width="2.42578125" style="199" customWidth="1"/>
    <col min="8206" max="8206" width="12.42578125" style="199" customWidth="1"/>
    <col min="8207" max="8207" width="6.42578125" style="199" customWidth="1"/>
    <col min="8208" max="8210" width="0" style="199" hidden="1" customWidth="1"/>
    <col min="8211" max="8448" width="9.140625" style="199"/>
    <col min="8449" max="8449" width="3.42578125" style="199" customWidth="1"/>
    <col min="8450" max="8450" width="7.140625" style="199" customWidth="1"/>
    <col min="8451" max="8451" width="2.140625" style="199" customWidth="1"/>
    <col min="8452" max="8452" width="9.42578125" style="199" customWidth="1"/>
    <col min="8453" max="8453" width="13" style="199" customWidth="1"/>
    <col min="8454" max="8454" width="8.42578125" style="199" customWidth="1"/>
    <col min="8455" max="8455" width="7.7109375" style="199" customWidth="1"/>
    <col min="8456" max="8456" width="8.140625" style="199" customWidth="1"/>
    <col min="8457" max="8457" width="16.28515625" style="199" customWidth="1"/>
    <col min="8458" max="8458" width="5.28515625" style="199" customWidth="1"/>
    <col min="8459" max="8459" width="9.42578125" style="199" customWidth="1"/>
    <col min="8460" max="8460" width="9.85546875" style="199" customWidth="1"/>
    <col min="8461" max="8461" width="2.42578125" style="199" customWidth="1"/>
    <col min="8462" max="8462" width="12.42578125" style="199" customWidth="1"/>
    <col min="8463" max="8463" width="6.42578125" style="199" customWidth="1"/>
    <col min="8464" max="8466" width="0" style="199" hidden="1" customWidth="1"/>
    <col min="8467" max="8704" width="9.140625" style="199"/>
    <col min="8705" max="8705" width="3.42578125" style="199" customWidth="1"/>
    <col min="8706" max="8706" width="7.140625" style="199" customWidth="1"/>
    <col min="8707" max="8707" width="2.140625" style="199" customWidth="1"/>
    <col min="8708" max="8708" width="9.42578125" style="199" customWidth="1"/>
    <col min="8709" max="8709" width="13" style="199" customWidth="1"/>
    <col min="8710" max="8710" width="8.42578125" style="199" customWidth="1"/>
    <col min="8711" max="8711" width="7.7109375" style="199" customWidth="1"/>
    <col min="8712" max="8712" width="8.140625" style="199" customWidth="1"/>
    <col min="8713" max="8713" width="16.28515625" style="199" customWidth="1"/>
    <col min="8714" max="8714" width="5.28515625" style="199" customWidth="1"/>
    <col min="8715" max="8715" width="9.42578125" style="199" customWidth="1"/>
    <col min="8716" max="8716" width="9.85546875" style="199" customWidth="1"/>
    <col min="8717" max="8717" width="2.42578125" style="199" customWidth="1"/>
    <col min="8718" max="8718" width="12.42578125" style="199" customWidth="1"/>
    <col min="8719" max="8719" width="6.42578125" style="199" customWidth="1"/>
    <col min="8720" max="8722" width="0" style="199" hidden="1" customWidth="1"/>
    <col min="8723" max="8960" width="9.140625" style="199"/>
    <col min="8961" max="8961" width="3.42578125" style="199" customWidth="1"/>
    <col min="8962" max="8962" width="7.140625" style="199" customWidth="1"/>
    <col min="8963" max="8963" width="2.140625" style="199" customWidth="1"/>
    <col min="8964" max="8964" width="9.42578125" style="199" customWidth="1"/>
    <col min="8965" max="8965" width="13" style="199" customWidth="1"/>
    <col min="8966" max="8966" width="8.42578125" style="199" customWidth="1"/>
    <col min="8967" max="8967" width="7.7109375" style="199" customWidth="1"/>
    <col min="8968" max="8968" width="8.140625" style="199" customWidth="1"/>
    <col min="8969" max="8969" width="16.28515625" style="199" customWidth="1"/>
    <col min="8970" max="8970" width="5.28515625" style="199" customWidth="1"/>
    <col min="8971" max="8971" width="9.42578125" style="199" customWidth="1"/>
    <col min="8972" max="8972" width="9.85546875" style="199" customWidth="1"/>
    <col min="8973" max="8973" width="2.42578125" style="199" customWidth="1"/>
    <col min="8974" max="8974" width="12.42578125" style="199" customWidth="1"/>
    <col min="8975" max="8975" width="6.42578125" style="199" customWidth="1"/>
    <col min="8976" max="8978" width="0" style="199" hidden="1" customWidth="1"/>
    <col min="8979" max="9216" width="9.140625" style="199"/>
    <col min="9217" max="9217" width="3.42578125" style="199" customWidth="1"/>
    <col min="9218" max="9218" width="7.140625" style="199" customWidth="1"/>
    <col min="9219" max="9219" width="2.140625" style="199" customWidth="1"/>
    <col min="9220" max="9220" width="9.42578125" style="199" customWidth="1"/>
    <col min="9221" max="9221" width="13" style="199" customWidth="1"/>
    <col min="9222" max="9222" width="8.42578125" style="199" customWidth="1"/>
    <col min="9223" max="9223" width="7.7109375" style="199" customWidth="1"/>
    <col min="9224" max="9224" width="8.140625" style="199" customWidth="1"/>
    <col min="9225" max="9225" width="16.28515625" style="199" customWidth="1"/>
    <col min="9226" max="9226" width="5.28515625" style="199" customWidth="1"/>
    <col min="9227" max="9227" width="9.42578125" style="199" customWidth="1"/>
    <col min="9228" max="9228" width="9.85546875" style="199" customWidth="1"/>
    <col min="9229" max="9229" width="2.42578125" style="199" customWidth="1"/>
    <col min="9230" max="9230" width="12.42578125" style="199" customWidth="1"/>
    <col min="9231" max="9231" width="6.42578125" style="199" customWidth="1"/>
    <col min="9232" max="9234" width="0" style="199" hidden="1" customWidth="1"/>
    <col min="9235" max="9472" width="9.140625" style="199"/>
    <col min="9473" max="9473" width="3.42578125" style="199" customWidth="1"/>
    <col min="9474" max="9474" width="7.140625" style="199" customWidth="1"/>
    <col min="9475" max="9475" width="2.140625" style="199" customWidth="1"/>
    <col min="9476" max="9476" width="9.42578125" style="199" customWidth="1"/>
    <col min="9477" max="9477" width="13" style="199" customWidth="1"/>
    <col min="9478" max="9478" width="8.42578125" style="199" customWidth="1"/>
    <col min="9479" max="9479" width="7.7109375" style="199" customWidth="1"/>
    <col min="9480" max="9480" width="8.140625" style="199" customWidth="1"/>
    <col min="9481" max="9481" width="16.28515625" style="199" customWidth="1"/>
    <col min="9482" max="9482" width="5.28515625" style="199" customWidth="1"/>
    <col min="9483" max="9483" width="9.42578125" style="199" customWidth="1"/>
    <col min="9484" max="9484" width="9.85546875" style="199" customWidth="1"/>
    <col min="9485" max="9485" width="2.42578125" style="199" customWidth="1"/>
    <col min="9486" max="9486" width="12.42578125" style="199" customWidth="1"/>
    <col min="9487" max="9487" width="6.42578125" style="199" customWidth="1"/>
    <col min="9488" max="9490" width="0" style="199" hidden="1" customWidth="1"/>
    <col min="9491" max="9728" width="9.140625" style="199"/>
    <col min="9729" max="9729" width="3.42578125" style="199" customWidth="1"/>
    <col min="9730" max="9730" width="7.140625" style="199" customWidth="1"/>
    <col min="9731" max="9731" width="2.140625" style="199" customWidth="1"/>
    <col min="9732" max="9732" width="9.42578125" style="199" customWidth="1"/>
    <col min="9733" max="9733" width="13" style="199" customWidth="1"/>
    <col min="9734" max="9734" width="8.42578125" style="199" customWidth="1"/>
    <col min="9735" max="9735" width="7.7109375" style="199" customWidth="1"/>
    <col min="9736" max="9736" width="8.140625" style="199" customWidth="1"/>
    <col min="9737" max="9737" width="16.28515625" style="199" customWidth="1"/>
    <col min="9738" max="9738" width="5.28515625" style="199" customWidth="1"/>
    <col min="9739" max="9739" width="9.42578125" style="199" customWidth="1"/>
    <col min="9740" max="9740" width="9.85546875" style="199" customWidth="1"/>
    <col min="9741" max="9741" width="2.42578125" style="199" customWidth="1"/>
    <col min="9742" max="9742" width="12.42578125" style="199" customWidth="1"/>
    <col min="9743" max="9743" width="6.42578125" style="199" customWidth="1"/>
    <col min="9744" max="9746" width="0" style="199" hidden="1" customWidth="1"/>
    <col min="9747" max="9984" width="9.140625" style="199"/>
    <col min="9985" max="9985" width="3.42578125" style="199" customWidth="1"/>
    <col min="9986" max="9986" width="7.140625" style="199" customWidth="1"/>
    <col min="9987" max="9987" width="2.140625" style="199" customWidth="1"/>
    <col min="9988" max="9988" width="9.42578125" style="199" customWidth="1"/>
    <col min="9989" max="9989" width="13" style="199" customWidth="1"/>
    <col min="9990" max="9990" width="8.42578125" style="199" customWidth="1"/>
    <col min="9991" max="9991" width="7.7109375" style="199" customWidth="1"/>
    <col min="9992" max="9992" width="8.140625" style="199" customWidth="1"/>
    <col min="9993" max="9993" width="16.28515625" style="199" customWidth="1"/>
    <col min="9994" max="9994" width="5.28515625" style="199" customWidth="1"/>
    <col min="9995" max="9995" width="9.42578125" style="199" customWidth="1"/>
    <col min="9996" max="9996" width="9.85546875" style="199" customWidth="1"/>
    <col min="9997" max="9997" width="2.42578125" style="199" customWidth="1"/>
    <col min="9998" max="9998" width="12.42578125" style="199" customWidth="1"/>
    <col min="9999" max="9999" width="6.42578125" style="199" customWidth="1"/>
    <col min="10000" max="10002" width="0" style="199" hidden="1" customWidth="1"/>
    <col min="10003" max="10240" width="9.140625" style="199"/>
    <col min="10241" max="10241" width="3.42578125" style="199" customWidth="1"/>
    <col min="10242" max="10242" width="7.140625" style="199" customWidth="1"/>
    <col min="10243" max="10243" width="2.140625" style="199" customWidth="1"/>
    <col min="10244" max="10244" width="9.42578125" style="199" customWidth="1"/>
    <col min="10245" max="10245" width="13" style="199" customWidth="1"/>
    <col min="10246" max="10246" width="8.42578125" style="199" customWidth="1"/>
    <col min="10247" max="10247" width="7.7109375" style="199" customWidth="1"/>
    <col min="10248" max="10248" width="8.140625" style="199" customWidth="1"/>
    <col min="10249" max="10249" width="16.28515625" style="199" customWidth="1"/>
    <col min="10250" max="10250" width="5.28515625" style="199" customWidth="1"/>
    <col min="10251" max="10251" width="9.42578125" style="199" customWidth="1"/>
    <col min="10252" max="10252" width="9.85546875" style="199" customWidth="1"/>
    <col min="10253" max="10253" width="2.42578125" style="199" customWidth="1"/>
    <col min="10254" max="10254" width="12.42578125" style="199" customWidth="1"/>
    <col min="10255" max="10255" width="6.42578125" style="199" customWidth="1"/>
    <col min="10256" max="10258" width="0" style="199" hidden="1" customWidth="1"/>
    <col min="10259" max="10496" width="9.140625" style="199"/>
    <col min="10497" max="10497" width="3.42578125" style="199" customWidth="1"/>
    <col min="10498" max="10498" width="7.140625" style="199" customWidth="1"/>
    <col min="10499" max="10499" width="2.140625" style="199" customWidth="1"/>
    <col min="10500" max="10500" width="9.42578125" style="199" customWidth="1"/>
    <col min="10501" max="10501" width="13" style="199" customWidth="1"/>
    <col min="10502" max="10502" width="8.42578125" style="199" customWidth="1"/>
    <col min="10503" max="10503" width="7.7109375" style="199" customWidth="1"/>
    <col min="10504" max="10504" width="8.140625" style="199" customWidth="1"/>
    <col min="10505" max="10505" width="16.28515625" style="199" customWidth="1"/>
    <col min="10506" max="10506" width="5.28515625" style="199" customWidth="1"/>
    <col min="10507" max="10507" width="9.42578125" style="199" customWidth="1"/>
    <col min="10508" max="10508" width="9.85546875" style="199" customWidth="1"/>
    <col min="10509" max="10509" width="2.42578125" style="199" customWidth="1"/>
    <col min="10510" max="10510" width="12.42578125" style="199" customWidth="1"/>
    <col min="10511" max="10511" width="6.42578125" style="199" customWidth="1"/>
    <col min="10512" max="10514" width="0" style="199" hidden="1" customWidth="1"/>
    <col min="10515" max="10752" width="9.140625" style="199"/>
    <col min="10753" max="10753" width="3.42578125" style="199" customWidth="1"/>
    <col min="10754" max="10754" width="7.140625" style="199" customWidth="1"/>
    <col min="10755" max="10755" width="2.140625" style="199" customWidth="1"/>
    <col min="10756" max="10756" width="9.42578125" style="199" customWidth="1"/>
    <col min="10757" max="10757" width="13" style="199" customWidth="1"/>
    <col min="10758" max="10758" width="8.42578125" style="199" customWidth="1"/>
    <col min="10759" max="10759" width="7.7109375" style="199" customWidth="1"/>
    <col min="10760" max="10760" width="8.140625" style="199" customWidth="1"/>
    <col min="10761" max="10761" width="16.28515625" style="199" customWidth="1"/>
    <col min="10762" max="10762" width="5.28515625" style="199" customWidth="1"/>
    <col min="10763" max="10763" width="9.42578125" style="199" customWidth="1"/>
    <col min="10764" max="10764" width="9.85546875" style="199" customWidth="1"/>
    <col min="10765" max="10765" width="2.42578125" style="199" customWidth="1"/>
    <col min="10766" max="10766" width="12.42578125" style="199" customWidth="1"/>
    <col min="10767" max="10767" width="6.42578125" style="199" customWidth="1"/>
    <col min="10768" max="10770" width="0" style="199" hidden="1" customWidth="1"/>
    <col min="10771" max="11008" width="9.140625" style="199"/>
    <col min="11009" max="11009" width="3.42578125" style="199" customWidth="1"/>
    <col min="11010" max="11010" width="7.140625" style="199" customWidth="1"/>
    <col min="11011" max="11011" width="2.140625" style="199" customWidth="1"/>
    <col min="11012" max="11012" width="9.42578125" style="199" customWidth="1"/>
    <col min="11013" max="11013" width="13" style="199" customWidth="1"/>
    <col min="11014" max="11014" width="8.42578125" style="199" customWidth="1"/>
    <col min="11015" max="11015" width="7.7109375" style="199" customWidth="1"/>
    <col min="11016" max="11016" width="8.140625" style="199" customWidth="1"/>
    <col min="11017" max="11017" width="16.28515625" style="199" customWidth="1"/>
    <col min="11018" max="11018" width="5.28515625" style="199" customWidth="1"/>
    <col min="11019" max="11019" width="9.42578125" style="199" customWidth="1"/>
    <col min="11020" max="11020" width="9.85546875" style="199" customWidth="1"/>
    <col min="11021" max="11021" width="2.42578125" style="199" customWidth="1"/>
    <col min="11022" max="11022" width="12.42578125" style="199" customWidth="1"/>
    <col min="11023" max="11023" width="6.42578125" style="199" customWidth="1"/>
    <col min="11024" max="11026" width="0" style="199" hidden="1" customWidth="1"/>
    <col min="11027" max="11264" width="9.140625" style="199"/>
    <col min="11265" max="11265" width="3.42578125" style="199" customWidth="1"/>
    <col min="11266" max="11266" width="7.140625" style="199" customWidth="1"/>
    <col min="11267" max="11267" width="2.140625" style="199" customWidth="1"/>
    <col min="11268" max="11268" width="9.42578125" style="199" customWidth="1"/>
    <col min="11269" max="11269" width="13" style="199" customWidth="1"/>
    <col min="11270" max="11270" width="8.42578125" style="199" customWidth="1"/>
    <col min="11271" max="11271" width="7.7109375" style="199" customWidth="1"/>
    <col min="11272" max="11272" width="8.140625" style="199" customWidth="1"/>
    <col min="11273" max="11273" width="16.28515625" style="199" customWidth="1"/>
    <col min="11274" max="11274" width="5.28515625" style="199" customWidth="1"/>
    <col min="11275" max="11275" width="9.42578125" style="199" customWidth="1"/>
    <col min="11276" max="11276" width="9.85546875" style="199" customWidth="1"/>
    <col min="11277" max="11277" width="2.42578125" style="199" customWidth="1"/>
    <col min="11278" max="11278" width="12.42578125" style="199" customWidth="1"/>
    <col min="11279" max="11279" width="6.42578125" style="199" customWidth="1"/>
    <col min="11280" max="11282" width="0" style="199" hidden="1" customWidth="1"/>
    <col min="11283" max="11520" width="9.140625" style="199"/>
    <col min="11521" max="11521" width="3.42578125" style="199" customWidth="1"/>
    <col min="11522" max="11522" width="7.140625" style="199" customWidth="1"/>
    <col min="11523" max="11523" width="2.140625" style="199" customWidth="1"/>
    <col min="11524" max="11524" width="9.42578125" style="199" customWidth="1"/>
    <col min="11525" max="11525" width="13" style="199" customWidth="1"/>
    <col min="11526" max="11526" width="8.42578125" style="199" customWidth="1"/>
    <col min="11527" max="11527" width="7.7109375" style="199" customWidth="1"/>
    <col min="11528" max="11528" width="8.140625" style="199" customWidth="1"/>
    <col min="11529" max="11529" width="16.28515625" style="199" customWidth="1"/>
    <col min="11530" max="11530" width="5.28515625" style="199" customWidth="1"/>
    <col min="11531" max="11531" width="9.42578125" style="199" customWidth="1"/>
    <col min="11532" max="11532" width="9.85546875" style="199" customWidth="1"/>
    <col min="11533" max="11533" width="2.42578125" style="199" customWidth="1"/>
    <col min="11534" max="11534" width="12.42578125" style="199" customWidth="1"/>
    <col min="11535" max="11535" width="6.42578125" style="199" customWidth="1"/>
    <col min="11536" max="11538" width="0" style="199" hidden="1" customWidth="1"/>
    <col min="11539" max="11776" width="9.140625" style="199"/>
    <col min="11777" max="11777" width="3.42578125" style="199" customWidth="1"/>
    <col min="11778" max="11778" width="7.140625" style="199" customWidth="1"/>
    <col min="11779" max="11779" width="2.140625" style="199" customWidth="1"/>
    <col min="11780" max="11780" width="9.42578125" style="199" customWidth="1"/>
    <col min="11781" max="11781" width="13" style="199" customWidth="1"/>
    <col min="11782" max="11782" width="8.42578125" style="199" customWidth="1"/>
    <col min="11783" max="11783" width="7.7109375" style="199" customWidth="1"/>
    <col min="11784" max="11784" width="8.140625" style="199" customWidth="1"/>
    <col min="11785" max="11785" width="16.28515625" style="199" customWidth="1"/>
    <col min="11786" max="11786" width="5.28515625" style="199" customWidth="1"/>
    <col min="11787" max="11787" width="9.42578125" style="199" customWidth="1"/>
    <col min="11788" max="11788" width="9.85546875" style="199" customWidth="1"/>
    <col min="11789" max="11789" width="2.42578125" style="199" customWidth="1"/>
    <col min="11790" max="11790" width="12.42578125" style="199" customWidth="1"/>
    <col min="11791" max="11791" width="6.42578125" style="199" customWidth="1"/>
    <col min="11792" max="11794" width="0" style="199" hidden="1" customWidth="1"/>
    <col min="11795" max="12032" width="9.140625" style="199"/>
    <col min="12033" max="12033" width="3.42578125" style="199" customWidth="1"/>
    <col min="12034" max="12034" width="7.140625" style="199" customWidth="1"/>
    <col min="12035" max="12035" width="2.140625" style="199" customWidth="1"/>
    <col min="12036" max="12036" width="9.42578125" style="199" customWidth="1"/>
    <col min="12037" max="12037" width="13" style="199" customWidth="1"/>
    <col min="12038" max="12038" width="8.42578125" style="199" customWidth="1"/>
    <col min="12039" max="12039" width="7.7109375" style="199" customWidth="1"/>
    <col min="12040" max="12040" width="8.140625" style="199" customWidth="1"/>
    <col min="12041" max="12041" width="16.28515625" style="199" customWidth="1"/>
    <col min="12042" max="12042" width="5.28515625" style="199" customWidth="1"/>
    <col min="12043" max="12043" width="9.42578125" style="199" customWidth="1"/>
    <col min="12044" max="12044" width="9.85546875" style="199" customWidth="1"/>
    <col min="12045" max="12045" width="2.42578125" style="199" customWidth="1"/>
    <col min="12046" max="12046" width="12.42578125" style="199" customWidth="1"/>
    <col min="12047" max="12047" width="6.42578125" style="199" customWidth="1"/>
    <col min="12048" max="12050" width="0" style="199" hidden="1" customWidth="1"/>
    <col min="12051" max="12288" width="9.140625" style="199"/>
    <col min="12289" max="12289" width="3.42578125" style="199" customWidth="1"/>
    <col min="12290" max="12290" width="7.140625" style="199" customWidth="1"/>
    <col min="12291" max="12291" width="2.140625" style="199" customWidth="1"/>
    <col min="12292" max="12292" width="9.42578125" style="199" customWidth="1"/>
    <col min="12293" max="12293" width="13" style="199" customWidth="1"/>
    <col min="12294" max="12294" width="8.42578125" style="199" customWidth="1"/>
    <col min="12295" max="12295" width="7.7109375" style="199" customWidth="1"/>
    <col min="12296" max="12296" width="8.140625" style="199" customWidth="1"/>
    <col min="12297" max="12297" width="16.28515625" style="199" customWidth="1"/>
    <col min="12298" max="12298" width="5.28515625" style="199" customWidth="1"/>
    <col min="12299" max="12299" width="9.42578125" style="199" customWidth="1"/>
    <col min="12300" max="12300" width="9.85546875" style="199" customWidth="1"/>
    <col min="12301" max="12301" width="2.42578125" style="199" customWidth="1"/>
    <col min="12302" max="12302" width="12.42578125" style="199" customWidth="1"/>
    <col min="12303" max="12303" width="6.42578125" style="199" customWidth="1"/>
    <col min="12304" max="12306" width="0" style="199" hidden="1" customWidth="1"/>
    <col min="12307" max="12544" width="9.140625" style="199"/>
    <col min="12545" max="12545" width="3.42578125" style="199" customWidth="1"/>
    <col min="12546" max="12546" width="7.140625" style="199" customWidth="1"/>
    <col min="12547" max="12547" width="2.140625" style="199" customWidth="1"/>
    <col min="12548" max="12548" width="9.42578125" style="199" customWidth="1"/>
    <col min="12549" max="12549" width="13" style="199" customWidth="1"/>
    <col min="12550" max="12550" width="8.42578125" style="199" customWidth="1"/>
    <col min="12551" max="12551" width="7.7109375" style="199" customWidth="1"/>
    <col min="12552" max="12552" width="8.140625" style="199" customWidth="1"/>
    <col min="12553" max="12553" width="16.28515625" style="199" customWidth="1"/>
    <col min="12554" max="12554" width="5.28515625" style="199" customWidth="1"/>
    <col min="12555" max="12555" width="9.42578125" style="199" customWidth="1"/>
    <col min="12556" max="12556" width="9.85546875" style="199" customWidth="1"/>
    <col min="12557" max="12557" width="2.42578125" style="199" customWidth="1"/>
    <col min="12558" max="12558" width="12.42578125" style="199" customWidth="1"/>
    <col min="12559" max="12559" width="6.42578125" style="199" customWidth="1"/>
    <col min="12560" max="12562" width="0" style="199" hidden="1" customWidth="1"/>
    <col min="12563" max="12800" width="9.140625" style="199"/>
    <col min="12801" max="12801" width="3.42578125" style="199" customWidth="1"/>
    <col min="12802" max="12802" width="7.140625" style="199" customWidth="1"/>
    <col min="12803" max="12803" width="2.140625" style="199" customWidth="1"/>
    <col min="12804" max="12804" width="9.42578125" style="199" customWidth="1"/>
    <col min="12805" max="12805" width="13" style="199" customWidth="1"/>
    <col min="12806" max="12806" width="8.42578125" style="199" customWidth="1"/>
    <col min="12807" max="12807" width="7.7109375" style="199" customWidth="1"/>
    <col min="12808" max="12808" width="8.140625" style="199" customWidth="1"/>
    <col min="12809" max="12809" width="16.28515625" style="199" customWidth="1"/>
    <col min="12810" max="12810" width="5.28515625" style="199" customWidth="1"/>
    <col min="12811" max="12811" width="9.42578125" style="199" customWidth="1"/>
    <col min="12812" max="12812" width="9.85546875" style="199" customWidth="1"/>
    <col min="12813" max="12813" width="2.42578125" style="199" customWidth="1"/>
    <col min="12814" max="12814" width="12.42578125" style="199" customWidth="1"/>
    <col min="12815" max="12815" width="6.42578125" style="199" customWidth="1"/>
    <col min="12816" max="12818" width="0" style="199" hidden="1" customWidth="1"/>
    <col min="12819" max="13056" width="9.140625" style="199"/>
    <col min="13057" max="13057" width="3.42578125" style="199" customWidth="1"/>
    <col min="13058" max="13058" width="7.140625" style="199" customWidth="1"/>
    <col min="13059" max="13059" width="2.140625" style="199" customWidth="1"/>
    <col min="13060" max="13060" width="9.42578125" style="199" customWidth="1"/>
    <col min="13061" max="13061" width="13" style="199" customWidth="1"/>
    <col min="13062" max="13062" width="8.42578125" style="199" customWidth="1"/>
    <col min="13063" max="13063" width="7.7109375" style="199" customWidth="1"/>
    <col min="13064" max="13064" width="8.140625" style="199" customWidth="1"/>
    <col min="13065" max="13065" width="16.28515625" style="199" customWidth="1"/>
    <col min="13066" max="13066" width="5.28515625" style="199" customWidth="1"/>
    <col min="13067" max="13067" width="9.42578125" style="199" customWidth="1"/>
    <col min="13068" max="13068" width="9.85546875" style="199" customWidth="1"/>
    <col min="13069" max="13069" width="2.42578125" style="199" customWidth="1"/>
    <col min="13070" max="13070" width="12.42578125" style="199" customWidth="1"/>
    <col min="13071" max="13071" width="6.42578125" style="199" customWidth="1"/>
    <col min="13072" max="13074" width="0" style="199" hidden="1" customWidth="1"/>
    <col min="13075" max="13312" width="9.140625" style="199"/>
    <col min="13313" max="13313" width="3.42578125" style="199" customWidth="1"/>
    <col min="13314" max="13314" width="7.140625" style="199" customWidth="1"/>
    <col min="13315" max="13315" width="2.140625" style="199" customWidth="1"/>
    <col min="13316" max="13316" width="9.42578125" style="199" customWidth="1"/>
    <col min="13317" max="13317" width="13" style="199" customWidth="1"/>
    <col min="13318" max="13318" width="8.42578125" style="199" customWidth="1"/>
    <col min="13319" max="13319" width="7.7109375" style="199" customWidth="1"/>
    <col min="13320" max="13320" width="8.140625" style="199" customWidth="1"/>
    <col min="13321" max="13321" width="16.28515625" style="199" customWidth="1"/>
    <col min="13322" max="13322" width="5.28515625" style="199" customWidth="1"/>
    <col min="13323" max="13323" width="9.42578125" style="199" customWidth="1"/>
    <col min="13324" max="13324" width="9.85546875" style="199" customWidth="1"/>
    <col min="13325" max="13325" width="2.42578125" style="199" customWidth="1"/>
    <col min="13326" max="13326" width="12.42578125" style="199" customWidth="1"/>
    <col min="13327" max="13327" width="6.42578125" style="199" customWidth="1"/>
    <col min="13328" max="13330" width="0" style="199" hidden="1" customWidth="1"/>
    <col min="13331" max="13568" width="9.140625" style="199"/>
    <col min="13569" max="13569" width="3.42578125" style="199" customWidth="1"/>
    <col min="13570" max="13570" width="7.140625" style="199" customWidth="1"/>
    <col min="13571" max="13571" width="2.140625" style="199" customWidth="1"/>
    <col min="13572" max="13572" width="9.42578125" style="199" customWidth="1"/>
    <col min="13573" max="13573" width="13" style="199" customWidth="1"/>
    <col min="13574" max="13574" width="8.42578125" style="199" customWidth="1"/>
    <col min="13575" max="13575" width="7.7109375" style="199" customWidth="1"/>
    <col min="13576" max="13576" width="8.140625" style="199" customWidth="1"/>
    <col min="13577" max="13577" width="16.28515625" style="199" customWidth="1"/>
    <col min="13578" max="13578" width="5.28515625" style="199" customWidth="1"/>
    <col min="13579" max="13579" width="9.42578125" style="199" customWidth="1"/>
    <col min="13580" max="13580" width="9.85546875" style="199" customWidth="1"/>
    <col min="13581" max="13581" width="2.42578125" style="199" customWidth="1"/>
    <col min="13582" max="13582" width="12.42578125" style="199" customWidth="1"/>
    <col min="13583" max="13583" width="6.42578125" style="199" customWidth="1"/>
    <col min="13584" max="13586" width="0" style="199" hidden="1" customWidth="1"/>
    <col min="13587" max="13824" width="9.140625" style="199"/>
    <col min="13825" max="13825" width="3.42578125" style="199" customWidth="1"/>
    <col min="13826" max="13826" width="7.140625" style="199" customWidth="1"/>
    <col min="13827" max="13827" width="2.140625" style="199" customWidth="1"/>
    <col min="13828" max="13828" width="9.42578125" style="199" customWidth="1"/>
    <col min="13829" max="13829" width="13" style="199" customWidth="1"/>
    <col min="13830" max="13830" width="8.42578125" style="199" customWidth="1"/>
    <col min="13831" max="13831" width="7.7109375" style="199" customWidth="1"/>
    <col min="13832" max="13832" width="8.140625" style="199" customWidth="1"/>
    <col min="13833" max="13833" width="16.28515625" style="199" customWidth="1"/>
    <col min="13834" max="13834" width="5.28515625" style="199" customWidth="1"/>
    <col min="13835" max="13835" width="9.42578125" style="199" customWidth="1"/>
    <col min="13836" max="13836" width="9.85546875" style="199" customWidth="1"/>
    <col min="13837" max="13837" width="2.42578125" style="199" customWidth="1"/>
    <col min="13838" max="13838" width="12.42578125" style="199" customWidth="1"/>
    <col min="13839" max="13839" width="6.42578125" style="199" customWidth="1"/>
    <col min="13840" max="13842" width="0" style="199" hidden="1" customWidth="1"/>
    <col min="13843" max="14080" width="9.140625" style="199"/>
    <col min="14081" max="14081" width="3.42578125" style="199" customWidth="1"/>
    <col min="14082" max="14082" width="7.140625" style="199" customWidth="1"/>
    <col min="14083" max="14083" width="2.140625" style="199" customWidth="1"/>
    <col min="14084" max="14084" width="9.42578125" style="199" customWidth="1"/>
    <col min="14085" max="14085" width="13" style="199" customWidth="1"/>
    <col min="14086" max="14086" width="8.42578125" style="199" customWidth="1"/>
    <col min="14087" max="14087" width="7.7109375" style="199" customWidth="1"/>
    <col min="14088" max="14088" width="8.140625" style="199" customWidth="1"/>
    <col min="14089" max="14089" width="16.28515625" style="199" customWidth="1"/>
    <col min="14090" max="14090" width="5.28515625" style="199" customWidth="1"/>
    <col min="14091" max="14091" width="9.42578125" style="199" customWidth="1"/>
    <col min="14092" max="14092" width="9.85546875" style="199" customWidth="1"/>
    <col min="14093" max="14093" width="2.42578125" style="199" customWidth="1"/>
    <col min="14094" max="14094" width="12.42578125" style="199" customWidth="1"/>
    <col min="14095" max="14095" width="6.42578125" style="199" customWidth="1"/>
    <col min="14096" max="14098" width="0" style="199" hidden="1" customWidth="1"/>
    <col min="14099" max="14336" width="9.140625" style="199"/>
    <col min="14337" max="14337" width="3.42578125" style="199" customWidth="1"/>
    <col min="14338" max="14338" width="7.140625" style="199" customWidth="1"/>
    <col min="14339" max="14339" width="2.140625" style="199" customWidth="1"/>
    <col min="14340" max="14340" width="9.42578125" style="199" customWidth="1"/>
    <col min="14341" max="14341" width="13" style="199" customWidth="1"/>
    <col min="14342" max="14342" width="8.42578125" style="199" customWidth="1"/>
    <col min="14343" max="14343" width="7.7109375" style="199" customWidth="1"/>
    <col min="14344" max="14344" width="8.140625" style="199" customWidth="1"/>
    <col min="14345" max="14345" width="16.28515625" style="199" customWidth="1"/>
    <col min="14346" max="14346" width="5.28515625" style="199" customWidth="1"/>
    <col min="14347" max="14347" width="9.42578125" style="199" customWidth="1"/>
    <col min="14348" max="14348" width="9.85546875" style="199" customWidth="1"/>
    <col min="14349" max="14349" width="2.42578125" style="199" customWidth="1"/>
    <col min="14350" max="14350" width="12.42578125" style="199" customWidth="1"/>
    <col min="14351" max="14351" width="6.42578125" style="199" customWidth="1"/>
    <col min="14352" max="14354" width="0" style="199" hidden="1" customWidth="1"/>
    <col min="14355" max="14592" width="9.140625" style="199"/>
    <col min="14593" max="14593" width="3.42578125" style="199" customWidth="1"/>
    <col min="14594" max="14594" width="7.140625" style="199" customWidth="1"/>
    <col min="14595" max="14595" width="2.140625" style="199" customWidth="1"/>
    <col min="14596" max="14596" width="9.42578125" style="199" customWidth="1"/>
    <col min="14597" max="14597" width="13" style="199" customWidth="1"/>
    <col min="14598" max="14598" width="8.42578125" style="199" customWidth="1"/>
    <col min="14599" max="14599" width="7.7109375" style="199" customWidth="1"/>
    <col min="14600" max="14600" width="8.140625" style="199" customWidth="1"/>
    <col min="14601" max="14601" width="16.28515625" style="199" customWidth="1"/>
    <col min="14602" max="14602" width="5.28515625" style="199" customWidth="1"/>
    <col min="14603" max="14603" width="9.42578125" style="199" customWidth="1"/>
    <col min="14604" max="14604" width="9.85546875" style="199" customWidth="1"/>
    <col min="14605" max="14605" width="2.42578125" style="199" customWidth="1"/>
    <col min="14606" max="14606" width="12.42578125" style="199" customWidth="1"/>
    <col min="14607" max="14607" width="6.42578125" style="199" customWidth="1"/>
    <col min="14608" max="14610" width="0" style="199" hidden="1" customWidth="1"/>
    <col min="14611" max="14848" width="9.140625" style="199"/>
    <col min="14849" max="14849" width="3.42578125" style="199" customWidth="1"/>
    <col min="14850" max="14850" width="7.140625" style="199" customWidth="1"/>
    <col min="14851" max="14851" width="2.140625" style="199" customWidth="1"/>
    <col min="14852" max="14852" width="9.42578125" style="199" customWidth="1"/>
    <col min="14853" max="14853" width="13" style="199" customWidth="1"/>
    <col min="14854" max="14854" width="8.42578125" style="199" customWidth="1"/>
    <col min="14855" max="14855" width="7.7109375" style="199" customWidth="1"/>
    <col min="14856" max="14856" width="8.140625" style="199" customWidth="1"/>
    <col min="14857" max="14857" width="16.28515625" style="199" customWidth="1"/>
    <col min="14858" max="14858" width="5.28515625" style="199" customWidth="1"/>
    <col min="14859" max="14859" width="9.42578125" style="199" customWidth="1"/>
    <col min="14860" max="14860" width="9.85546875" style="199" customWidth="1"/>
    <col min="14861" max="14861" width="2.42578125" style="199" customWidth="1"/>
    <col min="14862" max="14862" width="12.42578125" style="199" customWidth="1"/>
    <col min="14863" max="14863" width="6.42578125" style="199" customWidth="1"/>
    <col min="14864" max="14866" width="0" style="199" hidden="1" customWidth="1"/>
    <col min="14867" max="15104" width="9.140625" style="199"/>
    <col min="15105" max="15105" width="3.42578125" style="199" customWidth="1"/>
    <col min="15106" max="15106" width="7.140625" style="199" customWidth="1"/>
    <col min="15107" max="15107" width="2.140625" style="199" customWidth="1"/>
    <col min="15108" max="15108" width="9.42578125" style="199" customWidth="1"/>
    <col min="15109" max="15109" width="13" style="199" customWidth="1"/>
    <col min="15110" max="15110" width="8.42578125" style="199" customWidth="1"/>
    <col min="15111" max="15111" width="7.7109375" style="199" customWidth="1"/>
    <col min="15112" max="15112" width="8.140625" style="199" customWidth="1"/>
    <col min="15113" max="15113" width="16.28515625" style="199" customWidth="1"/>
    <col min="15114" max="15114" width="5.28515625" style="199" customWidth="1"/>
    <col min="15115" max="15115" width="9.42578125" style="199" customWidth="1"/>
    <col min="15116" max="15116" width="9.85546875" style="199" customWidth="1"/>
    <col min="15117" max="15117" width="2.42578125" style="199" customWidth="1"/>
    <col min="15118" max="15118" width="12.42578125" style="199" customWidth="1"/>
    <col min="15119" max="15119" width="6.42578125" style="199" customWidth="1"/>
    <col min="15120" max="15122" width="0" style="199" hidden="1" customWidth="1"/>
    <col min="15123" max="15360" width="9.140625" style="199"/>
    <col min="15361" max="15361" width="3.42578125" style="199" customWidth="1"/>
    <col min="15362" max="15362" width="7.140625" style="199" customWidth="1"/>
    <col min="15363" max="15363" width="2.140625" style="199" customWidth="1"/>
    <col min="15364" max="15364" width="9.42578125" style="199" customWidth="1"/>
    <col min="15365" max="15365" width="13" style="199" customWidth="1"/>
    <col min="15366" max="15366" width="8.42578125" style="199" customWidth="1"/>
    <col min="15367" max="15367" width="7.7109375" style="199" customWidth="1"/>
    <col min="15368" max="15368" width="8.140625" style="199" customWidth="1"/>
    <col min="15369" max="15369" width="16.28515625" style="199" customWidth="1"/>
    <col min="15370" max="15370" width="5.28515625" style="199" customWidth="1"/>
    <col min="15371" max="15371" width="9.42578125" style="199" customWidth="1"/>
    <col min="15372" max="15372" width="9.85546875" style="199" customWidth="1"/>
    <col min="15373" max="15373" width="2.42578125" style="199" customWidth="1"/>
    <col min="15374" max="15374" width="12.42578125" style="199" customWidth="1"/>
    <col min="15375" max="15375" width="6.42578125" style="199" customWidth="1"/>
    <col min="15376" max="15378" width="0" style="199" hidden="1" customWidth="1"/>
    <col min="15379" max="15616" width="9.140625" style="199"/>
    <col min="15617" max="15617" width="3.42578125" style="199" customWidth="1"/>
    <col min="15618" max="15618" width="7.140625" style="199" customWidth="1"/>
    <col min="15619" max="15619" width="2.140625" style="199" customWidth="1"/>
    <col min="15620" max="15620" width="9.42578125" style="199" customWidth="1"/>
    <col min="15621" max="15621" width="13" style="199" customWidth="1"/>
    <col min="15622" max="15622" width="8.42578125" style="199" customWidth="1"/>
    <col min="15623" max="15623" width="7.7109375" style="199" customWidth="1"/>
    <col min="15624" max="15624" width="8.140625" style="199" customWidth="1"/>
    <col min="15625" max="15625" width="16.28515625" style="199" customWidth="1"/>
    <col min="15626" max="15626" width="5.28515625" style="199" customWidth="1"/>
    <col min="15627" max="15627" width="9.42578125" style="199" customWidth="1"/>
    <col min="15628" max="15628" width="9.85546875" style="199" customWidth="1"/>
    <col min="15629" max="15629" width="2.42578125" style="199" customWidth="1"/>
    <col min="15630" max="15630" width="12.42578125" style="199" customWidth="1"/>
    <col min="15631" max="15631" width="6.42578125" style="199" customWidth="1"/>
    <col min="15632" max="15634" width="0" style="199" hidden="1" customWidth="1"/>
    <col min="15635" max="15872" width="9.140625" style="199"/>
    <col min="15873" max="15873" width="3.42578125" style="199" customWidth="1"/>
    <col min="15874" max="15874" width="7.140625" style="199" customWidth="1"/>
    <col min="15875" max="15875" width="2.140625" style="199" customWidth="1"/>
    <col min="15876" max="15876" width="9.42578125" style="199" customWidth="1"/>
    <col min="15877" max="15877" width="13" style="199" customWidth="1"/>
    <col min="15878" max="15878" width="8.42578125" style="199" customWidth="1"/>
    <col min="15879" max="15879" width="7.7109375" style="199" customWidth="1"/>
    <col min="15880" max="15880" width="8.140625" style="199" customWidth="1"/>
    <col min="15881" max="15881" width="16.28515625" style="199" customWidth="1"/>
    <col min="15882" max="15882" width="5.28515625" style="199" customWidth="1"/>
    <col min="15883" max="15883" width="9.42578125" style="199" customWidth="1"/>
    <col min="15884" max="15884" width="9.85546875" style="199" customWidth="1"/>
    <col min="15885" max="15885" width="2.42578125" style="199" customWidth="1"/>
    <col min="15886" max="15886" width="12.42578125" style="199" customWidth="1"/>
    <col min="15887" max="15887" width="6.42578125" style="199" customWidth="1"/>
    <col min="15888" max="15890" width="0" style="199" hidden="1" customWidth="1"/>
    <col min="15891" max="16128" width="9.140625" style="199"/>
    <col min="16129" max="16129" width="3.42578125" style="199" customWidth="1"/>
    <col min="16130" max="16130" width="7.140625" style="199" customWidth="1"/>
    <col min="16131" max="16131" width="2.140625" style="199" customWidth="1"/>
    <col min="16132" max="16132" width="9.42578125" style="199" customWidth="1"/>
    <col min="16133" max="16133" width="13" style="199" customWidth="1"/>
    <col min="16134" max="16134" width="8.42578125" style="199" customWidth="1"/>
    <col min="16135" max="16135" width="7.7109375" style="199" customWidth="1"/>
    <col min="16136" max="16136" width="8.140625" style="199" customWidth="1"/>
    <col min="16137" max="16137" width="16.28515625" style="199" customWidth="1"/>
    <col min="16138" max="16138" width="5.28515625" style="199" customWidth="1"/>
    <col min="16139" max="16139" width="9.42578125" style="199" customWidth="1"/>
    <col min="16140" max="16140" width="9.85546875" style="199" customWidth="1"/>
    <col min="16141" max="16141" width="2.42578125" style="199" customWidth="1"/>
    <col min="16142" max="16142" width="12.42578125" style="199" customWidth="1"/>
    <col min="16143" max="16143" width="6.42578125" style="199" customWidth="1"/>
    <col min="16144" max="16146" width="0" style="199" hidden="1" customWidth="1"/>
    <col min="16147" max="16384" width="9.140625" style="199"/>
  </cols>
  <sheetData>
    <row r="1" spans="2:13" ht="18">
      <c r="B1" s="197" t="s">
        <v>347</v>
      </c>
      <c r="C1" s="198"/>
      <c r="D1" s="198"/>
      <c r="K1" s="200"/>
    </row>
    <row r="2" spans="2:13" ht="15.75">
      <c r="B2" s="201"/>
      <c r="C2" s="202"/>
      <c r="D2" s="202"/>
      <c r="E2" s="203"/>
    </row>
    <row r="3" spans="2:13">
      <c r="B3" s="204" t="s">
        <v>74</v>
      </c>
      <c r="C3" s="204"/>
      <c r="D3" s="204"/>
      <c r="E3" s="205">
        <f ca="1">TODAY()</f>
        <v>41459</v>
      </c>
    </row>
    <row r="4" spans="2:13">
      <c r="B4" s="204" t="s">
        <v>90</v>
      </c>
      <c r="E4" s="206">
        <f>[2]Offerteblad!K3</f>
        <v>0</v>
      </c>
    </row>
    <row r="5" spans="2:13">
      <c r="B5" s="207" t="s">
        <v>164</v>
      </c>
      <c r="D5" s="205"/>
      <c r="E5" s="208"/>
      <c r="J5" s="209" t="s">
        <v>70</v>
      </c>
      <c r="K5" s="209"/>
    </row>
    <row r="6" spans="2:13" ht="15.75">
      <c r="H6" s="210"/>
      <c r="J6" s="211" t="s">
        <v>198</v>
      </c>
      <c r="K6" s="211"/>
    </row>
    <row r="7" spans="2:13" ht="15">
      <c r="D7" s="212"/>
      <c r="E7" s="212"/>
      <c r="F7" s="212"/>
      <c r="G7" s="212"/>
      <c r="H7" s="213"/>
      <c r="J7" s="211" t="s">
        <v>199</v>
      </c>
      <c r="K7" s="211"/>
    </row>
    <row r="8" spans="2:13" ht="15">
      <c r="C8" s="214" t="s">
        <v>73</v>
      </c>
      <c r="J8" s="387" t="s">
        <v>200</v>
      </c>
      <c r="K8" s="387"/>
      <c r="L8" s="387"/>
    </row>
    <row r="9" spans="2:13" ht="15">
      <c r="B9" s="215"/>
      <c r="C9" s="388" t="str">
        <f>IF(Offerteblad!C47="", "",Offerteblad!C47)</f>
        <v/>
      </c>
      <c r="D9" s="388"/>
      <c r="E9" s="388"/>
      <c r="F9" s="388"/>
      <c r="G9" s="388"/>
      <c r="H9" s="388"/>
      <c r="J9" s="211" t="s">
        <v>84</v>
      </c>
      <c r="K9" s="211"/>
    </row>
    <row r="10" spans="2:13" ht="15">
      <c r="B10" s="215"/>
      <c r="C10" s="389" t="str">
        <f>IF(Offerteblad!C48="", "",Offerteblad!C48)</f>
        <v/>
      </c>
      <c r="D10" s="389"/>
      <c r="E10" s="389"/>
      <c r="F10" s="389"/>
      <c r="G10" s="389"/>
      <c r="H10" s="389"/>
      <c r="J10" s="390" t="s">
        <v>85</v>
      </c>
      <c r="K10" s="390"/>
      <c r="L10" s="390"/>
    </row>
    <row r="11" spans="2:13" ht="15">
      <c r="B11" s="215"/>
      <c r="C11" s="389" t="str">
        <f>IF(Offerteblad!C49="", "",Offerteblad!C49)</f>
        <v/>
      </c>
      <c r="D11" s="389"/>
      <c r="E11" s="389" t="str">
        <f>IF(Offerteblad!E49="", "",Offerteblad!E49)</f>
        <v/>
      </c>
      <c r="F11" s="389"/>
      <c r="G11" s="389"/>
      <c r="H11" s="389"/>
      <c r="I11" s="213"/>
      <c r="J11" s="391"/>
      <c r="K11" s="391"/>
      <c r="L11" s="391"/>
    </row>
    <row r="12" spans="2:13" ht="15">
      <c r="B12" s="215"/>
      <c r="C12" s="392" t="str">
        <f>IF(Offerteblad!C50="", "",Offerteblad!C50)</f>
        <v/>
      </c>
      <c r="D12" s="392"/>
      <c r="E12" s="392"/>
      <c r="F12" s="392"/>
      <c r="G12" s="392"/>
      <c r="H12" s="392"/>
      <c r="M12" s="213"/>
    </row>
    <row r="13" spans="2:13" ht="15">
      <c r="B13" s="215"/>
      <c r="C13" s="249"/>
      <c r="D13" s="249"/>
      <c r="E13" s="249"/>
      <c r="F13" s="249"/>
      <c r="G13" s="249"/>
      <c r="H13" s="215"/>
      <c r="M13" s="213"/>
    </row>
    <row r="14" spans="2:13" ht="15">
      <c r="B14" s="215"/>
      <c r="C14" s="217"/>
      <c r="D14" s="218"/>
      <c r="E14" s="219"/>
      <c r="F14" s="219"/>
      <c r="G14" s="216"/>
      <c r="H14" s="215"/>
      <c r="M14" s="213"/>
    </row>
    <row r="15" spans="2:13" ht="15">
      <c r="B15" s="215"/>
      <c r="C15" s="215"/>
      <c r="F15" s="220"/>
      <c r="G15" s="221"/>
      <c r="H15" s="215"/>
      <c r="M15" s="213"/>
    </row>
    <row r="16" spans="2:13" ht="15.75" thickBot="1">
      <c r="B16" s="215"/>
      <c r="C16" s="222"/>
      <c r="D16" s="223" t="s">
        <v>40</v>
      </c>
      <c r="E16" s="222"/>
      <c r="F16" s="211"/>
      <c r="G16" s="393" t="s">
        <v>344</v>
      </c>
      <c r="H16" s="394"/>
      <c r="I16" s="395"/>
      <c r="J16" s="396"/>
      <c r="L16" s="213"/>
    </row>
    <row r="17" spans="3:15" ht="16.5" thickBot="1">
      <c r="C17" s="397" t="s">
        <v>9</v>
      </c>
      <c r="D17" s="398"/>
      <c r="E17" s="399" t="s">
        <v>75</v>
      </c>
      <c r="F17" s="398"/>
      <c r="G17" s="224" t="s">
        <v>46</v>
      </c>
      <c r="H17" s="224" t="s">
        <v>45</v>
      </c>
      <c r="I17" s="225" t="s">
        <v>235</v>
      </c>
      <c r="J17" s="226"/>
      <c r="K17" s="213"/>
      <c r="L17" s="227"/>
      <c r="O17" s="197"/>
    </row>
    <row r="18" spans="3:15" ht="15">
      <c r="C18" s="384" t="str">
        <f>IF(Offerteblad!G12=0,"",Offerteblad!G12)</f>
        <v/>
      </c>
      <c r="D18" s="384"/>
      <c r="E18" s="385" t="str">
        <f>IF(Offerteblad!E12=$D$16,"", Offerteblad!E12)</f>
        <v/>
      </c>
      <c r="F18" s="386"/>
      <c r="G18" s="261" t="str">
        <f>IF(Offerteblad!H12= 0, "",Offerteblad!H12)</f>
        <v/>
      </c>
      <c r="H18" s="228" t="str">
        <f>IF(Offerteblad!I12= 0, "",Offerteblad!I12)</f>
        <v/>
      </c>
      <c r="I18" s="229" t="str">
        <f>IF(Offerteblad!K12= 0, "",Offerteblad!K12)</f>
        <v/>
      </c>
      <c r="K18" s="230"/>
    </row>
    <row r="19" spans="3:15" ht="15">
      <c r="C19" s="400" t="str">
        <f>IF(Offerteblad!G13=0,"",Offerteblad!G13)</f>
        <v/>
      </c>
      <c r="D19" s="401"/>
      <c r="E19" s="386" t="str">
        <f>IF(Offerteblad!E13=$D$16,"", Offerteblad!E13)</f>
        <v/>
      </c>
      <c r="F19" s="386"/>
      <c r="G19" s="261" t="str">
        <f>IF(Offerteblad!H13= 0, "",Offerteblad!H13)</f>
        <v/>
      </c>
      <c r="H19" s="231" t="str">
        <f>IF(Offerteblad!I13= 0, "",Offerteblad!I13)</f>
        <v/>
      </c>
      <c r="I19" s="229" t="str">
        <f>IF(Offerteblad!K13= 0, "",Offerteblad!K13)</f>
        <v/>
      </c>
      <c r="K19" s="213"/>
    </row>
    <row r="20" spans="3:15" ht="15">
      <c r="C20" s="384" t="str">
        <f>IF(Offerteblad!G14=0,"",Offerteblad!G14)</f>
        <v/>
      </c>
      <c r="D20" s="402"/>
      <c r="E20" s="386" t="str">
        <f>IF(Offerteblad!E14=$D$16,"", Offerteblad!E14)</f>
        <v/>
      </c>
      <c r="F20" s="386"/>
      <c r="G20" s="261" t="str">
        <f>IF(Offerteblad!H14= 0, "",Offerteblad!H14)</f>
        <v/>
      </c>
      <c r="H20" s="231" t="str">
        <f>IF(Offerteblad!I14= 0, "",Offerteblad!I14)</f>
        <v/>
      </c>
      <c r="I20" s="229" t="str">
        <f>IF(Offerteblad!K14= 0, "",Offerteblad!K14)</f>
        <v/>
      </c>
      <c r="K20" s="213"/>
    </row>
    <row r="21" spans="3:15">
      <c r="C21" s="384" t="str">
        <f>IF(Offerteblad!G15=0,"",Offerteblad!G15)</f>
        <v/>
      </c>
      <c r="D21" s="402"/>
      <c r="E21" s="386" t="str">
        <f>IF(Offerteblad!E15=$D$16,"", Offerteblad!E15)</f>
        <v/>
      </c>
      <c r="F21" s="386"/>
      <c r="G21" s="261" t="str">
        <f>IF(Offerteblad!H15= 0, "",Offerteblad!H15)</f>
        <v/>
      </c>
      <c r="H21" s="231" t="str">
        <f>IF(Offerteblad!I15= 0, "",Offerteblad!I15)</f>
        <v/>
      </c>
      <c r="I21" s="229" t="str">
        <f>IF(Offerteblad!K15= 0, "",Offerteblad!K15)</f>
        <v/>
      </c>
    </row>
    <row r="22" spans="3:15">
      <c r="C22" s="384" t="str">
        <f>IF(Offerteblad!G16=0,"",Offerteblad!G16)</f>
        <v/>
      </c>
      <c r="D22" s="402"/>
      <c r="E22" s="386" t="str">
        <f>IF(Offerteblad!E16=$D$16,"", Offerteblad!E16)</f>
        <v/>
      </c>
      <c r="F22" s="386"/>
      <c r="G22" s="261" t="str">
        <f>IF(Offerteblad!H16= 0, "",Offerteblad!H16)</f>
        <v/>
      </c>
      <c r="H22" s="231" t="str">
        <f>IF(Offerteblad!I16= 0, "",Offerteblad!I16)</f>
        <v/>
      </c>
      <c r="I22" s="229" t="str">
        <f>IF(Offerteblad!K16= 0, "",Offerteblad!K16)</f>
        <v/>
      </c>
    </row>
    <row r="23" spans="3:15">
      <c r="C23" s="384" t="str">
        <f>IF(Offerteblad!G17=0,"",Offerteblad!G17)</f>
        <v/>
      </c>
      <c r="D23" s="402"/>
      <c r="E23" s="386" t="str">
        <f>IF(Offerteblad!E17=$D$16,"", Offerteblad!E17)</f>
        <v/>
      </c>
      <c r="F23" s="386"/>
      <c r="G23" s="261" t="str">
        <f>IF(Offerteblad!H17= 0, "",Offerteblad!H17)</f>
        <v/>
      </c>
      <c r="H23" s="231" t="str">
        <f>IF(Offerteblad!I17= 0, "",Offerteblad!I17)</f>
        <v/>
      </c>
      <c r="I23" s="229" t="str">
        <f>IF(Offerteblad!K17= 0, "",Offerteblad!K17)</f>
        <v/>
      </c>
    </row>
    <row r="24" spans="3:15">
      <c r="C24" s="384" t="str">
        <f>IF(Offerteblad!G18=0,"",Offerteblad!G18)</f>
        <v/>
      </c>
      <c r="D24" s="402"/>
      <c r="E24" s="386" t="str">
        <f>IF(Offerteblad!E18=$D$16,"", Offerteblad!E18)</f>
        <v/>
      </c>
      <c r="F24" s="386"/>
      <c r="G24" s="261" t="str">
        <f>IF(Offerteblad!H18= 0, "",Offerteblad!H18)</f>
        <v/>
      </c>
      <c r="H24" s="231" t="str">
        <f>IF(Offerteblad!I18= 0, "",Offerteblad!I18)</f>
        <v/>
      </c>
      <c r="I24" s="229" t="str">
        <f>IF(Offerteblad!K18= 0, "",Offerteblad!K18)</f>
        <v/>
      </c>
    </row>
    <row r="25" spans="3:15">
      <c r="C25" s="384" t="str">
        <f>IF(Offerteblad!G19=0,"",Offerteblad!G19)</f>
        <v/>
      </c>
      <c r="D25" s="402"/>
      <c r="E25" s="386" t="str">
        <f>IF(Offerteblad!E19=$D$16,"", Offerteblad!E19)</f>
        <v/>
      </c>
      <c r="F25" s="386"/>
      <c r="G25" s="261" t="str">
        <f>IF(Offerteblad!H19= 0, "",Offerteblad!H19)</f>
        <v/>
      </c>
      <c r="H25" s="231" t="str">
        <f>IF(Offerteblad!I19= 0, "",Offerteblad!I19)</f>
        <v/>
      </c>
      <c r="I25" s="229" t="str">
        <f>IF(Offerteblad!K19= 0, "",Offerteblad!K19)</f>
        <v/>
      </c>
    </row>
    <row r="26" spans="3:15">
      <c r="C26" s="384" t="str">
        <f>IF(Offerteblad!G20=0,"",Offerteblad!G20)</f>
        <v/>
      </c>
      <c r="D26" s="402"/>
      <c r="E26" s="386" t="str">
        <f>IF(Offerteblad!E20=$D$16,"", Offerteblad!E20)</f>
        <v/>
      </c>
      <c r="F26" s="386"/>
      <c r="G26" s="261" t="str">
        <f>IF(Offerteblad!H20= 0, "",Offerteblad!H20)</f>
        <v/>
      </c>
      <c r="H26" s="231" t="str">
        <f>IF(Offerteblad!I20= 0, "",Offerteblad!I20)</f>
        <v/>
      </c>
      <c r="I26" s="229" t="str">
        <f>IF(Offerteblad!K20= 0, "",Offerteblad!K20)</f>
        <v/>
      </c>
    </row>
    <row r="27" spans="3:15">
      <c r="C27" s="384" t="str">
        <f>IF(Offerteblad!G21=0,"",Offerteblad!G21)</f>
        <v/>
      </c>
      <c r="D27" s="402"/>
      <c r="E27" s="386" t="str">
        <f>IF(Offerteblad!E21=$D$16,"", Offerteblad!E21)</f>
        <v/>
      </c>
      <c r="F27" s="386"/>
      <c r="G27" s="261" t="str">
        <f>IF(Offerteblad!H21= 0, "",Offerteblad!H21)</f>
        <v/>
      </c>
      <c r="H27" s="231" t="str">
        <f>IF(Offerteblad!I21= 0, "",Offerteblad!I21)</f>
        <v/>
      </c>
      <c r="I27" s="229" t="str">
        <f>IF(Offerteblad!K21= 0, "",Offerteblad!K21)</f>
        <v/>
      </c>
    </row>
    <row r="28" spans="3:15">
      <c r="C28" s="384" t="str">
        <f>IF(Offerteblad!G22=0,"",Offerteblad!G22)</f>
        <v/>
      </c>
      <c r="D28" s="402"/>
      <c r="E28" s="386" t="str">
        <f>IF(Offerteblad!E22=$D$16,"", Offerteblad!E22)</f>
        <v/>
      </c>
      <c r="F28" s="386"/>
      <c r="G28" s="261" t="str">
        <f>IF(Offerteblad!H22= 0, "",Offerteblad!H22)</f>
        <v/>
      </c>
      <c r="H28" s="231" t="str">
        <f>IF(Offerteblad!I22= 0, "",Offerteblad!I22)</f>
        <v/>
      </c>
      <c r="I28" s="229" t="str">
        <f>IF(Offerteblad!K22= 0, "",Offerteblad!K22)</f>
        <v/>
      </c>
    </row>
    <row r="29" spans="3:15">
      <c r="C29" s="384" t="str">
        <f>IF(Offerteblad!G23=0,"",Offerteblad!G23)</f>
        <v/>
      </c>
      <c r="D29" s="402"/>
      <c r="E29" s="386" t="str">
        <f>IF(Offerteblad!E23=$D$16,"", Offerteblad!E23)</f>
        <v/>
      </c>
      <c r="F29" s="386"/>
      <c r="G29" s="261" t="str">
        <f>IF(Offerteblad!H23= 0, "",Offerteblad!H23)</f>
        <v/>
      </c>
      <c r="H29" s="231" t="str">
        <f>IF(Offerteblad!I23= 0, "",Offerteblad!I23)</f>
        <v/>
      </c>
      <c r="I29" s="229" t="str">
        <f>IF(Offerteblad!K23= 0, "",Offerteblad!K23)</f>
        <v/>
      </c>
    </row>
    <row r="30" spans="3:15">
      <c r="C30" s="384" t="str">
        <f>IF(Offerteblad!G24=0,"",Offerteblad!G24)</f>
        <v/>
      </c>
      <c r="D30" s="402"/>
      <c r="E30" s="386" t="str">
        <f>IF(Offerteblad!E24=$D$16,"", Offerteblad!E24)</f>
        <v/>
      </c>
      <c r="F30" s="386"/>
      <c r="G30" s="261" t="str">
        <f>IF(Offerteblad!H24= 0, "",Offerteblad!H24)</f>
        <v/>
      </c>
      <c r="H30" s="231" t="str">
        <f>IF(Offerteblad!I24= 0, "",Offerteblad!I24)</f>
        <v/>
      </c>
      <c r="I30" s="229" t="str">
        <f>IF(Offerteblad!K24= 0, "",Offerteblad!K24)</f>
        <v/>
      </c>
    </row>
    <row r="31" spans="3:15">
      <c r="C31" s="384" t="str">
        <f>IF(Offerteblad!G25=0,"",Offerteblad!G25)</f>
        <v/>
      </c>
      <c r="D31" s="402"/>
      <c r="E31" s="386" t="str">
        <f>IF(Offerteblad!E25=$D$16,"", Offerteblad!E25)</f>
        <v/>
      </c>
      <c r="F31" s="386"/>
      <c r="G31" s="261" t="str">
        <f>IF(Offerteblad!H25= 0, "",Offerteblad!H25)</f>
        <v/>
      </c>
      <c r="H31" s="231" t="str">
        <f>IF(Offerteblad!I25= 0, "",Offerteblad!I25)</f>
        <v/>
      </c>
      <c r="I31" s="229" t="str">
        <f>IF(Offerteblad!K25= 0, "",Offerteblad!K25)</f>
        <v/>
      </c>
    </row>
    <row r="32" spans="3:15">
      <c r="C32" s="384" t="str">
        <f>IF(Offerteblad!G26=0,"",Offerteblad!G26)</f>
        <v/>
      </c>
      <c r="D32" s="402"/>
      <c r="E32" s="386" t="str">
        <f>IF(Offerteblad!E26=$D$16,"", Offerteblad!E26)</f>
        <v/>
      </c>
      <c r="F32" s="386"/>
      <c r="G32" s="261" t="str">
        <f>IF(Offerteblad!H26= 0, "",Offerteblad!H26)</f>
        <v/>
      </c>
      <c r="H32" s="231" t="str">
        <f>IF(Offerteblad!I26= 0, "",Offerteblad!I26)</f>
        <v/>
      </c>
      <c r="I32" s="229" t="str">
        <f>IF(Offerteblad!K26= 0, "",Offerteblad!K26)</f>
        <v/>
      </c>
    </row>
    <row r="33" spans="3:13">
      <c r="C33" s="384" t="str">
        <f>IF(Offerteblad!G27=0,"",Offerteblad!G27)</f>
        <v/>
      </c>
      <c r="D33" s="402"/>
      <c r="E33" s="386" t="str">
        <f>IF(Offerteblad!E27=$D$16,"", Offerteblad!E27)</f>
        <v/>
      </c>
      <c r="F33" s="386"/>
      <c r="G33" s="261" t="str">
        <f>IF(Offerteblad!H27= 0, "",Offerteblad!H27)</f>
        <v/>
      </c>
      <c r="H33" s="231" t="str">
        <f>IF(Offerteblad!I27= 0, "",Offerteblad!I27)</f>
        <v/>
      </c>
      <c r="I33" s="229" t="str">
        <f>IF(Offerteblad!K27= 0, "",Offerteblad!K27)</f>
        <v/>
      </c>
    </row>
    <row r="34" spans="3:13">
      <c r="C34" s="384" t="str">
        <f>IF(Offerteblad!G28=0,"",Offerteblad!G28)</f>
        <v/>
      </c>
      <c r="D34" s="402"/>
      <c r="E34" s="386" t="str">
        <f>IF(Offerteblad!E28=$D$16,"", Offerteblad!E28)</f>
        <v/>
      </c>
      <c r="F34" s="386"/>
      <c r="G34" s="261" t="str">
        <f>IF(Offerteblad!H28= 0, "",Offerteblad!H28)</f>
        <v/>
      </c>
      <c r="H34" s="231" t="str">
        <f>IF(Offerteblad!I28= 0, "",Offerteblad!I28)</f>
        <v/>
      </c>
      <c r="I34" s="229" t="str">
        <f>IF(Offerteblad!K28= 0, "",Offerteblad!K28)</f>
        <v/>
      </c>
    </row>
    <row r="35" spans="3:13">
      <c r="C35" s="384" t="str">
        <f>IF(Offerteblad!G29=0,"",Offerteblad!G29)</f>
        <v/>
      </c>
      <c r="D35" s="402"/>
      <c r="E35" s="386" t="str">
        <f>IF(Offerteblad!E29=$D$16,"", Offerteblad!E29)</f>
        <v/>
      </c>
      <c r="F35" s="386"/>
      <c r="G35" s="261" t="str">
        <f>IF(Offerteblad!H29= 0, "",Offerteblad!H29)</f>
        <v/>
      </c>
      <c r="H35" s="231" t="str">
        <f>IF(Offerteblad!I29= 0, "",Offerteblad!I29)</f>
        <v/>
      </c>
      <c r="I35" s="229" t="str">
        <f>IF(Offerteblad!K29= 0, "",Offerteblad!K29)</f>
        <v/>
      </c>
    </row>
    <row r="36" spans="3:13" ht="13.5" thickBot="1">
      <c r="C36" s="384" t="str">
        <f>IF(Offerteblad!G30=0,"",Offerteblad!G30)</f>
        <v/>
      </c>
      <c r="D36" s="402"/>
      <c r="E36" s="386" t="str">
        <f>IF(Offerteblad!E30=$D$16,"", Offerteblad!E30)</f>
        <v/>
      </c>
      <c r="F36" s="386"/>
      <c r="G36" s="261" t="str">
        <f>IF(Offerteblad!H30= 0, "",Offerteblad!H30)</f>
        <v/>
      </c>
      <c r="H36" s="231" t="str">
        <f>IF(Offerteblad!I30= 0, "",Offerteblad!I30)</f>
        <v/>
      </c>
      <c r="I36" s="229" t="str">
        <f>IF(Offerteblad!K30= 0, "",Offerteblad!K30)</f>
        <v/>
      </c>
    </row>
    <row r="37" spans="3:13" ht="15.75" thickBot="1">
      <c r="C37" s="405" t="s">
        <v>134</v>
      </c>
      <c r="D37" s="406"/>
      <c r="E37" s="406"/>
      <c r="F37" s="406"/>
      <c r="G37" s="407"/>
      <c r="H37" s="408"/>
      <c r="I37" s="233">
        <f>Offerteblad!K32</f>
        <v>0</v>
      </c>
    </row>
    <row r="38" spans="3:13">
      <c r="C38" s="402" t="str">
        <f>[1]Offerteblad!B38</f>
        <v>Transportverzekering (1,5%)</v>
      </c>
      <c r="D38" s="409"/>
      <c r="E38" s="409"/>
      <c r="F38" s="409"/>
      <c r="G38" s="409"/>
      <c r="H38" s="410"/>
      <c r="I38" s="229">
        <f>Offerteblad!K35</f>
        <v>0</v>
      </c>
    </row>
    <row r="39" spans="3:13" ht="13.5" thickBot="1">
      <c r="C39" s="411" t="s">
        <v>345</v>
      </c>
      <c r="D39" s="412"/>
      <c r="E39" s="412"/>
      <c r="F39" s="412"/>
      <c r="G39" s="412"/>
      <c r="H39" s="413"/>
      <c r="I39" s="234" t="str">
        <f>IF(Offerteblad!K39=0,"",Offerteblad!K39)</f>
        <v/>
      </c>
    </row>
    <row r="40" spans="3:13" ht="15.75" thickBot="1">
      <c r="C40" s="414" t="str">
        <f>[1]Offerteblad!B40</f>
        <v>Totaal exclusief BTW</v>
      </c>
      <c r="D40" s="415"/>
      <c r="E40" s="415"/>
      <c r="F40" s="415"/>
      <c r="G40" s="415"/>
      <c r="H40" s="416"/>
      <c r="I40" s="235">
        <f>Offerteblad!K40</f>
        <v>0</v>
      </c>
    </row>
    <row r="41" spans="3:13" ht="13.5" thickBot="1">
      <c r="C41" s="417" t="str">
        <f>[1]Offerteblad!B41</f>
        <v>BTW 21%</v>
      </c>
      <c r="D41" s="418"/>
      <c r="E41" s="418"/>
      <c r="F41" s="418"/>
      <c r="G41" s="418"/>
      <c r="H41" s="419"/>
      <c r="I41" s="236">
        <f>Offerteblad!K44</f>
        <v>0</v>
      </c>
    </row>
    <row r="42" spans="3:13" ht="16.5" thickBot="1">
      <c r="C42" s="420" t="str">
        <f>[1]Offerteblad!B42</f>
        <v>Totaal inclusief BTW</v>
      </c>
      <c r="D42" s="421"/>
      <c r="E42" s="421"/>
      <c r="F42" s="421"/>
      <c r="G42" s="421"/>
      <c r="H42" s="422"/>
      <c r="I42" s="237">
        <f>Offerteblad!K45</f>
        <v>0</v>
      </c>
      <c r="J42" s="238"/>
    </row>
    <row r="43" spans="3:13">
      <c r="J43" s="211"/>
      <c r="K43" s="211"/>
      <c r="L43" s="404"/>
      <c r="M43" s="404"/>
    </row>
    <row r="44" spans="3:13">
      <c r="J44" s="211"/>
      <c r="K44" s="211"/>
      <c r="L44" s="404"/>
      <c r="M44" s="404"/>
    </row>
    <row r="45" spans="3:13">
      <c r="J45" s="211"/>
      <c r="K45" s="211"/>
      <c r="L45" s="404"/>
      <c r="M45" s="404"/>
    </row>
    <row r="46" spans="3:13">
      <c r="J46" s="211"/>
      <c r="K46" s="211"/>
      <c r="L46" s="404"/>
      <c r="M46" s="404"/>
    </row>
    <row r="47" spans="3:13" ht="16.5" thickBot="1">
      <c r="J47" s="239"/>
      <c r="K47" s="211"/>
      <c r="L47" s="404"/>
      <c r="M47" s="404"/>
    </row>
    <row r="48" spans="3:13" ht="14.25">
      <c r="C48" s="211"/>
      <c r="D48" s="211"/>
      <c r="E48" s="211"/>
      <c r="F48" s="403"/>
      <c r="G48" s="403"/>
      <c r="H48" s="403"/>
      <c r="I48" s="240"/>
      <c r="J48" s="211"/>
      <c r="K48" s="211"/>
      <c r="L48" s="404"/>
      <c r="M48" s="404"/>
    </row>
    <row r="49" spans="2:14">
      <c r="C49" s="211"/>
      <c r="D49" s="211"/>
      <c r="E49" s="211"/>
      <c r="F49" s="211"/>
      <c r="G49" s="211"/>
      <c r="H49" s="211"/>
      <c r="I49" s="211"/>
      <c r="J49" s="211"/>
      <c r="K49" s="211"/>
      <c r="L49" s="404"/>
      <c r="M49" s="404"/>
    </row>
    <row r="50" spans="2:14">
      <c r="C50" s="423" t="s">
        <v>157</v>
      </c>
      <c r="D50" s="423"/>
      <c r="E50" s="423"/>
      <c r="F50" s="241" t="str">
        <f>IF(Offerteblad!C56='blad 2'!T12, "",Offerteblad!C56)</f>
        <v/>
      </c>
      <c r="G50" s="220"/>
      <c r="H50" s="241" t="str">
        <f>IF(Offerteblad!D56='blad 2'!T12, "",Offerteblad!D56)</f>
        <v>&lt; kies locatie &gt;</v>
      </c>
      <c r="I50" s="220"/>
      <c r="J50" s="424"/>
      <c r="K50" s="424"/>
      <c r="L50" s="404"/>
      <c r="M50" s="404"/>
      <c r="N50" s="242"/>
    </row>
    <row r="51" spans="2:14" ht="15.75">
      <c r="C51" s="425" t="s">
        <v>87</v>
      </c>
      <c r="D51" s="425"/>
      <c r="E51" s="425"/>
      <c r="F51" s="243">
        <f>IF(Offerteblad!C58="&lt;selecteer&gt;","Nee",Offerteblad!C58)</f>
        <v>0</v>
      </c>
      <c r="J51" s="426"/>
      <c r="K51" s="426"/>
      <c r="L51" s="427"/>
      <c r="M51" s="427"/>
    </row>
    <row r="52" spans="2:14" ht="15">
      <c r="C52" s="429" t="str">
        <f>IF(Offerteblad!C59=0, "", Offerteblad!C59)</f>
        <v/>
      </c>
      <c r="D52" s="430"/>
      <c r="E52" s="430"/>
      <c r="F52" s="430"/>
      <c r="G52" s="430"/>
      <c r="H52" s="431"/>
      <c r="J52" s="432"/>
      <c r="K52" s="432"/>
      <c r="L52" s="433"/>
      <c r="M52" s="433"/>
    </row>
    <row r="53" spans="2:14" ht="15.75">
      <c r="C53" s="434" t="str">
        <f>IF(Offerteblad!C60=0, "", Offerteblad!C60)</f>
        <v/>
      </c>
      <c r="D53" s="435"/>
      <c r="E53" s="435"/>
      <c r="F53" s="435" t="str">
        <f>IF(Offerteblad!C61=0, "", Offerteblad!C61)</f>
        <v/>
      </c>
      <c r="G53" s="435"/>
      <c r="H53" s="436"/>
      <c r="J53" s="437"/>
      <c r="K53" s="437"/>
      <c r="L53" s="427"/>
      <c r="M53" s="427"/>
    </row>
    <row r="54" spans="2:14">
      <c r="C54" s="438" t="str">
        <f>IF(Offerteblad!C62=0, "", Offerteblad!C62)</f>
        <v/>
      </c>
      <c r="D54" s="439"/>
      <c r="E54" s="439"/>
      <c r="F54" s="439"/>
      <c r="G54" s="439"/>
      <c r="H54" s="440"/>
      <c r="J54" s="244"/>
      <c r="K54" s="245"/>
      <c r="L54" s="245"/>
      <c r="M54" s="245"/>
    </row>
    <row r="55" spans="2:14" ht="15">
      <c r="B55" s="246"/>
      <c r="C55" s="441" t="s">
        <v>88</v>
      </c>
      <c r="D55" s="442"/>
      <c r="E55" s="442" t="str">
        <f>IF(Offerteblad!C64=0, "", Offerteblad!C64)</f>
        <v/>
      </c>
      <c r="F55" s="442"/>
      <c r="G55" s="442"/>
      <c r="H55" s="443"/>
      <c r="I55" s="246"/>
      <c r="J55" s="246"/>
      <c r="K55" s="246"/>
      <c r="L55" s="246"/>
    </row>
    <row r="56" spans="2:14" ht="15">
      <c r="B56" s="444"/>
      <c r="C56" s="444"/>
      <c r="D56" s="444"/>
      <c r="E56" s="444"/>
      <c r="F56" s="444"/>
      <c r="G56" s="444"/>
      <c r="H56" s="444"/>
      <c r="I56" s="444"/>
      <c r="J56" s="444"/>
      <c r="K56" s="444"/>
      <c r="L56" s="211"/>
    </row>
    <row r="57" spans="2:14" ht="15">
      <c r="B57" s="445"/>
      <c r="C57" s="445"/>
      <c r="D57" s="445"/>
      <c r="E57" s="445"/>
      <c r="F57" s="445"/>
      <c r="G57" s="445"/>
      <c r="H57" s="445"/>
      <c r="I57" s="445"/>
      <c r="J57" s="445"/>
      <c r="K57" s="445"/>
      <c r="L57" s="246"/>
    </row>
    <row r="58" spans="2:14" ht="15">
      <c r="B58" s="428"/>
      <c r="C58" s="428"/>
      <c r="D58" s="428"/>
      <c r="E58" s="428"/>
      <c r="F58" s="428"/>
      <c r="G58" s="428"/>
      <c r="H58" s="428"/>
      <c r="I58" s="428"/>
      <c r="J58" s="428"/>
      <c r="K58" s="428"/>
      <c r="L58" s="209"/>
    </row>
    <row r="59" spans="2:14" ht="15">
      <c r="B59" s="247" t="s">
        <v>346</v>
      </c>
      <c r="D59" s="246"/>
      <c r="E59" s="246"/>
      <c r="F59" s="246"/>
      <c r="G59" s="246"/>
      <c r="H59" s="246"/>
    </row>
    <row r="60" spans="2:14" ht="15">
      <c r="B60" s="248" t="s">
        <v>158</v>
      </c>
    </row>
    <row r="61" spans="2:14" ht="15">
      <c r="B61" s="247"/>
    </row>
  </sheetData>
  <sheetProtection password="E729" sheet="1" objects="1" scenarios="1"/>
  <mergeCells count="83">
    <mergeCell ref="B58:K58"/>
    <mergeCell ref="C52:H52"/>
    <mergeCell ref="J52:K52"/>
    <mergeCell ref="L52:M52"/>
    <mergeCell ref="C53:E53"/>
    <mergeCell ref="F53:H53"/>
    <mergeCell ref="J53:K53"/>
    <mergeCell ref="L53:M53"/>
    <mergeCell ref="C54:H54"/>
    <mergeCell ref="C55:D55"/>
    <mergeCell ref="E55:H55"/>
    <mergeCell ref="B56:K56"/>
    <mergeCell ref="B57:K57"/>
    <mergeCell ref="L49:M49"/>
    <mergeCell ref="C50:E50"/>
    <mergeCell ref="J50:K50"/>
    <mergeCell ref="L50:M50"/>
    <mergeCell ref="C51:E51"/>
    <mergeCell ref="J51:K51"/>
    <mergeCell ref="L51:M51"/>
    <mergeCell ref="F48:H48"/>
    <mergeCell ref="L48:M48"/>
    <mergeCell ref="C37:H37"/>
    <mergeCell ref="C38:H38"/>
    <mergeCell ref="C39:H39"/>
    <mergeCell ref="C40:H40"/>
    <mergeCell ref="C41:H41"/>
    <mergeCell ref="C42:H42"/>
    <mergeCell ref="L43:M43"/>
    <mergeCell ref="L44:M44"/>
    <mergeCell ref="L45:M45"/>
    <mergeCell ref="L46:M46"/>
    <mergeCell ref="L47:M47"/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19:D19"/>
    <mergeCell ref="E19:F19"/>
    <mergeCell ref="C20:D20"/>
    <mergeCell ref="E20:F20"/>
    <mergeCell ref="C21:D21"/>
    <mergeCell ref="E21:F21"/>
    <mergeCell ref="C18:D18"/>
    <mergeCell ref="E18:F18"/>
    <mergeCell ref="J8:L8"/>
    <mergeCell ref="C9:H9"/>
    <mergeCell ref="C10:H10"/>
    <mergeCell ref="J10:L10"/>
    <mergeCell ref="C11:D11"/>
    <mergeCell ref="E11:H11"/>
    <mergeCell ref="J11:L11"/>
    <mergeCell ref="C12:H12"/>
    <mergeCell ref="G16:H16"/>
    <mergeCell ref="I16:J16"/>
    <mergeCell ref="C17:D17"/>
    <mergeCell ref="E17:F17"/>
  </mergeCells>
  <hyperlinks>
    <hyperlink ref="J10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11"/>
  <dimension ref="B1:R61"/>
  <sheetViews>
    <sheetView topLeftCell="A28" workbookViewId="0">
      <selection activeCell="E23" sqref="E23:F23"/>
    </sheetView>
  </sheetViews>
  <sheetFormatPr defaultColWidth="9.140625" defaultRowHeight="12.75"/>
  <cols>
    <col min="1" max="1" width="3.42578125" style="199" customWidth="1"/>
    <col min="2" max="2" width="7.140625" style="199" customWidth="1"/>
    <col min="3" max="3" width="2.140625" style="199" customWidth="1"/>
    <col min="4" max="4" width="9.42578125" style="199" customWidth="1"/>
    <col min="5" max="5" width="13" style="199" customWidth="1"/>
    <col min="6" max="6" width="8.42578125" style="199" customWidth="1"/>
    <col min="7" max="7" width="10.28515625" style="199" customWidth="1"/>
    <col min="8" max="8" width="8.140625" style="199" customWidth="1"/>
    <col min="9" max="9" width="16.28515625" style="199" customWidth="1"/>
    <col min="10" max="10" width="5.28515625" style="199" customWidth="1"/>
    <col min="11" max="11" width="9.42578125" style="199" customWidth="1"/>
    <col min="12" max="12" width="9.85546875" style="199" customWidth="1"/>
    <col min="13" max="13" width="2.42578125" style="199" customWidth="1"/>
    <col min="14" max="14" width="12.42578125" style="199" customWidth="1"/>
    <col min="15" max="15" width="6.42578125" style="199" customWidth="1"/>
    <col min="16" max="18" width="9.140625" style="199" hidden="1" customWidth="1"/>
    <col min="19" max="256" width="9.140625" style="199"/>
    <col min="257" max="257" width="3.42578125" style="199" customWidth="1"/>
    <col min="258" max="258" width="7.140625" style="199" customWidth="1"/>
    <col min="259" max="259" width="2.140625" style="199" customWidth="1"/>
    <col min="260" max="260" width="9.42578125" style="199" customWidth="1"/>
    <col min="261" max="261" width="13" style="199" customWidth="1"/>
    <col min="262" max="262" width="8.42578125" style="199" customWidth="1"/>
    <col min="263" max="263" width="7.7109375" style="199" customWidth="1"/>
    <col min="264" max="264" width="8.140625" style="199" customWidth="1"/>
    <col min="265" max="265" width="16.28515625" style="199" customWidth="1"/>
    <col min="266" max="266" width="5.28515625" style="199" customWidth="1"/>
    <col min="267" max="267" width="9.42578125" style="199" customWidth="1"/>
    <col min="268" max="268" width="9.85546875" style="199" customWidth="1"/>
    <col min="269" max="269" width="2.42578125" style="199" customWidth="1"/>
    <col min="270" max="270" width="12.42578125" style="199" customWidth="1"/>
    <col min="271" max="271" width="6.42578125" style="199" customWidth="1"/>
    <col min="272" max="274" width="0" style="199" hidden="1" customWidth="1"/>
    <col min="275" max="512" width="9.140625" style="199"/>
    <col min="513" max="513" width="3.42578125" style="199" customWidth="1"/>
    <col min="514" max="514" width="7.140625" style="199" customWidth="1"/>
    <col min="515" max="515" width="2.140625" style="199" customWidth="1"/>
    <col min="516" max="516" width="9.42578125" style="199" customWidth="1"/>
    <col min="517" max="517" width="13" style="199" customWidth="1"/>
    <col min="518" max="518" width="8.42578125" style="199" customWidth="1"/>
    <col min="519" max="519" width="7.7109375" style="199" customWidth="1"/>
    <col min="520" max="520" width="8.140625" style="199" customWidth="1"/>
    <col min="521" max="521" width="16.28515625" style="199" customWidth="1"/>
    <col min="522" max="522" width="5.28515625" style="199" customWidth="1"/>
    <col min="523" max="523" width="9.42578125" style="199" customWidth="1"/>
    <col min="524" max="524" width="9.85546875" style="199" customWidth="1"/>
    <col min="525" max="525" width="2.42578125" style="199" customWidth="1"/>
    <col min="526" max="526" width="12.42578125" style="199" customWidth="1"/>
    <col min="527" max="527" width="6.42578125" style="199" customWidth="1"/>
    <col min="528" max="530" width="0" style="199" hidden="1" customWidth="1"/>
    <col min="531" max="768" width="9.140625" style="199"/>
    <col min="769" max="769" width="3.42578125" style="199" customWidth="1"/>
    <col min="770" max="770" width="7.140625" style="199" customWidth="1"/>
    <col min="771" max="771" width="2.140625" style="199" customWidth="1"/>
    <col min="772" max="772" width="9.42578125" style="199" customWidth="1"/>
    <col min="773" max="773" width="13" style="199" customWidth="1"/>
    <col min="774" max="774" width="8.42578125" style="199" customWidth="1"/>
    <col min="775" max="775" width="7.7109375" style="199" customWidth="1"/>
    <col min="776" max="776" width="8.140625" style="199" customWidth="1"/>
    <col min="777" max="777" width="16.28515625" style="199" customWidth="1"/>
    <col min="778" max="778" width="5.28515625" style="199" customWidth="1"/>
    <col min="779" max="779" width="9.42578125" style="199" customWidth="1"/>
    <col min="780" max="780" width="9.85546875" style="199" customWidth="1"/>
    <col min="781" max="781" width="2.42578125" style="199" customWidth="1"/>
    <col min="782" max="782" width="12.42578125" style="199" customWidth="1"/>
    <col min="783" max="783" width="6.42578125" style="199" customWidth="1"/>
    <col min="784" max="786" width="0" style="199" hidden="1" customWidth="1"/>
    <col min="787" max="1024" width="9.140625" style="199"/>
    <col min="1025" max="1025" width="3.42578125" style="199" customWidth="1"/>
    <col min="1026" max="1026" width="7.140625" style="199" customWidth="1"/>
    <col min="1027" max="1027" width="2.140625" style="199" customWidth="1"/>
    <col min="1028" max="1028" width="9.42578125" style="199" customWidth="1"/>
    <col min="1029" max="1029" width="13" style="199" customWidth="1"/>
    <col min="1030" max="1030" width="8.42578125" style="199" customWidth="1"/>
    <col min="1031" max="1031" width="7.7109375" style="199" customWidth="1"/>
    <col min="1032" max="1032" width="8.140625" style="199" customWidth="1"/>
    <col min="1033" max="1033" width="16.28515625" style="199" customWidth="1"/>
    <col min="1034" max="1034" width="5.28515625" style="199" customWidth="1"/>
    <col min="1035" max="1035" width="9.42578125" style="199" customWidth="1"/>
    <col min="1036" max="1036" width="9.85546875" style="199" customWidth="1"/>
    <col min="1037" max="1037" width="2.42578125" style="199" customWidth="1"/>
    <col min="1038" max="1038" width="12.42578125" style="199" customWidth="1"/>
    <col min="1039" max="1039" width="6.42578125" style="199" customWidth="1"/>
    <col min="1040" max="1042" width="0" style="199" hidden="1" customWidth="1"/>
    <col min="1043" max="1280" width="9.140625" style="199"/>
    <col min="1281" max="1281" width="3.42578125" style="199" customWidth="1"/>
    <col min="1282" max="1282" width="7.140625" style="199" customWidth="1"/>
    <col min="1283" max="1283" width="2.140625" style="199" customWidth="1"/>
    <col min="1284" max="1284" width="9.42578125" style="199" customWidth="1"/>
    <col min="1285" max="1285" width="13" style="199" customWidth="1"/>
    <col min="1286" max="1286" width="8.42578125" style="199" customWidth="1"/>
    <col min="1287" max="1287" width="7.7109375" style="199" customWidth="1"/>
    <col min="1288" max="1288" width="8.140625" style="199" customWidth="1"/>
    <col min="1289" max="1289" width="16.28515625" style="199" customWidth="1"/>
    <col min="1290" max="1290" width="5.28515625" style="199" customWidth="1"/>
    <col min="1291" max="1291" width="9.42578125" style="199" customWidth="1"/>
    <col min="1292" max="1292" width="9.85546875" style="199" customWidth="1"/>
    <col min="1293" max="1293" width="2.42578125" style="199" customWidth="1"/>
    <col min="1294" max="1294" width="12.42578125" style="199" customWidth="1"/>
    <col min="1295" max="1295" width="6.42578125" style="199" customWidth="1"/>
    <col min="1296" max="1298" width="0" style="199" hidden="1" customWidth="1"/>
    <col min="1299" max="1536" width="9.140625" style="199"/>
    <col min="1537" max="1537" width="3.42578125" style="199" customWidth="1"/>
    <col min="1538" max="1538" width="7.140625" style="199" customWidth="1"/>
    <col min="1539" max="1539" width="2.140625" style="199" customWidth="1"/>
    <col min="1540" max="1540" width="9.42578125" style="199" customWidth="1"/>
    <col min="1541" max="1541" width="13" style="199" customWidth="1"/>
    <col min="1542" max="1542" width="8.42578125" style="199" customWidth="1"/>
    <col min="1543" max="1543" width="7.7109375" style="199" customWidth="1"/>
    <col min="1544" max="1544" width="8.140625" style="199" customWidth="1"/>
    <col min="1545" max="1545" width="16.28515625" style="199" customWidth="1"/>
    <col min="1546" max="1546" width="5.28515625" style="199" customWidth="1"/>
    <col min="1547" max="1547" width="9.42578125" style="199" customWidth="1"/>
    <col min="1548" max="1548" width="9.85546875" style="199" customWidth="1"/>
    <col min="1549" max="1549" width="2.42578125" style="199" customWidth="1"/>
    <col min="1550" max="1550" width="12.42578125" style="199" customWidth="1"/>
    <col min="1551" max="1551" width="6.42578125" style="199" customWidth="1"/>
    <col min="1552" max="1554" width="0" style="199" hidden="1" customWidth="1"/>
    <col min="1555" max="1792" width="9.140625" style="199"/>
    <col min="1793" max="1793" width="3.42578125" style="199" customWidth="1"/>
    <col min="1794" max="1794" width="7.140625" style="199" customWidth="1"/>
    <col min="1795" max="1795" width="2.140625" style="199" customWidth="1"/>
    <col min="1796" max="1796" width="9.42578125" style="199" customWidth="1"/>
    <col min="1797" max="1797" width="13" style="199" customWidth="1"/>
    <col min="1798" max="1798" width="8.42578125" style="199" customWidth="1"/>
    <col min="1799" max="1799" width="7.7109375" style="199" customWidth="1"/>
    <col min="1800" max="1800" width="8.140625" style="199" customWidth="1"/>
    <col min="1801" max="1801" width="16.28515625" style="199" customWidth="1"/>
    <col min="1802" max="1802" width="5.28515625" style="199" customWidth="1"/>
    <col min="1803" max="1803" width="9.42578125" style="199" customWidth="1"/>
    <col min="1804" max="1804" width="9.85546875" style="199" customWidth="1"/>
    <col min="1805" max="1805" width="2.42578125" style="199" customWidth="1"/>
    <col min="1806" max="1806" width="12.42578125" style="199" customWidth="1"/>
    <col min="1807" max="1807" width="6.42578125" style="199" customWidth="1"/>
    <col min="1808" max="1810" width="0" style="199" hidden="1" customWidth="1"/>
    <col min="1811" max="2048" width="9.140625" style="199"/>
    <col min="2049" max="2049" width="3.42578125" style="199" customWidth="1"/>
    <col min="2050" max="2050" width="7.140625" style="199" customWidth="1"/>
    <col min="2051" max="2051" width="2.140625" style="199" customWidth="1"/>
    <col min="2052" max="2052" width="9.42578125" style="199" customWidth="1"/>
    <col min="2053" max="2053" width="13" style="199" customWidth="1"/>
    <col min="2054" max="2054" width="8.42578125" style="199" customWidth="1"/>
    <col min="2055" max="2055" width="7.7109375" style="199" customWidth="1"/>
    <col min="2056" max="2056" width="8.140625" style="199" customWidth="1"/>
    <col min="2057" max="2057" width="16.28515625" style="199" customWidth="1"/>
    <col min="2058" max="2058" width="5.28515625" style="199" customWidth="1"/>
    <col min="2059" max="2059" width="9.42578125" style="199" customWidth="1"/>
    <col min="2060" max="2060" width="9.85546875" style="199" customWidth="1"/>
    <col min="2061" max="2061" width="2.42578125" style="199" customWidth="1"/>
    <col min="2062" max="2062" width="12.42578125" style="199" customWidth="1"/>
    <col min="2063" max="2063" width="6.42578125" style="199" customWidth="1"/>
    <col min="2064" max="2066" width="0" style="199" hidden="1" customWidth="1"/>
    <col min="2067" max="2304" width="9.140625" style="199"/>
    <col min="2305" max="2305" width="3.42578125" style="199" customWidth="1"/>
    <col min="2306" max="2306" width="7.140625" style="199" customWidth="1"/>
    <col min="2307" max="2307" width="2.140625" style="199" customWidth="1"/>
    <col min="2308" max="2308" width="9.42578125" style="199" customWidth="1"/>
    <col min="2309" max="2309" width="13" style="199" customWidth="1"/>
    <col min="2310" max="2310" width="8.42578125" style="199" customWidth="1"/>
    <col min="2311" max="2311" width="7.7109375" style="199" customWidth="1"/>
    <col min="2312" max="2312" width="8.140625" style="199" customWidth="1"/>
    <col min="2313" max="2313" width="16.28515625" style="199" customWidth="1"/>
    <col min="2314" max="2314" width="5.28515625" style="199" customWidth="1"/>
    <col min="2315" max="2315" width="9.42578125" style="199" customWidth="1"/>
    <col min="2316" max="2316" width="9.85546875" style="199" customWidth="1"/>
    <col min="2317" max="2317" width="2.42578125" style="199" customWidth="1"/>
    <col min="2318" max="2318" width="12.42578125" style="199" customWidth="1"/>
    <col min="2319" max="2319" width="6.42578125" style="199" customWidth="1"/>
    <col min="2320" max="2322" width="0" style="199" hidden="1" customWidth="1"/>
    <col min="2323" max="2560" width="9.140625" style="199"/>
    <col min="2561" max="2561" width="3.42578125" style="199" customWidth="1"/>
    <col min="2562" max="2562" width="7.140625" style="199" customWidth="1"/>
    <col min="2563" max="2563" width="2.140625" style="199" customWidth="1"/>
    <col min="2564" max="2564" width="9.42578125" style="199" customWidth="1"/>
    <col min="2565" max="2565" width="13" style="199" customWidth="1"/>
    <col min="2566" max="2566" width="8.42578125" style="199" customWidth="1"/>
    <col min="2567" max="2567" width="7.7109375" style="199" customWidth="1"/>
    <col min="2568" max="2568" width="8.140625" style="199" customWidth="1"/>
    <col min="2569" max="2569" width="16.28515625" style="199" customWidth="1"/>
    <col min="2570" max="2570" width="5.28515625" style="199" customWidth="1"/>
    <col min="2571" max="2571" width="9.42578125" style="199" customWidth="1"/>
    <col min="2572" max="2572" width="9.85546875" style="199" customWidth="1"/>
    <col min="2573" max="2573" width="2.42578125" style="199" customWidth="1"/>
    <col min="2574" max="2574" width="12.42578125" style="199" customWidth="1"/>
    <col min="2575" max="2575" width="6.42578125" style="199" customWidth="1"/>
    <col min="2576" max="2578" width="0" style="199" hidden="1" customWidth="1"/>
    <col min="2579" max="2816" width="9.140625" style="199"/>
    <col min="2817" max="2817" width="3.42578125" style="199" customWidth="1"/>
    <col min="2818" max="2818" width="7.140625" style="199" customWidth="1"/>
    <col min="2819" max="2819" width="2.140625" style="199" customWidth="1"/>
    <col min="2820" max="2820" width="9.42578125" style="199" customWidth="1"/>
    <col min="2821" max="2821" width="13" style="199" customWidth="1"/>
    <col min="2822" max="2822" width="8.42578125" style="199" customWidth="1"/>
    <col min="2823" max="2823" width="7.7109375" style="199" customWidth="1"/>
    <col min="2824" max="2824" width="8.140625" style="199" customWidth="1"/>
    <col min="2825" max="2825" width="16.28515625" style="199" customWidth="1"/>
    <col min="2826" max="2826" width="5.28515625" style="199" customWidth="1"/>
    <col min="2827" max="2827" width="9.42578125" style="199" customWidth="1"/>
    <col min="2828" max="2828" width="9.85546875" style="199" customWidth="1"/>
    <col min="2829" max="2829" width="2.42578125" style="199" customWidth="1"/>
    <col min="2830" max="2830" width="12.42578125" style="199" customWidth="1"/>
    <col min="2831" max="2831" width="6.42578125" style="199" customWidth="1"/>
    <col min="2832" max="2834" width="0" style="199" hidden="1" customWidth="1"/>
    <col min="2835" max="3072" width="9.140625" style="199"/>
    <col min="3073" max="3073" width="3.42578125" style="199" customWidth="1"/>
    <col min="3074" max="3074" width="7.140625" style="199" customWidth="1"/>
    <col min="3075" max="3075" width="2.140625" style="199" customWidth="1"/>
    <col min="3076" max="3076" width="9.42578125" style="199" customWidth="1"/>
    <col min="3077" max="3077" width="13" style="199" customWidth="1"/>
    <col min="3078" max="3078" width="8.42578125" style="199" customWidth="1"/>
    <col min="3079" max="3079" width="7.7109375" style="199" customWidth="1"/>
    <col min="3080" max="3080" width="8.140625" style="199" customWidth="1"/>
    <col min="3081" max="3081" width="16.28515625" style="199" customWidth="1"/>
    <col min="3082" max="3082" width="5.28515625" style="199" customWidth="1"/>
    <col min="3083" max="3083" width="9.42578125" style="199" customWidth="1"/>
    <col min="3084" max="3084" width="9.85546875" style="199" customWidth="1"/>
    <col min="3085" max="3085" width="2.42578125" style="199" customWidth="1"/>
    <col min="3086" max="3086" width="12.42578125" style="199" customWidth="1"/>
    <col min="3087" max="3087" width="6.42578125" style="199" customWidth="1"/>
    <col min="3088" max="3090" width="0" style="199" hidden="1" customWidth="1"/>
    <col min="3091" max="3328" width="9.140625" style="199"/>
    <col min="3329" max="3329" width="3.42578125" style="199" customWidth="1"/>
    <col min="3330" max="3330" width="7.140625" style="199" customWidth="1"/>
    <col min="3331" max="3331" width="2.140625" style="199" customWidth="1"/>
    <col min="3332" max="3332" width="9.42578125" style="199" customWidth="1"/>
    <col min="3333" max="3333" width="13" style="199" customWidth="1"/>
    <col min="3334" max="3334" width="8.42578125" style="199" customWidth="1"/>
    <col min="3335" max="3335" width="7.7109375" style="199" customWidth="1"/>
    <col min="3336" max="3336" width="8.140625" style="199" customWidth="1"/>
    <col min="3337" max="3337" width="16.28515625" style="199" customWidth="1"/>
    <col min="3338" max="3338" width="5.28515625" style="199" customWidth="1"/>
    <col min="3339" max="3339" width="9.42578125" style="199" customWidth="1"/>
    <col min="3340" max="3340" width="9.85546875" style="199" customWidth="1"/>
    <col min="3341" max="3341" width="2.42578125" style="199" customWidth="1"/>
    <col min="3342" max="3342" width="12.42578125" style="199" customWidth="1"/>
    <col min="3343" max="3343" width="6.42578125" style="199" customWidth="1"/>
    <col min="3344" max="3346" width="0" style="199" hidden="1" customWidth="1"/>
    <col min="3347" max="3584" width="9.140625" style="199"/>
    <col min="3585" max="3585" width="3.42578125" style="199" customWidth="1"/>
    <col min="3586" max="3586" width="7.140625" style="199" customWidth="1"/>
    <col min="3587" max="3587" width="2.140625" style="199" customWidth="1"/>
    <col min="3588" max="3588" width="9.42578125" style="199" customWidth="1"/>
    <col min="3589" max="3589" width="13" style="199" customWidth="1"/>
    <col min="3590" max="3590" width="8.42578125" style="199" customWidth="1"/>
    <col min="3591" max="3591" width="7.7109375" style="199" customWidth="1"/>
    <col min="3592" max="3592" width="8.140625" style="199" customWidth="1"/>
    <col min="3593" max="3593" width="16.28515625" style="199" customWidth="1"/>
    <col min="3594" max="3594" width="5.28515625" style="199" customWidth="1"/>
    <col min="3595" max="3595" width="9.42578125" style="199" customWidth="1"/>
    <col min="3596" max="3596" width="9.85546875" style="199" customWidth="1"/>
    <col min="3597" max="3597" width="2.42578125" style="199" customWidth="1"/>
    <col min="3598" max="3598" width="12.42578125" style="199" customWidth="1"/>
    <col min="3599" max="3599" width="6.42578125" style="199" customWidth="1"/>
    <col min="3600" max="3602" width="0" style="199" hidden="1" customWidth="1"/>
    <col min="3603" max="3840" width="9.140625" style="199"/>
    <col min="3841" max="3841" width="3.42578125" style="199" customWidth="1"/>
    <col min="3842" max="3842" width="7.140625" style="199" customWidth="1"/>
    <col min="3843" max="3843" width="2.140625" style="199" customWidth="1"/>
    <col min="3844" max="3844" width="9.42578125" style="199" customWidth="1"/>
    <col min="3845" max="3845" width="13" style="199" customWidth="1"/>
    <col min="3846" max="3846" width="8.42578125" style="199" customWidth="1"/>
    <col min="3847" max="3847" width="7.7109375" style="199" customWidth="1"/>
    <col min="3848" max="3848" width="8.140625" style="199" customWidth="1"/>
    <col min="3849" max="3849" width="16.28515625" style="199" customWidth="1"/>
    <col min="3850" max="3850" width="5.28515625" style="199" customWidth="1"/>
    <col min="3851" max="3851" width="9.42578125" style="199" customWidth="1"/>
    <col min="3852" max="3852" width="9.85546875" style="199" customWidth="1"/>
    <col min="3853" max="3853" width="2.42578125" style="199" customWidth="1"/>
    <col min="3854" max="3854" width="12.42578125" style="199" customWidth="1"/>
    <col min="3855" max="3855" width="6.42578125" style="199" customWidth="1"/>
    <col min="3856" max="3858" width="0" style="199" hidden="1" customWidth="1"/>
    <col min="3859" max="4096" width="9.140625" style="199"/>
    <col min="4097" max="4097" width="3.42578125" style="199" customWidth="1"/>
    <col min="4098" max="4098" width="7.140625" style="199" customWidth="1"/>
    <col min="4099" max="4099" width="2.140625" style="199" customWidth="1"/>
    <col min="4100" max="4100" width="9.42578125" style="199" customWidth="1"/>
    <col min="4101" max="4101" width="13" style="199" customWidth="1"/>
    <col min="4102" max="4102" width="8.42578125" style="199" customWidth="1"/>
    <col min="4103" max="4103" width="7.7109375" style="199" customWidth="1"/>
    <col min="4104" max="4104" width="8.140625" style="199" customWidth="1"/>
    <col min="4105" max="4105" width="16.28515625" style="199" customWidth="1"/>
    <col min="4106" max="4106" width="5.28515625" style="199" customWidth="1"/>
    <col min="4107" max="4107" width="9.42578125" style="199" customWidth="1"/>
    <col min="4108" max="4108" width="9.85546875" style="199" customWidth="1"/>
    <col min="4109" max="4109" width="2.42578125" style="199" customWidth="1"/>
    <col min="4110" max="4110" width="12.42578125" style="199" customWidth="1"/>
    <col min="4111" max="4111" width="6.42578125" style="199" customWidth="1"/>
    <col min="4112" max="4114" width="0" style="199" hidden="1" customWidth="1"/>
    <col min="4115" max="4352" width="9.140625" style="199"/>
    <col min="4353" max="4353" width="3.42578125" style="199" customWidth="1"/>
    <col min="4354" max="4354" width="7.140625" style="199" customWidth="1"/>
    <col min="4355" max="4355" width="2.140625" style="199" customWidth="1"/>
    <col min="4356" max="4356" width="9.42578125" style="199" customWidth="1"/>
    <col min="4357" max="4357" width="13" style="199" customWidth="1"/>
    <col min="4358" max="4358" width="8.42578125" style="199" customWidth="1"/>
    <col min="4359" max="4359" width="7.7109375" style="199" customWidth="1"/>
    <col min="4360" max="4360" width="8.140625" style="199" customWidth="1"/>
    <col min="4361" max="4361" width="16.28515625" style="199" customWidth="1"/>
    <col min="4362" max="4362" width="5.28515625" style="199" customWidth="1"/>
    <col min="4363" max="4363" width="9.42578125" style="199" customWidth="1"/>
    <col min="4364" max="4364" width="9.85546875" style="199" customWidth="1"/>
    <col min="4365" max="4365" width="2.42578125" style="199" customWidth="1"/>
    <col min="4366" max="4366" width="12.42578125" style="199" customWidth="1"/>
    <col min="4367" max="4367" width="6.42578125" style="199" customWidth="1"/>
    <col min="4368" max="4370" width="0" style="199" hidden="1" customWidth="1"/>
    <col min="4371" max="4608" width="9.140625" style="199"/>
    <col min="4609" max="4609" width="3.42578125" style="199" customWidth="1"/>
    <col min="4610" max="4610" width="7.140625" style="199" customWidth="1"/>
    <col min="4611" max="4611" width="2.140625" style="199" customWidth="1"/>
    <col min="4612" max="4612" width="9.42578125" style="199" customWidth="1"/>
    <col min="4613" max="4613" width="13" style="199" customWidth="1"/>
    <col min="4614" max="4614" width="8.42578125" style="199" customWidth="1"/>
    <col min="4615" max="4615" width="7.7109375" style="199" customWidth="1"/>
    <col min="4616" max="4616" width="8.140625" style="199" customWidth="1"/>
    <col min="4617" max="4617" width="16.28515625" style="199" customWidth="1"/>
    <col min="4618" max="4618" width="5.28515625" style="199" customWidth="1"/>
    <col min="4619" max="4619" width="9.42578125" style="199" customWidth="1"/>
    <col min="4620" max="4620" width="9.85546875" style="199" customWidth="1"/>
    <col min="4621" max="4621" width="2.42578125" style="199" customWidth="1"/>
    <col min="4622" max="4622" width="12.42578125" style="199" customWidth="1"/>
    <col min="4623" max="4623" width="6.42578125" style="199" customWidth="1"/>
    <col min="4624" max="4626" width="0" style="199" hidden="1" customWidth="1"/>
    <col min="4627" max="4864" width="9.140625" style="199"/>
    <col min="4865" max="4865" width="3.42578125" style="199" customWidth="1"/>
    <col min="4866" max="4866" width="7.140625" style="199" customWidth="1"/>
    <col min="4867" max="4867" width="2.140625" style="199" customWidth="1"/>
    <col min="4868" max="4868" width="9.42578125" style="199" customWidth="1"/>
    <col min="4869" max="4869" width="13" style="199" customWidth="1"/>
    <col min="4870" max="4870" width="8.42578125" style="199" customWidth="1"/>
    <col min="4871" max="4871" width="7.7109375" style="199" customWidth="1"/>
    <col min="4872" max="4872" width="8.140625" style="199" customWidth="1"/>
    <col min="4873" max="4873" width="16.28515625" style="199" customWidth="1"/>
    <col min="4874" max="4874" width="5.28515625" style="199" customWidth="1"/>
    <col min="4875" max="4875" width="9.42578125" style="199" customWidth="1"/>
    <col min="4876" max="4876" width="9.85546875" style="199" customWidth="1"/>
    <col min="4877" max="4877" width="2.42578125" style="199" customWidth="1"/>
    <col min="4878" max="4878" width="12.42578125" style="199" customWidth="1"/>
    <col min="4879" max="4879" width="6.42578125" style="199" customWidth="1"/>
    <col min="4880" max="4882" width="0" style="199" hidden="1" customWidth="1"/>
    <col min="4883" max="5120" width="9.140625" style="199"/>
    <col min="5121" max="5121" width="3.42578125" style="199" customWidth="1"/>
    <col min="5122" max="5122" width="7.140625" style="199" customWidth="1"/>
    <col min="5123" max="5123" width="2.140625" style="199" customWidth="1"/>
    <col min="5124" max="5124" width="9.42578125" style="199" customWidth="1"/>
    <col min="5125" max="5125" width="13" style="199" customWidth="1"/>
    <col min="5126" max="5126" width="8.42578125" style="199" customWidth="1"/>
    <col min="5127" max="5127" width="7.7109375" style="199" customWidth="1"/>
    <col min="5128" max="5128" width="8.140625" style="199" customWidth="1"/>
    <col min="5129" max="5129" width="16.28515625" style="199" customWidth="1"/>
    <col min="5130" max="5130" width="5.28515625" style="199" customWidth="1"/>
    <col min="5131" max="5131" width="9.42578125" style="199" customWidth="1"/>
    <col min="5132" max="5132" width="9.85546875" style="199" customWidth="1"/>
    <col min="5133" max="5133" width="2.42578125" style="199" customWidth="1"/>
    <col min="5134" max="5134" width="12.42578125" style="199" customWidth="1"/>
    <col min="5135" max="5135" width="6.42578125" style="199" customWidth="1"/>
    <col min="5136" max="5138" width="0" style="199" hidden="1" customWidth="1"/>
    <col min="5139" max="5376" width="9.140625" style="199"/>
    <col min="5377" max="5377" width="3.42578125" style="199" customWidth="1"/>
    <col min="5378" max="5378" width="7.140625" style="199" customWidth="1"/>
    <col min="5379" max="5379" width="2.140625" style="199" customWidth="1"/>
    <col min="5380" max="5380" width="9.42578125" style="199" customWidth="1"/>
    <col min="5381" max="5381" width="13" style="199" customWidth="1"/>
    <col min="5382" max="5382" width="8.42578125" style="199" customWidth="1"/>
    <col min="5383" max="5383" width="7.7109375" style="199" customWidth="1"/>
    <col min="5384" max="5384" width="8.140625" style="199" customWidth="1"/>
    <col min="5385" max="5385" width="16.28515625" style="199" customWidth="1"/>
    <col min="5386" max="5386" width="5.28515625" style="199" customWidth="1"/>
    <col min="5387" max="5387" width="9.42578125" style="199" customWidth="1"/>
    <col min="5388" max="5388" width="9.85546875" style="199" customWidth="1"/>
    <col min="5389" max="5389" width="2.42578125" style="199" customWidth="1"/>
    <col min="5390" max="5390" width="12.42578125" style="199" customWidth="1"/>
    <col min="5391" max="5391" width="6.42578125" style="199" customWidth="1"/>
    <col min="5392" max="5394" width="0" style="199" hidden="1" customWidth="1"/>
    <col min="5395" max="5632" width="9.140625" style="199"/>
    <col min="5633" max="5633" width="3.42578125" style="199" customWidth="1"/>
    <col min="5634" max="5634" width="7.140625" style="199" customWidth="1"/>
    <col min="5635" max="5635" width="2.140625" style="199" customWidth="1"/>
    <col min="5636" max="5636" width="9.42578125" style="199" customWidth="1"/>
    <col min="5637" max="5637" width="13" style="199" customWidth="1"/>
    <col min="5638" max="5638" width="8.42578125" style="199" customWidth="1"/>
    <col min="5639" max="5639" width="7.7109375" style="199" customWidth="1"/>
    <col min="5640" max="5640" width="8.140625" style="199" customWidth="1"/>
    <col min="5641" max="5641" width="16.28515625" style="199" customWidth="1"/>
    <col min="5642" max="5642" width="5.28515625" style="199" customWidth="1"/>
    <col min="5643" max="5643" width="9.42578125" style="199" customWidth="1"/>
    <col min="5644" max="5644" width="9.85546875" style="199" customWidth="1"/>
    <col min="5645" max="5645" width="2.42578125" style="199" customWidth="1"/>
    <col min="5646" max="5646" width="12.42578125" style="199" customWidth="1"/>
    <col min="5647" max="5647" width="6.42578125" style="199" customWidth="1"/>
    <col min="5648" max="5650" width="0" style="199" hidden="1" customWidth="1"/>
    <col min="5651" max="5888" width="9.140625" style="199"/>
    <col min="5889" max="5889" width="3.42578125" style="199" customWidth="1"/>
    <col min="5890" max="5890" width="7.140625" style="199" customWidth="1"/>
    <col min="5891" max="5891" width="2.140625" style="199" customWidth="1"/>
    <col min="5892" max="5892" width="9.42578125" style="199" customWidth="1"/>
    <col min="5893" max="5893" width="13" style="199" customWidth="1"/>
    <col min="5894" max="5894" width="8.42578125" style="199" customWidth="1"/>
    <col min="5895" max="5895" width="7.7109375" style="199" customWidth="1"/>
    <col min="5896" max="5896" width="8.140625" style="199" customWidth="1"/>
    <col min="5897" max="5897" width="16.28515625" style="199" customWidth="1"/>
    <col min="5898" max="5898" width="5.28515625" style="199" customWidth="1"/>
    <col min="5899" max="5899" width="9.42578125" style="199" customWidth="1"/>
    <col min="5900" max="5900" width="9.85546875" style="199" customWidth="1"/>
    <col min="5901" max="5901" width="2.42578125" style="199" customWidth="1"/>
    <col min="5902" max="5902" width="12.42578125" style="199" customWidth="1"/>
    <col min="5903" max="5903" width="6.42578125" style="199" customWidth="1"/>
    <col min="5904" max="5906" width="0" style="199" hidden="1" customWidth="1"/>
    <col min="5907" max="6144" width="9.140625" style="199"/>
    <col min="6145" max="6145" width="3.42578125" style="199" customWidth="1"/>
    <col min="6146" max="6146" width="7.140625" style="199" customWidth="1"/>
    <col min="6147" max="6147" width="2.140625" style="199" customWidth="1"/>
    <col min="6148" max="6148" width="9.42578125" style="199" customWidth="1"/>
    <col min="6149" max="6149" width="13" style="199" customWidth="1"/>
    <col min="6150" max="6150" width="8.42578125" style="199" customWidth="1"/>
    <col min="6151" max="6151" width="7.7109375" style="199" customWidth="1"/>
    <col min="6152" max="6152" width="8.140625" style="199" customWidth="1"/>
    <col min="6153" max="6153" width="16.28515625" style="199" customWidth="1"/>
    <col min="6154" max="6154" width="5.28515625" style="199" customWidth="1"/>
    <col min="6155" max="6155" width="9.42578125" style="199" customWidth="1"/>
    <col min="6156" max="6156" width="9.85546875" style="199" customWidth="1"/>
    <col min="6157" max="6157" width="2.42578125" style="199" customWidth="1"/>
    <col min="6158" max="6158" width="12.42578125" style="199" customWidth="1"/>
    <col min="6159" max="6159" width="6.42578125" style="199" customWidth="1"/>
    <col min="6160" max="6162" width="0" style="199" hidden="1" customWidth="1"/>
    <col min="6163" max="6400" width="9.140625" style="199"/>
    <col min="6401" max="6401" width="3.42578125" style="199" customWidth="1"/>
    <col min="6402" max="6402" width="7.140625" style="199" customWidth="1"/>
    <col min="6403" max="6403" width="2.140625" style="199" customWidth="1"/>
    <col min="6404" max="6404" width="9.42578125" style="199" customWidth="1"/>
    <col min="6405" max="6405" width="13" style="199" customWidth="1"/>
    <col min="6406" max="6406" width="8.42578125" style="199" customWidth="1"/>
    <col min="6407" max="6407" width="7.7109375" style="199" customWidth="1"/>
    <col min="6408" max="6408" width="8.140625" style="199" customWidth="1"/>
    <col min="6409" max="6409" width="16.28515625" style="199" customWidth="1"/>
    <col min="6410" max="6410" width="5.28515625" style="199" customWidth="1"/>
    <col min="6411" max="6411" width="9.42578125" style="199" customWidth="1"/>
    <col min="6412" max="6412" width="9.85546875" style="199" customWidth="1"/>
    <col min="6413" max="6413" width="2.42578125" style="199" customWidth="1"/>
    <col min="6414" max="6414" width="12.42578125" style="199" customWidth="1"/>
    <col min="6415" max="6415" width="6.42578125" style="199" customWidth="1"/>
    <col min="6416" max="6418" width="0" style="199" hidden="1" customWidth="1"/>
    <col min="6419" max="6656" width="9.140625" style="199"/>
    <col min="6657" max="6657" width="3.42578125" style="199" customWidth="1"/>
    <col min="6658" max="6658" width="7.140625" style="199" customWidth="1"/>
    <col min="6659" max="6659" width="2.140625" style="199" customWidth="1"/>
    <col min="6660" max="6660" width="9.42578125" style="199" customWidth="1"/>
    <col min="6661" max="6661" width="13" style="199" customWidth="1"/>
    <col min="6662" max="6662" width="8.42578125" style="199" customWidth="1"/>
    <col min="6663" max="6663" width="7.7109375" style="199" customWidth="1"/>
    <col min="6664" max="6664" width="8.140625" style="199" customWidth="1"/>
    <col min="6665" max="6665" width="16.28515625" style="199" customWidth="1"/>
    <col min="6666" max="6666" width="5.28515625" style="199" customWidth="1"/>
    <col min="6667" max="6667" width="9.42578125" style="199" customWidth="1"/>
    <col min="6668" max="6668" width="9.85546875" style="199" customWidth="1"/>
    <col min="6669" max="6669" width="2.42578125" style="199" customWidth="1"/>
    <col min="6670" max="6670" width="12.42578125" style="199" customWidth="1"/>
    <col min="6671" max="6671" width="6.42578125" style="199" customWidth="1"/>
    <col min="6672" max="6674" width="0" style="199" hidden="1" customWidth="1"/>
    <col min="6675" max="6912" width="9.140625" style="199"/>
    <col min="6913" max="6913" width="3.42578125" style="199" customWidth="1"/>
    <col min="6914" max="6914" width="7.140625" style="199" customWidth="1"/>
    <col min="6915" max="6915" width="2.140625" style="199" customWidth="1"/>
    <col min="6916" max="6916" width="9.42578125" style="199" customWidth="1"/>
    <col min="6917" max="6917" width="13" style="199" customWidth="1"/>
    <col min="6918" max="6918" width="8.42578125" style="199" customWidth="1"/>
    <col min="6919" max="6919" width="7.7109375" style="199" customWidth="1"/>
    <col min="6920" max="6920" width="8.140625" style="199" customWidth="1"/>
    <col min="6921" max="6921" width="16.28515625" style="199" customWidth="1"/>
    <col min="6922" max="6922" width="5.28515625" style="199" customWidth="1"/>
    <col min="6923" max="6923" width="9.42578125" style="199" customWidth="1"/>
    <col min="6924" max="6924" width="9.85546875" style="199" customWidth="1"/>
    <col min="6925" max="6925" width="2.42578125" style="199" customWidth="1"/>
    <col min="6926" max="6926" width="12.42578125" style="199" customWidth="1"/>
    <col min="6927" max="6927" width="6.42578125" style="199" customWidth="1"/>
    <col min="6928" max="6930" width="0" style="199" hidden="1" customWidth="1"/>
    <col min="6931" max="7168" width="9.140625" style="199"/>
    <col min="7169" max="7169" width="3.42578125" style="199" customWidth="1"/>
    <col min="7170" max="7170" width="7.140625" style="199" customWidth="1"/>
    <col min="7171" max="7171" width="2.140625" style="199" customWidth="1"/>
    <col min="7172" max="7172" width="9.42578125" style="199" customWidth="1"/>
    <col min="7173" max="7173" width="13" style="199" customWidth="1"/>
    <col min="7174" max="7174" width="8.42578125" style="199" customWidth="1"/>
    <col min="7175" max="7175" width="7.7109375" style="199" customWidth="1"/>
    <col min="7176" max="7176" width="8.140625" style="199" customWidth="1"/>
    <col min="7177" max="7177" width="16.28515625" style="199" customWidth="1"/>
    <col min="7178" max="7178" width="5.28515625" style="199" customWidth="1"/>
    <col min="7179" max="7179" width="9.42578125" style="199" customWidth="1"/>
    <col min="7180" max="7180" width="9.85546875" style="199" customWidth="1"/>
    <col min="7181" max="7181" width="2.42578125" style="199" customWidth="1"/>
    <col min="7182" max="7182" width="12.42578125" style="199" customWidth="1"/>
    <col min="7183" max="7183" width="6.42578125" style="199" customWidth="1"/>
    <col min="7184" max="7186" width="0" style="199" hidden="1" customWidth="1"/>
    <col min="7187" max="7424" width="9.140625" style="199"/>
    <col min="7425" max="7425" width="3.42578125" style="199" customWidth="1"/>
    <col min="7426" max="7426" width="7.140625" style="199" customWidth="1"/>
    <col min="7427" max="7427" width="2.140625" style="199" customWidth="1"/>
    <col min="7428" max="7428" width="9.42578125" style="199" customWidth="1"/>
    <col min="7429" max="7429" width="13" style="199" customWidth="1"/>
    <col min="7430" max="7430" width="8.42578125" style="199" customWidth="1"/>
    <col min="7431" max="7431" width="7.7109375" style="199" customWidth="1"/>
    <col min="7432" max="7432" width="8.140625" style="199" customWidth="1"/>
    <col min="7433" max="7433" width="16.28515625" style="199" customWidth="1"/>
    <col min="7434" max="7434" width="5.28515625" style="199" customWidth="1"/>
    <col min="7435" max="7435" width="9.42578125" style="199" customWidth="1"/>
    <col min="7436" max="7436" width="9.85546875" style="199" customWidth="1"/>
    <col min="7437" max="7437" width="2.42578125" style="199" customWidth="1"/>
    <col min="7438" max="7438" width="12.42578125" style="199" customWidth="1"/>
    <col min="7439" max="7439" width="6.42578125" style="199" customWidth="1"/>
    <col min="7440" max="7442" width="0" style="199" hidden="1" customWidth="1"/>
    <col min="7443" max="7680" width="9.140625" style="199"/>
    <col min="7681" max="7681" width="3.42578125" style="199" customWidth="1"/>
    <col min="7682" max="7682" width="7.140625" style="199" customWidth="1"/>
    <col min="7683" max="7683" width="2.140625" style="199" customWidth="1"/>
    <col min="7684" max="7684" width="9.42578125" style="199" customWidth="1"/>
    <col min="7685" max="7685" width="13" style="199" customWidth="1"/>
    <col min="7686" max="7686" width="8.42578125" style="199" customWidth="1"/>
    <col min="7687" max="7687" width="7.7109375" style="199" customWidth="1"/>
    <col min="7688" max="7688" width="8.140625" style="199" customWidth="1"/>
    <col min="7689" max="7689" width="16.28515625" style="199" customWidth="1"/>
    <col min="7690" max="7690" width="5.28515625" style="199" customWidth="1"/>
    <col min="7691" max="7691" width="9.42578125" style="199" customWidth="1"/>
    <col min="7692" max="7692" width="9.85546875" style="199" customWidth="1"/>
    <col min="7693" max="7693" width="2.42578125" style="199" customWidth="1"/>
    <col min="7694" max="7694" width="12.42578125" style="199" customWidth="1"/>
    <col min="7695" max="7695" width="6.42578125" style="199" customWidth="1"/>
    <col min="7696" max="7698" width="0" style="199" hidden="1" customWidth="1"/>
    <col min="7699" max="7936" width="9.140625" style="199"/>
    <col min="7937" max="7937" width="3.42578125" style="199" customWidth="1"/>
    <col min="7938" max="7938" width="7.140625" style="199" customWidth="1"/>
    <col min="7939" max="7939" width="2.140625" style="199" customWidth="1"/>
    <col min="7940" max="7940" width="9.42578125" style="199" customWidth="1"/>
    <col min="7941" max="7941" width="13" style="199" customWidth="1"/>
    <col min="7942" max="7942" width="8.42578125" style="199" customWidth="1"/>
    <col min="7943" max="7943" width="7.7109375" style="199" customWidth="1"/>
    <col min="7944" max="7944" width="8.140625" style="199" customWidth="1"/>
    <col min="7945" max="7945" width="16.28515625" style="199" customWidth="1"/>
    <col min="7946" max="7946" width="5.28515625" style="199" customWidth="1"/>
    <col min="7947" max="7947" width="9.42578125" style="199" customWidth="1"/>
    <col min="7948" max="7948" width="9.85546875" style="199" customWidth="1"/>
    <col min="7949" max="7949" width="2.42578125" style="199" customWidth="1"/>
    <col min="7950" max="7950" width="12.42578125" style="199" customWidth="1"/>
    <col min="7951" max="7951" width="6.42578125" style="199" customWidth="1"/>
    <col min="7952" max="7954" width="0" style="199" hidden="1" customWidth="1"/>
    <col min="7955" max="8192" width="9.140625" style="199"/>
    <col min="8193" max="8193" width="3.42578125" style="199" customWidth="1"/>
    <col min="8194" max="8194" width="7.140625" style="199" customWidth="1"/>
    <col min="8195" max="8195" width="2.140625" style="199" customWidth="1"/>
    <col min="8196" max="8196" width="9.42578125" style="199" customWidth="1"/>
    <col min="8197" max="8197" width="13" style="199" customWidth="1"/>
    <col min="8198" max="8198" width="8.42578125" style="199" customWidth="1"/>
    <col min="8199" max="8199" width="7.7109375" style="199" customWidth="1"/>
    <col min="8200" max="8200" width="8.140625" style="199" customWidth="1"/>
    <col min="8201" max="8201" width="16.28515625" style="199" customWidth="1"/>
    <col min="8202" max="8202" width="5.28515625" style="199" customWidth="1"/>
    <col min="8203" max="8203" width="9.42578125" style="199" customWidth="1"/>
    <col min="8204" max="8204" width="9.85546875" style="199" customWidth="1"/>
    <col min="8205" max="8205" width="2.42578125" style="199" customWidth="1"/>
    <col min="8206" max="8206" width="12.42578125" style="199" customWidth="1"/>
    <col min="8207" max="8207" width="6.42578125" style="199" customWidth="1"/>
    <col min="8208" max="8210" width="0" style="199" hidden="1" customWidth="1"/>
    <col min="8211" max="8448" width="9.140625" style="199"/>
    <col min="8449" max="8449" width="3.42578125" style="199" customWidth="1"/>
    <col min="8450" max="8450" width="7.140625" style="199" customWidth="1"/>
    <col min="8451" max="8451" width="2.140625" style="199" customWidth="1"/>
    <col min="8452" max="8452" width="9.42578125" style="199" customWidth="1"/>
    <col min="8453" max="8453" width="13" style="199" customWidth="1"/>
    <col min="8454" max="8454" width="8.42578125" style="199" customWidth="1"/>
    <col min="8455" max="8455" width="7.7109375" style="199" customWidth="1"/>
    <col min="8456" max="8456" width="8.140625" style="199" customWidth="1"/>
    <col min="8457" max="8457" width="16.28515625" style="199" customWidth="1"/>
    <col min="8458" max="8458" width="5.28515625" style="199" customWidth="1"/>
    <col min="8459" max="8459" width="9.42578125" style="199" customWidth="1"/>
    <col min="8460" max="8460" width="9.85546875" style="199" customWidth="1"/>
    <col min="8461" max="8461" width="2.42578125" style="199" customWidth="1"/>
    <col min="8462" max="8462" width="12.42578125" style="199" customWidth="1"/>
    <col min="8463" max="8463" width="6.42578125" style="199" customWidth="1"/>
    <col min="8464" max="8466" width="0" style="199" hidden="1" customWidth="1"/>
    <col min="8467" max="8704" width="9.140625" style="199"/>
    <col min="8705" max="8705" width="3.42578125" style="199" customWidth="1"/>
    <col min="8706" max="8706" width="7.140625" style="199" customWidth="1"/>
    <col min="8707" max="8707" width="2.140625" style="199" customWidth="1"/>
    <col min="8708" max="8708" width="9.42578125" style="199" customWidth="1"/>
    <col min="8709" max="8709" width="13" style="199" customWidth="1"/>
    <col min="8710" max="8710" width="8.42578125" style="199" customWidth="1"/>
    <col min="8711" max="8711" width="7.7109375" style="199" customWidth="1"/>
    <col min="8712" max="8712" width="8.140625" style="199" customWidth="1"/>
    <col min="8713" max="8713" width="16.28515625" style="199" customWidth="1"/>
    <col min="8714" max="8714" width="5.28515625" style="199" customWidth="1"/>
    <col min="8715" max="8715" width="9.42578125" style="199" customWidth="1"/>
    <col min="8716" max="8716" width="9.85546875" style="199" customWidth="1"/>
    <col min="8717" max="8717" width="2.42578125" style="199" customWidth="1"/>
    <col min="8718" max="8718" width="12.42578125" style="199" customWidth="1"/>
    <col min="8719" max="8719" width="6.42578125" style="199" customWidth="1"/>
    <col min="8720" max="8722" width="0" style="199" hidden="1" customWidth="1"/>
    <col min="8723" max="8960" width="9.140625" style="199"/>
    <col min="8961" max="8961" width="3.42578125" style="199" customWidth="1"/>
    <col min="8962" max="8962" width="7.140625" style="199" customWidth="1"/>
    <col min="8963" max="8963" width="2.140625" style="199" customWidth="1"/>
    <col min="8964" max="8964" width="9.42578125" style="199" customWidth="1"/>
    <col min="8965" max="8965" width="13" style="199" customWidth="1"/>
    <col min="8966" max="8966" width="8.42578125" style="199" customWidth="1"/>
    <col min="8967" max="8967" width="7.7109375" style="199" customWidth="1"/>
    <col min="8968" max="8968" width="8.140625" style="199" customWidth="1"/>
    <col min="8969" max="8969" width="16.28515625" style="199" customWidth="1"/>
    <col min="8970" max="8970" width="5.28515625" style="199" customWidth="1"/>
    <col min="8971" max="8971" width="9.42578125" style="199" customWidth="1"/>
    <col min="8972" max="8972" width="9.85546875" style="199" customWidth="1"/>
    <col min="8973" max="8973" width="2.42578125" style="199" customWidth="1"/>
    <col min="8974" max="8974" width="12.42578125" style="199" customWidth="1"/>
    <col min="8975" max="8975" width="6.42578125" style="199" customWidth="1"/>
    <col min="8976" max="8978" width="0" style="199" hidden="1" customWidth="1"/>
    <col min="8979" max="9216" width="9.140625" style="199"/>
    <col min="9217" max="9217" width="3.42578125" style="199" customWidth="1"/>
    <col min="9218" max="9218" width="7.140625" style="199" customWidth="1"/>
    <col min="9219" max="9219" width="2.140625" style="199" customWidth="1"/>
    <col min="9220" max="9220" width="9.42578125" style="199" customWidth="1"/>
    <col min="9221" max="9221" width="13" style="199" customWidth="1"/>
    <col min="9222" max="9222" width="8.42578125" style="199" customWidth="1"/>
    <col min="9223" max="9223" width="7.7109375" style="199" customWidth="1"/>
    <col min="9224" max="9224" width="8.140625" style="199" customWidth="1"/>
    <col min="9225" max="9225" width="16.28515625" style="199" customWidth="1"/>
    <col min="9226" max="9226" width="5.28515625" style="199" customWidth="1"/>
    <col min="9227" max="9227" width="9.42578125" style="199" customWidth="1"/>
    <col min="9228" max="9228" width="9.85546875" style="199" customWidth="1"/>
    <col min="9229" max="9229" width="2.42578125" style="199" customWidth="1"/>
    <col min="9230" max="9230" width="12.42578125" style="199" customWidth="1"/>
    <col min="9231" max="9231" width="6.42578125" style="199" customWidth="1"/>
    <col min="9232" max="9234" width="0" style="199" hidden="1" customWidth="1"/>
    <col min="9235" max="9472" width="9.140625" style="199"/>
    <col min="9473" max="9473" width="3.42578125" style="199" customWidth="1"/>
    <col min="9474" max="9474" width="7.140625" style="199" customWidth="1"/>
    <col min="9475" max="9475" width="2.140625" style="199" customWidth="1"/>
    <col min="9476" max="9476" width="9.42578125" style="199" customWidth="1"/>
    <col min="9477" max="9477" width="13" style="199" customWidth="1"/>
    <col min="9478" max="9478" width="8.42578125" style="199" customWidth="1"/>
    <col min="9479" max="9479" width="7.7109375" style="199" customWidth="1"/>
    <col min="9480" max="9480" width="8.140625" style="199" customWidth="1"/>
    <col min="9481" max="9481" width="16.28515625" style="199" customWidth="1"/>
    <col min="9482" max="9482" width="5.28515625" style="199" customWidth="1"/>
    <col min="9483" max="9483" width="9.42578125" style="199" customWidth="1"/>
    <col min="9484" max="9484" width="9.85546875" style="199" customWidth="1"/>
    <col min="9485" max="9485" width="2.42578125" style="199" customWidth="1"/>
    <col min="9486" max="9486" width="12.42578125" style="199" customWidth="1"/>
    <col min="9487" max="9487" width="6.42578125" style="199" customWidth="1"/>
    <col min="9488" max="9490" width="0" style="199" hidden="1" customWidth="1"/>
    <col min="9491" max="9728" width="9.140625" style="199"/>
    <col min="9729" max="9729" width="3.42578125" style="199" customWidth="1"/>
    <col min="9730" max="9730" width="7.140625" style="199" customWidth="1"/>
    <col min="9731" max="9731" width="2.140625" style="199" customWidth="1"/>
    <col min="9732" max="9732" width="9.42578125" style="199" customWidth="1"/>
    <col min="9733" max="9733" width="13" style="199" customWidth="1"/>
    <col min="9734" max="9734" width="8.42578125" style="199" customWidth="1"/>
    <col min="9735" max="9735" width="7.7109375" style="199" customWidth="1"/>
    <col min="9736" max="9736" width="8.140625" style="199" customWidth="1"/>
    <col min="9737" max="9737" width="16.28515625" style="199" customWidth="1"/>
    <col min="9738" max="9738" width="5.28515625" style="199" customWidth="1"/>
    <col min="9739" max="9739" width="9.42578125" style="199" customWidth="1"/>
    <col min="9740" max="9740" width="9.85546875" style="199" customWidth="1"/>
    <col min="9741" max="9741" width="2.42578125" style="199" customWidth="1"/>
    <col min="9742" max="9742" width="12.42578125" style="199" customWidth="1"/>
    <col min="9743" max="9743" width="6.42578125" style="199" customWidth="1"/>
    <col min="9744" max="9746" width="0" style="199" hidden="1" customWidth="1"/>
    <col min="9747" max="9984" width="9.140625" style="199"/>
    <col min="9985" max="9985" width="3.42578125" style="199" customWidth="1"/>
    <col min="9986" max="9986" width="7.140625" style="199" customWidth="1"/>
    <col min="9987" max="9987" width="2.140625" style="199" customWidth="1"/>
    <col min="9988" max="9988" width="9.42578125" style="199" customWidth="1"/>
    <col min="9989" max="9989" width="13" style="199" customWidth="1"/>
    <col min="9990" max="9990" width="8.42578125" style="199" customWidth="1"/>
    <col min="9991" max="9991" width="7.7109375" style="199" customWidth="1"/>
    <col min="9992" max="9992" width="8.140625" style="199" customWidth="1"/>
    <col min="9993" max="9993" width="16.28515625" style="199" customWidth="1"/>
    <col min="9994" max="9994" width="5.28515625" style="199" customWidth="1"/>
    <col min="9995" max="9995" width="9.42578125" style="199" customWidth="1"/>
    <col min="9996" max="9996" width="9.85546875" style="199" customWidth="1"/>
    <col min="9997" max="9997" width="2.42578125" style="199" customWidth="1"/>
    <col min="9998" max="9998" width="12.42578125" style="199" customWidth="1"/>
    <col min="9999" max="9999" width="6.42578125" style="199" customWidth="1"/>
    <col min="10000" max="10002" width="0" style="199" hidden="1" customWidth="1"/>
    <col min="10003" max="10240" width="9.140625" style="199"/>
    <col min="10241" max="10241" width="3.42578125" style="199" customWidth="1"/>
    <col min="10242" max="10242" width="7.140625" style="199" customWidth="1"/>
    <col min="10243" max="10243" width="2.140625" style="199" customWidth="1"/>
    <col min="10244" max="10244" width="9.42578125" style="199" customWidth="1"/>
    <col min="10245" max="10245" width="13" style="199" customWidth="1"/>
    <col min="10246" max="10246" width="8.42578125" style="199" customWidth="1"/>
    <col min="10247" max="10247" width="7.7109375" style="199" customWidth="1"/>
    <col min="10248" max="10248" width="8.140625" style="199" customWidth="1"/>
    <col min="10249" max="10249" width="16.28515625" style="199" customWidth="1"/>
    <col min="10250" max="10250" width="5.28515625" style="199" customWidth="1"/>
    <col min="10251" max="10251" width="9.42578125" style="199" customWidth="1"/>
    <col min="10252" max="10252" width="9.85546875" style="199" customWidth="1"/>
    <col min="10253" max="10253" width="2.42578125" style="199" customWidth="1"/>
    <col min="10254" max="10254" width="12.42578125" style="199" customWidth="1"/>
    <col min="10255" max="10255" width="6.42578125" style="199" customWidth="1"/>
    <col min="10256" max="10258" width="0" style="199" hidden="1" customWidth="1"/>
    <col min="10259" max="10496" width="9.140625" style="199"/>
    <col min="10497" max="10497" width="3.42578125" style="199" customWidth="1"/>
    <col min="10498" max="10498" width="7.140625" style="199" customWidth="1"/>
    <col min="10499" max="10499" width="2.140625" style="199" customWidth="1"/>
    <col min="10500" max="10500" width="9.42578125" style="199" customWidth="1"/>
    <col min="10501" max="10501" width="13" style="199" customWidth="1"/>
    <col min="10502" max="10502" width="8.42578125" style="199" customWidth="1"/>
    <col min="10503" max="10503" width="7.7109375" style="199" customWidth="1"/>
    <col min="10504" max="10504" width="8.140625" style="199" customWidth="1"/>
    <col min="10505" max="10505" width="16.28515625" style="199" customWidth="1"/>
    <col min="10506" max="10506" width="5.28515625" style="199" customWidth="1"/>
    <col min="10507" max="10507" width="9.42578125" style="199" customWidth="1"/>
    <col min="10508" max="10508" width="9.85546875" style="199" customWidth="1"/>
    <col min="10509" max="10509" width="2.42578125" style="199" customWidth="1"/>
    <col min="10510" max="10510" width="12.42578125" style="199" customWidth="1"/>
    <col min="10511" max="10511" width="6.42578125" style="199" customWidth="1"/>
    <col min="10512" max="10514" width="0" style="199" hidden="1" customWidth="1"/>
    <col min="10515" max="10752" width="9.140625" style="199"/>
    <col min="10753" max="10753" width="3.42578125" style="199" customWidth="1"/>
    <col min="10754" max="10754" width="7.140625" style="199" customWidth="1"/>
    <col min="10755" max="10755" width="2.140625" style="199" customWidth="1"/>
    <col min="10756" max="10756" width="9.42578125" style="199" customWidth="1"/>
    <col min="10757" max="10757" width="13" style="199" customWidth="1"/>
    <col min="10758" max="10758" width="8.42578125" style="199" customWidth="1"/>
    <col min="10759" max="10759" width="7.7109375" style="199" customWidth="1"/>
    <col min="10760" max="10760" width="8.140625" style="199" customWidth="1"/>
    <col min="10761" max="10761" width="16.28515625" style="199" customWidth="1"/>
    <col min="10762" max="10762" width="5.28515625" style="199" customWidth="1"/>
    <col min="10763" max="10763" width="9.42578125" style="199" customWidth="1"/>
    <col min="10764" max="10764" width="9.85546875" style="199" customWidth="1"/>
    <col min="10765" max="10765" width="2.42578125" style="199" customWidth="1"/>
    <col min="10766" max="10766" width="12.42578125" style="199" customWidth="1"/>
    <col min="10767" max="10767" width="6.42578125" style="199" customWidth="1"/>
    <col min="10768" max="10770" width="0" style="199" hidden="1" customWidth="1"/>
    <col min="10771" max="11008" width="9.140625" style="199"/>
    <col min="11009" max="11009" width="3.42578125" style="199" customWidth="1"/>
    <col min="11010" max="11010" width="7.140625" style="199" customWidth="1"/>
    <col min="11011" max="11011" width="2.140625" style="199" customWidth="1"/>
    <col min="11012" max="11012" width="9.42578125" style="199" customWidth="1"/>
    <col min="11013" max="11013" width="13" style="199" customWidth="1"/>
    <col min="11014" max="11014" width="8.42578125" style="199" customWidth="1"/>
    <col min="11015" max="11015" width="7.7109375" style="199" customWidth="1"/>
    <col min="11016" max="11016" width="8.140625" style="199" customWidth="1"/>
    <col min="11017" max="11017" width="16.28515625" style="199" customWidth="1"/>
    <col min="11018" max="11018" width="5.28515625" style="199" customWidth="1"/>
    <col min="11019" max="11019" width="9.42578125" style="199" customWidth="1"/>
    <col min="11020" max="11020" width="9.85546875" style="199" customWidth="1"/>
    <col min="11021" max="11021" width="2.42578125" style="199" customWidth="1"/>
    <col min="11022" max="11022" width="12.42578125" style="199" customWidth="1"/>
    <col min="11023" max="11023" width="6.42578125" style="199" customWidth="1"/>
    <col min="11024" max="11026" width="0" style="199" hidden="1" customWidth="1"/>
    <col min="11027" max="11264" width="9.140625" style="199"/>
    <col min="11265" max="11265" width="3.42578125" style="199" customWidth="1"/>
    <col min="11266" max="11266" width="7.140625" style="199" customWidth="1"/>
    <col min="11267" max="11267" width="2.140625" style="199" customWidth="1"/>
    <col min="11268" max="11268" width="9.42578125" style="199" customWidth="1"/>
    <col min="11269" max="11269" width="13" style="199" customWidth="1"/>
    <col min="11270" max="11270" width="8.42578125" style="199" customWidth="1"/>
    <col min="11271" max="11271" width="7.7109375" style="199" customWidth="1"/>
    <col min="11272" max="11272" width="8.140625" style="199" customWidth="1"/>
    <col min="11273" max="11273" width="16.28515625" style="199" customWidth="1"/>
    <col min="11274" max="11274" width="5.28515625" style="199" customWidth="1"/>
    <col min="11275" max="11275" width="9.42578125" style="199" customWidth="1"/>
    <col min="11276" max="11276" width="9.85546875" style="199" customWidth="1"/>
    <col min="11277" max="11277" width="2.42578125" style="199" customWidth="1"/>
    <col min="11278" max="11278" width="12.42578125" style="199" customWidth="1"/>
    <col min="11279" max="11279" width="6.42578125" style="199" customWidth="1"/>
    <col min="11280" max="11282" width="0" style="199" hidden="1" customWidth="1"/>
    <col min="11283" max="11520" width="9.140625" style="199"/>
    <col min="11521" max="11521" width="3.42578125" style="199" customWidth="1"/>
    <col min="11522" max="11522" width="7.140625" style="199" customWidth="1"/>
    <col min="11523" max="11523" width="2.140625" style="199" customWidth="1"/>
    <col min="11524" max="11524" width="9.42578125" style="199" customWidth="1"/>
    <col min="11525" max="11525" width="13" style="199" customWidth="1"/>
    <col min="11526" max="11526" width="8.42578125" style="199" customWidth="1"/>
    <col min="11527" max="11527" width="7.7109375" style="199" customWidth="1"/>
    <col min="11528" max="11528" width="8.140625" style="199" customWidth="1"/>
    <col min="11529" max="11529" width="16.28515625" style="199" customWidth="1"/>
    <col min="11530" max="11530" width="5.28515625" style="199" customWidth="1"/>
    <col min="11531" max="11531" width="9.42578125" style="199" customWidth="1"/>
    <col min="11532" max="11532" width="9.85546875" style="199" customWidth="1"/>
    <col min="11533" max="11533" width="2.42578125" style="199" customWidth="1"/>
    <col min="11534" max="11534" width="12.42578125" style="199" customWidth="1"/>
    <col min="11535" max="11535" width="6.42578125" style="199" customWidth="1"/>
    <col min="11536" max="11538" width="0" style="199" hidden="1" customWidth="1"/>
    <col min="11539" max="11776" width="9.140625" style="199"/>
    <col min="11777" max="11777" width="3.42578125" style="199" customWidth="1"/>
    <col min="11778" max="11778" width="7.140625" style="199" customWidth="1"/>
    <col min="11779" max="11779" width="2.140625" style="199" customWidth="1"/>
    <col min="11780" max="11780" width="9.42578125" style="199" customWidth="1"/>
    <col min="11781" max="11781" width="13" style="199" customWidth="1"/>
    <col min="11782" max="11782" width="8.42578125" style="199" customWidth="1"/>
    <col min="11783" max="11783" width="7.7109375" style="199" customWidth="1"/>
    <col min="11784" max="11784" width="8.140625" style="199" customWidth="1"/>
    <col min="11785" max="11785" width="16.28515625" style="199" customWidth="1"/>
    <col min="11786" max="11786" width="5.28515625" style="199" customWidth="1"/>
    <col min="11787" max="11787" width="9.42578125" style="199" customWidth="1"/>
    <col min="11788" max="11788" width="9.85546875" style="199" customWidth="1"/>
    <col min="11789" max="11789" width="2.42578125" style="199" customWidth="1"/>
    <col min="11790" max="11790" width="12.42578125" style="199" customWidth="1"/>
    <col min="11791" max="11791" width="6.42578125" style="199" customWidth="1"/>
    <col min="11792" max="11794" width="0" style="199" hidden="1" customWidth="1"/>
    <col min="11795" max="12032" width="9.140625" style="199"/>
    <col min="12033" max="12033" width="3.42578125" style="199" customWidth="1"/>
    <col min="12034" max="12034" width="7.140625" style="199" customWidth="1"/>
    <col min="12035" max="12035" width="2.140625" style="199" customWidth="1"/>
    <col min="12036" max="12036" width="9.42578125" style="199" customWidth="1"/>
    <col min="12037" max="12037" width="13" style="199" customWidth="1"/>
    <col min="12038" max="12038" width="8.42578125" style="199" customWidth="1"/>
    <col min="12039" max="12039" width="7.7109375" style="199" customWidth="1"/>
    <col min="12040" max="12040" width="8.140625" style="199" customWidth="1"/>
    <col min="12041" max="12041" width="16.28515625" style="199" customWidth="1"/>
    <col min="12042" max="12042" width="5.28515625" style="199" customWidth="1"/>
    <col min="12043" max="12043" width="9.42578125" style="199" customWidth="1"/>
    <col min="12044" max="12044" width="9.85546875" style="199" customWidth="1"/>
    <col min="12045" max="12045" width="2.42578125" style="199" customWidth="1"/>
    <col min="12046" max="12046" width="12.42578125" style="199" customWidth="1"/>
    <col min="12047" max="12047" width="6.42578125" style="199" customWidth="1"/>
    <col min="12048" max="12050" width="0" style="199" hidden="1" customWidth="1"/>
    <col min="12051" max="12288" width="9.140625" style="199"/>
    <col min="12289" max="12289" width="3.42578125" style="199" customWidth="1"/>
    <col min="12290" max="12290" width="7.140625" style="199" customWidth="1"/>
    <col min="12291" max="12291" width="2.140625" style="199" customWidth="1"/>
    <col min="12292" max="12292" width="9.42578125" style="199" customWidth="1"/>
    <col min="12293" max="12293" width="13" style="199" customWidth="1"/>
    <col min="12294" max="12294" width="8.42578125" style="199" customWidth="1"/>
    <col min="12295" max="12295" width="7.7109375" style="199" customWidth="1"/>
    <col min="12296" max="12296" width="8.140625" style="199" customWidth="1"/>
    <col min="12297" max="12297" width="16.28515625" style="199" customWidth="1"/>
    <col min="12298" max="12298" width="5.28515625" style="199" customWidth="1"/>
    <col min="12299" max="12299" width="9.42578125" style="199" customWidth="1"/>
    <col min="12300" max="12300" width="9.85546875" style="199" customWidth="1"/>
    <col min="12301" max="12301" width="2.42578125" style="199" customWidth="1"/>
    <col min="12302" max="12302" width="12.42578125" style="199" customWidth="1"/>
    <col min="12303" max="12303" width="6.42578125" style="199" customWidth="1"/>
    <col min="12304" max="12306" width="0" style="199" hidden="1" customWidth="1"/>
    <col min="12307" max="12544" width="9.140625" style="199"/>
    <col min="12545" max="12545" width="3.42578125" style="199" customWidth="1"/>
    <col min="12546" max="12546" width="7.140625" style="199" customWidth="1"/>
    <col min="12547" max="12547" width="2.140625" style="199" customWidth="1"/>
    <col min="12548" max="12548" width="9.42578125" style="199" customWidth="1"/>
    <col min="12549" max="12549" width="13" style="199" customWidth="1"/>
    <col min="12550" max="12550" width="8.42578125" style="199" customWidth="1"/>
    <col min="12551" max="12551" width="7.7109375" style="199" customWidth="1"/>
    <col min="12552" max="12552" width="8.140625" style="199" customWidth="1"/>
    <col min="12553" max="12553" width="16.28515625" style="199" customWidth="1"/>
    <col min="12554" max="12554" width="5.28515625" style="199" customWidth="1"/>
    <col min="12555" max="12555" width="9.42578125" style="199" customWidth="1"/>
    <col min="12556" max="12556" width="9.85546875" style="199" customWidth="1"/>
    <col min="12557" max="12557" width="2.42578125" style="199" customWidth="1"/>
    <col min="12558" max="12558" width="12.42578125" style="199" customWidth="1"/>
    <col min="12559" max="12559" width="6.42578125" style="199" customWidth="1"/>
    <col min="12560" max="12562" width="0" style="199" hidden="1" customWidth="1"/>
    <col min="12563" max="12800" width="9.140625" style="199"/>
    <col min="12801" max="12801" width="3.42578125" style="199" customWidth="1"/>
    <col min="12802" max="12802" width="7.140625" style="199" customWidth="1"/>
    <col min="12803" max="12803" width="2.140625" style="199" customWidth="1"/>
    <col min="12804" max="12804" width="9.42578125" style="199" customWidth="1"/>
    <col min="12805" max="12805" width="13" style="199" customWidth="1"/>
    <col min="12806" max="12806" width="8.42578125" style="199" customWidth="1"/>
    <col min="12807" max="12807" width="7.7109375" style="199" customWidth="1"/>
    <col min="12808" max="12808" width="8.140625" style="199" customWidth="1"/>
    <col min="12809" max="12809" width="16.28515625" style="199" customWidth="1"/>
    <col min="12810" max="12810" width="5.28515625" style="199" customWidth="1"/>
    <col min="12811" max="12811" width="9.42578125" style="199" customWidth="1"/>
    <col min="12812" max="12812" width="9.85546875" style="199" customWidth="1"/>
    <col min="12813" max="12813" width="2.42578125" style="199" customWidth="1"/>
    <col min="12814" max="12814" width="12.42578125" style="199" customWidth="1"/>
    <col min="12815" max="12815" width="6.42578125" style="199" customWidth="1"/>
    <col min="12816" max="12818" width="0" style="199" hidden="1" customWidth="1"/>
    <col min="12819" max="13056" width="9.140625" style="199"/>
    <col min="13057" max="13057" width="3.42578125" style="199" customWidth="1"/>
    <col min="13058" max="13058" width="7.140625" style="199" customWidth="1"/>
    <col min="13059" max="13059" width="2.140625" style="199" customWidth="1"/>
    <col min="13060" max="13060" width="9.42578125" style="199" customWidth="1"/>
    <col min="13061" max="13061" width="13" style="199" customWidth="1"/>
    <col min="13062" max="13062" width="8.42578125" style="199" customWidth="1"/>
    <col min="13063" max="13063" width="7.7109375" style="199" customWidth="1"/>
    <col min="13064" max="13064" width="8.140625" style="199" customWidth="1"/>
    <col min="13065" max="13065" width="16.28515625" style="199" customWidth="1"/>
    <col min="13066" max="13066" width="5.28515625" style="199" customWidth="1"/>
    <col min="13067" max="13067" width="9.42578125" style="199" customWidth="1"/>
    <col min="13068" max="13068" width="9.85546875" style="199" customWidth="1"/>
    <col min="13069" max="13069" width="2.42578125" style="199" customWidth="1"/>
    <col min="13070" max="13070" width="12.42578125" style="199" customWidth="1"/>
    <col min="13071" max="13071" width="6.42578125" style="199" customWidth="1"/>
    <col min="13072" max="13074" width="0" style="199" hidden="1" customWidth="1"/>
    <col min="13075" max="13312" width="9.140625" style="199"/>
    <col min="13313" max="13313" width="3.42578125" style="199" customWidth="1"/>
    <col min="13314" max="13314" width="7.140625" style="199" customWidth="1"/>
    <col min="13315" max="13315" width="2.140625" style="199" customWidth="1"/>
    <col min="13316" max="13316" width="9.42578125" style="199" customWidth="1"/>
    <col min="13317" max="13317" width="13" style="199" customWidth="1"/>
    <col min="13318" max="13318" width="8.42578125" style="199" customWidth="1"/>
    <col min="13319" max="13319" width="7.7109375" style="199" customWidth="1"/>
    <col min="13320" max="13320" width="8.140625" style="199" customWidth="1"/>
    <col min="13321" max="13321" width="16.28515625" style="199" customWidth="1"/>
    <col min="13322" max="13322" width="5.28515625" style="199" customWidth="1"/>
    <col min="13323" max="13323" width="9.42578125" style="199" customWidth="1"/>
    <col min="13324" max="13324" width="9.85546875" style="199" customWidth="1"/>
    <col min="13325" max="13325" width="2.42578125" style="199" customWidth="1"/>
    <col min="13326" max="13326" width="12.42578125" style="199" customWidth="1"/>
    <col min="13327" max="13327" width="6.42578125" style="199" customWidth="1"/>
    <col min="13328" max="13330" width="0" style="199" hidden="1" customWidth="1"/>
    <col min="13331" max="13568" width="9.140625" style="199"/>
    <col min="13569" max="13569" width="3.42578125" style="199" customWidth="1"/>
    <col min="13570" max="13570" width="7.140625" style="199" customWidth="1"/>
    <col min="13571" max="13571" width="2.140625" style="199" customWidth="1"/>
    <col min="13572" max="13572" width="9.42578125" style="199" customWidth="1"/>
    <col min="13573" max="13573" width="13" style="199" customWidth="1"/>
    <col min="13574" max="13574" width="8.42578125" style="199" customWidth="1"/>
    <col min="13575" max="13575" width="7.7109375" style="199" customWidth="1"/>
    <col min="13576" max="13576" width="8.140625" style="199" customWidth="1"/>
    <col min="13577" max="13577" width="16.28515625" style="199" customWidth="1"/>
    <col min="13578" max="13578" width="5.28515625" style="199" customWidth="1"/>
    <col min="13579" max="13579" width="9.42578125" style="199" customWidth="1"/>
    <col min="13580" max="13580" width="9.85546875" style="199" customWidth="1"/>
    <col min="13581" max="13581" width="2.42578125" style="199" customWidth="1"/>
    <col min="13582" max="13582" width="12.42578125" style="199" customWidth="1"/>
    <col min="13583" max="13583" width="6.42578125" style="199" customWidth="1"/>
    <col min="13584" max="13586" width="0" style="199" hidden="1" customWidth="1"/>
    <col min="13587" max="13824" width="9.140625" style="199"/>
    <col min="13825" max="13825" width="3.42578125" style="199" customWidth="1"/>
    <col min="13826" max="13826" width="7.140625" style="199" customWidth="1"/>
    <col min="13827" max="13827" width="2.140625" style="199" customWidth="1"/>
    <col min="13828" max="13828" width="9.42578125" style="199" customWidth="1"/>
    <col min="13829" max="13829" width="13" style="199" customWidth="1"/>
    <col min="13830" max="13830" width="8.42578125" style="199" customWidth="1"/>
    <col min="13831" max="13831" width="7.7109375" style="199" customWidth="1"/>
    <col min="13832" max="13832" width="8.140625" style="199" customWidth="1"/>
    <col min="13833" max="13833" width="16.28515625" style="199" customWidth="1"/>
    <col min="13834" max="13834" width="5.28515625" style="199" customWidth="1"/>
    <col min="13835" max="13835" width="9.42578125" style="199" customWidth="1"/>
    <col min="13836" max="13836" width="9.85546875" style="199" customWidth="1"/>
    <col min="13837" max="13837" width="2.42578125" style="199" customWidth="1"/>
    <col min="13838" max="13838" width="12.42578125" style="199" customWidth="1"/>
    <col min="13839" max="13839" width="6.42578125" style="199" customWidth="1"/>
    <col min="13840" max="13842" width="0" style="199" hidden="1" customWidth="1"/>
    <col min="13843" max="14080" width="9.140625" style="199"/>
    <col min="14081" max="14081" width="3.42578125" style="199" customWidth="1"/>
    <col min="14082" max="14082" width="7.140625" style="199" customWidth="1"/>
    <col min="14083" max="14083" width="2.140625" style="199" customWidth="1"/>
    <col min="14084" max="14084" width="9.42578125" style="199" customWidth="1"/>
    <col min="14085" max="14085" width="13" style="199" customWidth="1"/>
    <col min="14086" max="14086" width="8.42578125" style="199" customWidth="1"/>
    <col min="14087" max="14087" width="7.7109375" style="199" customWidth="1"/>
    <col min="14088" max="14088" width="8.140625" style="199" customWidth="1"/>
    <col min="14089" max="14089" width="16.28515625" style="199" customWidth="1"/>
    <col min="14090" max="14090" width="5.28515625" style="199" customWidth="1"/>
    <col min="14091" max="14091" width="9.42578125" style="199" customWidth="1"/>
    <col min="14092" max="14092" width="9.85546875" style="199" customWidth="1"/>
    <col min="14093" max="14093" width="2.42578125" style="199" customWidth="1"/>
    <col min="14094" max="14094" width="12.42578125" style="199" customWidth="1"/>
    <col min="14095" max="14095" width="6.42578125" style="199" customWidth="1"/>
    <col min="14096" max="14098" width="0" style="199" hidden="1" customWidth="1"/>
    <col min="14099" max="14336" width="9.140625" style="199"/>
    <col min="14337" max="14337" width="3.42578125" style="199" customWidth="1"/>
    <col min="14338" max="14338" width="7.140625" style="199" customWidth="1"/>
    <col min="14339" max="14339" width="2.140625" style="199" customWidth="1"/>
    <col min="14340" max="14340" width="9.42578125" style="199" customWidth="1"/>
    <col min="14341" max="14341" width="13" style="199" customWidth="1"/>
    <col min="14342" max="14342" width="8.42578125" style="199" customWidth="1"/>
    <col min="14343" max="14343" width="7.7109375" style="199" customWidth="1"/>
    <col min="14344" max="14344" width="8.140625" style="199" customWidth="1"/>
    <col min="14345" max="14345" width="16.28515625" style="199" customWidth="1"/>
    <col min="14346" max="14346" width="5.28515625" style="199" customWidth="1"/>
    <col min="14347" max="14347" width="9.42578125" style="199" customWidth="1"/>
    <col min="14348" max="14348" width="9.85546875" style="199" customWidth="1"/>
    <col min="14349" max="14349" width="2.42578125" style="199" customWidth="1"/>
    <col min="14350" max="14350" width="12.42578125" style="199" customWidth="1"/>
    <col min="14351" max="14351" width="6.42578125" style="199" customWidth="1"/>
    <col min="14352" max="14354" width="0" style="199" hidden="1" customWidth="1"/>
    <col min="14355" max="14592" width="9.140625" style="199"/>
    <col min="14593" max="14593" width="3.42578125" style="199" customWidth="1"/>
    <col min="14594" max="14594" width="7.140625" style="199" customWidth="1"/>
    <col min="14595" max="14595" width="2.140625" style="199" customWidth="1"/>
    <col min="14596" max="14596" width="9.42578125" style="199" customWidth="1"/>
    <col min="14597" max="14597" width="13" style="199" customWidth="1"/>
    <col min="14598" max="14598" width="8.42578125" style="199" customWidth="1"/>
    <col min="14599" max="14599" width="7.7109375" style="199" customWidth="1"/>
    <col min="14600" max="14600" width="8.140625" style="199" customWidth="1"/>
    <col min="14601" max="14601" width="16.28515625" style="199" customWidth="1"/>
    <col min="14602" max="14602" width="5.28515625" style="199" customWidth="1"/>
    <col min="14603" max="14603" width="9.42578125" style="199" customWidth="1"/>
    <col min="14604" max="14604" width="9.85546875" style="199" customWidth="1"/>
    <col min="14605" max="14605" width="2.42578125" style="199" customWidth="1"/>
    <col min="14606" max="14606" width="12.42578125" style="199" customWidth="1"/>
    <col min="14607" max="14607" width="6.42578125" style="199" customWidth="1"/>
    <col min="14608" max="14610" width="0" style="199" hidden="1" customWidth="1"/>
    <col min="14611" max="14848" width="9.140625" style="199"/>
    <col min="14849" max="14849" width="3.42578125" style="199" customWidth="1"/>
    <col min="14850" max="14850" width="7.140625" style="199" customWidth="1"/>
    <col min="14851" max="14851" width="2.140625" style="199" customWidth="1"/>
    <col min="14852" max="14852" width="9.42578125" style="199" customWidth="1"/>
    <col min="14853" max="14853" width="13" style="199" customWidth="1"/>
    <col min="14854" max="14854" width="8.42578125" style="199" customWidth="1"/>
    <col min="14855" max="14855" width="7.7109375" style="199" customWidth="1"/>
    <col min="14856" max="14856" width="8.140625" style="199" customWidth="1"/>
    <col min="14857" max="14857" width="16.28515625" style="199" customWidth="1"/>
    <col min="14858" max="14858" width="5.28515625" style="199" customWidth="1"/>
    <col min="14859" max="14859" width="9.42578125" style="199" customWidth="1"/>
    <col min="14860" max="14860" width="9.85546875" style="199" customWidth="1"/>
    <col min="14861" max="14861" width="2.42578125" style="199" customWidth="1"/>
    <col min="14862" max="14862" width="12.42578125" style="199" customWidth="1"/>
    <col min="14863" max="14863" width="6.42578125" style="199" customWidth="1"/>
    <col min="14864" max="14866" width="0" style="199" hidden="1" customWidth="1"/>
    <col min="14867" max="15104" width="9.140625" style="199"/>
    <col min="15105" max="15105" width="3.42578125" style="199" customWidth="1"/>
    <col min="15106" max="15106" width="7.140625" style="199" customWidth="1"/>
    <col min="15107" max="15107" width="2.140625" style="199" customWidth="1"/>
    <col min="15108" max="15108" width="9.42578125" style="199" customWidth="1"/>
    <col min="15109" max="15109" width="13" style="199" customWidth="1"/>
    <col min="15110" max="15110" width="8.42578125" style="199" customWidth="1"/>
    <col min="15111" max="15111" width="7.7109375" style="199" customWidth="1"/>
    <col min="15112" max="15112" width="8.140625" style="199" customWidth="1"/>
    <col min="15113" max="15113" width="16.28515625" style="199" customWidth="1"/>
    <col min="15114" max="15114" width="5.28515625" style="199" customWidth="1"/>
    <col min="15115" max="15115" width="9.42578125" style="199" customWidth="1"/>
    <col min="15116" max="15116" width="9.85546875" style="199" customWidth="1"/>
    <col min="15117" max="15117" width="2.42578125" style="199" customWidth="1"/>
    <col min="15118" max="15118" width="12.42578125" style="199" customWidth="1"/>
    <col min="15119" max="15119" width="6.42578125" style="199" customWidth="1"/>
    <col min="15120" max="15122" width="0" style="199" hidden="1" customWidth="1"/>
    <col min="15123" max="15360" width="9.140625" style="199"/>
    <col min="15361" max="15361" width="3.42578125" style="199" customWidth="1"/>
    <col min="15362" max="15362" width="7.140625" style="199" customWidth="1"/>
    <col min="15363" max="15363" width="2.140625" style="199" customWidth="1"/>
    <col min="15364" max="15364" width="9.42578125" style="199" customWidth="1"/>
    <col min="15365" max="15365" width="13" style="199" customWidth="1"/>
    <col min="15366" max="15366" width="8.42578125" style="199" customWidth="1"/>
    <col min="15367" max="15367" width="7.7109375" style="199" customWidth="1"/>
    <col min="15368" max="15368" width="8.140625" style="199" customWidth="1"/>
    <col min="15369" max="15369" width="16.28515625" style="199" customWidth="1"/>
    <col min="15370" max="15370" width="5.28515625" style="199" customWidth="1"/>
    <col min="15371" max="15371" width="9.42578125" style="199" customWidth="1"/>
    <col min="15372" max="15372" width="9.85546875" style="199" customWidth="1"/>
    <col min="15373" max="15373" width="2.42578125" style="199" customWidth="1"/>
    <col min="15374" max="15374" width="12.42578125" style="199" customWidth="1"/>
    <col min="15375" max="15375" width="6.42578125" style="199" customWidth="1"/>
    <col min="15376" max="15378" width="0" style="199" hidden="1" customWidth="1"/>
    <col min="15379" max="15616" width="9.140625" style="199"/>
    <col min="15617" max="15617" width="3.42578125" style="199" customWidth="1"/>
    <col min="15618" max="15618" width="7.140625" style="199" customWidth="1"/>
    <col min="15619" max="15619" width="2.140625" style="199" customWidth="1"/>
    <col min="15620" max="15620" width="9.42578125" style="199" customWidth="1"/>
    <col min="15621" max="15621" width="13" style="199" customWidth="1"/>
    <col min="15622" max="15622" width="8.42578125" style="199" customWidth="1"/>
    <col min="15623" max="15623" width="7.7109375" style="199" customWidth="1"/>
    <col min="15624" max="15624" width="8.140625" style="199" customWidth="1"/>
    <col min="15625" max="15625" width="16.28515625" style="199" customWidth="1"/>
    <col min="15626" max="15626" width="5.28515625" style="199" customWidth="1"/>
    <col min="15627" max="15627" width="9.42578125" style="199" customWidth="1"/>
    <col min="15628" max="15628" width="9.85546875" style="199" customWidth="1"/>
    <col min="15629" max="15629" width="2.42578125" style="199" customWidth="1"/>
    <col min="15630" max="15630" width="12.42578125" style="199" customWidth="1"/>
    <col min="15631" max="15631" width="6.42578125" style="199" customWidth="1"/>
    <col min="15632" max="15634" width="0" style="199" hidden="1" customWidth="1"/>
    <col min="15635" max="15872" width="9.140625" style="199"/>
    <col min="15873" max="15873" width="3.42578125" style="199" customWidth="1"/>
    <col min="15874" max="15874" width="7.140625" style="199" customWidth="1"/>
    <col min="15875" max="15875" width="2.140625" style="199" customWidth="1"/>
    <col min="15876" max="15876" width="9.42578125" style="199" customWidth="1"/>
    <col min="15877" max="15877" width="13" style="199" customWidth="1"/>
    <col min="15878" max="15878" width="8.42578125" style="199" customWidth="1"/>
    <col min="15879" max="15879" width="7.7109375" style="199" customWidth="1"/>
    <col min="15880" max="15880" width="8.140625" style="199" customWidth="1"/>
    <col min="15881" max="15881" width="16.28515625" style="199" customWidth="1"/>
    <col min="15882" max="15882" width="5.28515625" style="199" customWidth="1"/>
    <col min="15883" max="15883" width="9.42578125" style="199" customWidth="1"/>
    <col min="15884" max="15884" width="9.85546875" style="199" customWidth="1"/>
    <col min="15885" max="15885" width="2.42578125" style="199" customWidth="1"/>
    <col min="15886" max="15886" width="12.42578125" style="199" customWidth="1"/>
    <col min="15887" max="15887" width="6.42578125" style="199" customWidth="1"/>
    <col min="15888" max="15890" width="0" style="199" hidden="1" customWidth="1"/>
    <col min="15891" max="16128" width="9.140625" style="199"/>
    <col min="16129" max="16129" width="3.42578125" style="199" customWidth="1"/>
    <col min="16130" max="16130" width="7.140625" style="199" customWidth="1"/>
    <col min="16131" max="16131" width="2.140625" style="199" customWidth="1"/>
    <col min="16132" max="16132" width="9.42578125" style="199" customWidth="1"/>
    <col min="16133" max="16133" width="13" style="199" customWidth="1"/>
    <col min="16134" max="16134" width="8.42578125" style="199" customWidth="1"/>
    <col min="16135" max="16135" width="7.7109375" style="199" customWidth="1"/>
    <col min="16136" max="16136" width="8.140625" style="199" customWidth="1"/>
    <col min="16137" max="16137" width="16.28515625" style="199" customWidth="1"/>
    <col min="16138" max="16138" width="5.28515625" style="199" customWidth="1"/>
    <col min="16139" max="16139" width="9.42578125" style="199" customWidth="1"/>
    <col min="16140" max="16140" width="9.85546875" style="199" customWidth="1"/>
    <col min="16141" max="16141" width="2.42578125" style="199" customWidth="1"/>
    <col min="16142" max="16142" width="12.42578125" style="199" customWidth="1"/>
    <col min="16143" max="16143" width="6.42578125" style="199" customWidth="1"/>
    <col min="16144" max="16146" width="0" style="199" hidden="1" customWidth="1"/>
    <col min="16147" max="16384" width="9.140625" style="199"/>
  </cols>
  <sheetData>
    <row r="1" spans="2:13" ht="18">
      <c r="B1" s="197" t="s">
        <v>347</v>
      </c>
      <c r="C1" s="198"/>
      <c r="D1" s="198"/>
      <c r="K1" s="200"/>
    </row>
    <row r="2" spans="2:13" ht="15.75">
      <c r="B2" s="201"/>
      <c r="C2" s="202"/>
      <c r="D2" s="202"/>
      <c r="E2" s="203"/>
    </row>
    <row r="3" spans="2:13">
      <c r="B3" s="204" t="s">
        <v>74</v>
      </c>
      <c r="C3" s="204"/>
      <c r="D3" s="204"/>
      <c r="E3" s="205">
        <f ca="1">TODAY()</f>
        <v>41459</v>
      </c>
    </row>
    <row r="4" spans="2:13">
      <c r="B4" s="204" t="s">
        <v>90</v>
      </c>
      <c r="E4" s="257">
        <f>[2]Offerteblad!K3</f>
        <v>0</v>
      </c>
    </row>
    <row r="5" spans="2:13">
      <c r="B5" s="207" t="s">
        <v>164</v>
      </c>
      <c r="D5" s="205"/>
      <c r="E5" s="258"/>
      <c r="J5" s="209" t="s">
        <v>70</v>
      </c>
      <c r="K5" s="209"/>
    </row>
    <row r="6" spans="2:13" ht="15.75">
      <c r="B6" s="199" t="s">
        <v>348</v>
      </c>
      <c r="E6" s="258">
        <f>E5+8</f>
        <v>8</v>
      </c>
      <c r="H6" s="210"/>
      <c r="J6" s="211" t="s">
        <v>198</v>
      </c>
      <c r="K6" s="211"/>
    </row>
    <row r="7" spans="2:13" ht="15">
      <c r="D7" s="212"/>
      <c r="E7" s="212"/>
      <c r="F7" s="212"/>
      <c r="G7" s="212"/>
      <c r="H7" s="213"/>
      <c r="J7" s="211" t="s">
        <v>199</v>
      </c>
      <c r="K7" s="211"/>
    </row>
    <row r="8" spans="2:13" ht="15">
      <c r="C8" s="214" t="s">
        <v>73</v>
      </c>
      <c r="J8" s="387" t="s">
        <v>200</v>
      </c>
      <c r="K8" s="387"/>
      <c r="L8" s="387"/>
    </row>
    <row r="9" spans="2:13" ht="15">
      <c r="B9" s="215"/>
      <c r="C9" s="388" t="str">
        <f>IF(Offerteblad!C47="", "",Offerteblad!C47)</f>
        <v/>
      </c>
      <c r="D9" s="388"/>
      <c r="E9" s="388"/>
      <c r="F9" s="388"/>
      <c r="G9" s="388"/>
      <c r="H9" s="388"/>
      <c r="J9" s="211" t="s">
        <v>84</v>
      </c>
      <c r="K9" s="211"/>
    </row>
    <row r="10" spans="2:13" ht="15">
      <c r="B10" s="215"/>
      <c r="C10" s="389" t="str">
        <f>IF(Offerteblad!C48="", "",Offerteblad!C48)</f>
        <v/>
      </c>
      <c r="D10" s="389"/>
      <c r="E10" s="389"/>
      <c r="F10" s="389"/>
      <c r="G10" s="389"/>
      <c r="H10" s="389"/>
      <c r="J10" s="390" t="s">
        <v>85</v>
      </c>
      <c r="K10" s="390"/>
      <c r="L10" s="390"/>
    </row>
    <row r="11" spans="2:13" ht="15">
      <c r="B11" s="215"/>
      <c r="C11" s="389" t="str">
        <f>IF(Offerteblad!C49="", "",Offerteblad!C49)</f>
        <v/>
      </c>
      <c r="D11" s="389"/>
      <c r="E11" s="389" t="str">
        <f>IF(Offerteblad!E49="", "",Offerteblad!E49)</f>
        <v/>
      </c>
      <c r="F11" s="389"/>
      <c r="G11" s="389"/>
      <c r="H11" s="389"/>
      <c r="I11" s="213"/>
      <c r="J11" s="391"/>
      <c r="K11" s="391"/>
      <c r="L11" s="391"/>
    </row>
    <row r="12" spans="2:13" ht="15">
      <c r="B12" s="215"/>
      <c r="C12" s="392" t="str">
        <f>IF(Offerteblad!C50="", "",Offerteblad!C50)</f>
        <v/>
      </c>
      <c r="D12" s="392"/>
      <c r="E12" s="392"/>
      <c r="F12" s="392"/>
      <c r="G12" s="392"/>
      <c r="H12" s="392"/>
      <c r="M12" s="213"/>
    </row>
    <row r="13" spans="2:13" ht="15">
      <c r="B13" s="215"/>
      <c r="C13" s="249"/>
      <c r="D13" s="249"/>
      <c r="E13" s="249"/>
      <c r="F13" s="249"/>
      <c r="G13" s="249"/>
      <c r="H13" s="215"/>
      <c r="M13" s="213"/>
    </row>
    <row r="14" spans="2:13" ht="15">
      <c r="B14" s="215"/>
      <c r="C14" s="217"/>
      <c r="D14" s="218"/>
      <c r="E14" s="219"/>
      <c r="F14" s="219"/>
      <c r="G14" s="216"/>
      <c r="H14" s="215"/>
      <c r="M14" s="213"/>
    </row>
    <row r="15" spans="2:13" ht="15">
      <c r="B15" s="215"/>
      <c r="C15" s="215"/>
      <c r="F15" s="220"/>
      <c r="G15" s="221"/>
      <c r="H15" s="215"/>
      <c r="M15" s="213"/>
    </row>
    <row r="16" spans="2:13" ht="15.75" thickBot="1">
      <c r="B16" s="215"/>
      <c r="C16" s="222"/>
      <c r="D16" s="223" t="s">
        <v>40</v>
      </c>
      <c r="E16" s="222"/>
      <c r="F16" s="211"/>
      <c r="G16" s="393" t="s">
        <v>344</v>
      </c>
      <c r="H16" s="394"/>
      <c r="I16" s="395"/>
      <c r="J16" s="396"/>
      <c r="L16" s="213"/>
    </row>
    <row r="17" spans="3:15" ht="16.5" thickBot="1">
      <c r="C17" s="397" t="s">
        <v>9</v>
      </c>
      <c r="D17" s="398"/>
      <c r="E17" s="399" t="s">
        <v>75</v>
      </c>
      <c r="F17" s="398"/>
      <c r="G17" s="224" t="s">
        <v>46</v>
      </c>
      <c r="H17" s="224" t="s">
        <v>45</v>
      </c>
      <c r="I17" s="225" t="s">
        <v>235</v>
      </c>
      <c r="J17" s="226"/>
      <c r="K17" s="213"/>
      <c r="L17" s="227"/>
      <c r="O17" s="197"/>
    </row>
    <row r="18" spans="3:15" ht="15">
      <c r="C18" s="384" t="str">
        <f>IF(Offerteblad!G12=0,"",Offerteblad!G12)</f>
        <v/>
      </c>
      <c r="D18" s="384"/>
      <c r="E18" s="385" t="str">
        <f>IF(Offerteblad!E12=$D$16,"", Offerteblad!E12)</f>
        <v/>
      </c>
      <c r="F18" s="386"/>
      <c r="G18" s="261" t="str">
        <f>IF(Offerteblad!H12= 0, "",Offerteblad!H12)</f>
        <v/>
      </c>
      <c r="H18" s="228" t="str">
        <f>IF(Offerteblad!I12= 0, "",Offerteblad!I12)</f>
        <v/>
      </c>
      <c r="I18" s="229" t="str">
        <f>IF(Offerteblad!K12= 0, "",Offerteblad!K12)</f>
        <v/>
      </c>
      <c r="K18" s="230"/>
    </row>
    <row r="19" spans="3:15" ht="15">
      <c r="C19" s="400" t="str">
        <f>IF(Offerteblad!G13=0,"",Offerteblad!G13)</f>
        <v/>
      </c>
      <c r="D19" s="401"/>
      <c r="E19" s="386" t="str">
        <f>IF(Offerteblad!E13=$D$16,"", Offerteblad!E13)</f>
        <v/>
      </c>
      <c r="F19" s="386"/>
      <c r="G19" s="261" t="str">
        <f>IF(Offerteblad!H13= 0, "",Offerteblad!H13)</f>
        <v/>
      </c>
      <c r="H19" s="231" t="str">
        <f>IF(Offerteblad!I13= 0, "",Offerteblad!I13)</f>
        <v/>
      </c>
      <c r="I19" s="229" t="str">
        <f>IF(Offerteblad!K13= 0, "",Offerteblad!K13)</f>
        <v/>
      </c>
      <c r="K19" s="213"/>
    </row>
    <row r="20" spans="3:15" ht="15">
      <c r="C20" s="384" t="str">
        <f>IF(Offerteblad!G14=0,"",Offerteblad!G14)</f>
        <v/>
      </c>
      <c r="D20" s="402"/>
      <c r="E20" s="386" t="str">
        <f>IF(Offerteblad!E14=$D$16,"", Offerteblad!E14)</f>
        <v/>
      </c>
      <c r="F20" s="386"/>
      <c r="G20" s="261" t="str">
        <f>IF(Offerteblad!H14= 0, "",Offerteblad!H14)</f>
        <v/>
      </c>
      <c r="H20" s="231" t="str">
        <f>IF(Offerteblad!I14= 0, "",Offerteblad!I14)</f>
        <v/>
      </c>
      <c r="I20" s="229" t="str">
        <f>IF(Offerteblad!K14= 0, "",Offerteblad!K14)</f>
        <v/>
      </c>
      <c r="K20" s="213"/>
    </row>
    <row r="21" spans="3:15">
      <c r="C21" s="384" t="str">
        <f>IF(Offerteblad!G15=0,"",Offerteblad!G15)</f>
        <v/>
      </c>
      <c r="D21" s="402"/>
      <c r="E21" s="386" t="str">
        <f>IF(Offerteblad!E15=$D$16,"", Offerteblad!E15)</f>
        <v/>
      </c>
      <c r="F21" s="386"/>
      <c r="G21" s="261" t="str">
        <f>IF(Offerteblad!H15= 0, "",Offerteblad!H15)</f>
        <v/>
      </c>
      <c r="H21" s="231" t="str">
        <f>IF(Offerteblad!I15= 0, "",Offerteblad!I15)</f>
        <v/>
      </c>
      <c r="I21" s="229" t="str">
        <f>IF(Offerteblad!K15= 0, "",Offerteblad!K15)</f>
        <v/>
      </c>
    </row>
    <row r="22" spans="3:15">
      <c r="C22" s="384" t="str">
        <f>IF(Offerteblad!G16=0,"",Offerteblad!G16)</f>
        <v/>
      </c>
      <c r="D22" s="402"/>
      <c r="E22" s="386" t="str">
        <f>IF(Offerteblad!E16=$D$16,"", Offerteblad!E16)</f>
        <v/>
      </c>
      <c r="F22" s="386"/>
      <c r="G22" s="261" t="str">
        <f>IF(Offerteblad!H16= 0, "",Offerteblad!H16)</f>
        <v/>
      </c>
      <c r="H22" s="231" t="str">
        <f>IF(Offerteblad!I16= 0, "",Offerteblad!I16)</f>
        <v/>
      </c>
      <c r="I22" s="229" t="str">
        <f>IF(Offerteblad!K16= 0, "",Offerteblad!K16)</f>
        <v/>
      </c>
    </row>
    <row r="23" spans="3:15">
      <c r="C23" s="384" t="str">
        <f>IF(Offerteblad!G17=0,"",Offerteblad!G17)</f>
        <v/>
      </c>
      <c r="D23" s="402"/>
      <c r="E23" s="386" t="str">
        <f>IF(Offerteblad!E17=$D$16,"", Offerteblad!E17)</f>
        <v/>
      </c>
      <c r="F23" s="386"/>
      <c r="G23" s="261" t="str">
        <f>IF(Offerteblad!H17= 0, "",Offerteblad!H17)</f>
        <v/>
      </c>
      <c r="H23" s="231" t="str">
        <f>IF(Offerteblad!I17= 0, "",Offerteblad!I17)</f>
        <v/>
      </c>
      <c r="I23" s="229" t="str">
        <f>IF(Offerteblad!K17= 0, "",Offerteblad!K17)</f>
        <v/>
      </c>
    </row>
    <row r="24" spans="3:15">
      <c r="C24" s="384" t="str">
        <f>IF(Offerteblad!G18=0,"",Offerteblad!G18)</f>
        <v/>
      </c>
      <c r="D24" s="402"/>
      <c r="E24" s="386" t="str">
        <f>IF(Offerteblad!E18=$D$16,"", Offerteblad!E18)</f>
        <v/>
      </c>
      <c r="F24" s="386"/>
      <c r="G24" s="261" t="str">
        <f>IF(Offerteblad!H18= 0, "",Offerteblad!H18)</f>
        <v/>
      </c>
      <c r="H24" s="231" t="str">
        <f>IF(Offerteblad!I18= 0, "",Offerteblad!I18)</f>
        <v/>
      </c>
      <c r="I24" s="229" t="str">
        <f>IF(Offerteblad!K18= 0, "",Offerteblad!K18)</f>
        <v/>
      </c>
    </row>
    <row r="25" spans="3:15">
      <c r="C25" s="384" t="str">
        <f>IF(Offerteblad!G19=0,"",Offerteblad!G19)</f>
        <v/>
      </c>
      <c r="D25" s="402"/>
      <c r="E25" s="386" t="str">
        <f>IF(Offerteblad!E19=$D$16,"", Offerteblad!E19)</f>
        <v/>
      </c>
      <c r="F25" s="386"/>
      <c r="G25" s="261" t="str">
        <f>IF(Offerteblad!H19= 0, "",Offerteblad!H19)</f>
        <v/>
      </c>
      <c r="H25" s="231" t="str">
        <f>IF(Offerteblad!I19= 0, "",Offerteblad!I19)</f>
        <v/>
      </c>
      <c r="I25" s="229" t="str">
        <f>IF(Offerteblad!K19= 0, "",Offerteblad!K19)</f>
        <v/>
      </c>
    </row>
    <row r="26" spans="3:15">
      <c r="C26" s="384" t="str">
        <f>IF(Offerteblad!G20=0,"",Offerteblad!G20)</f>
        <v/>
      </c>
      <c r="D26" s="402"/>
      <c r="E26" s="386" t="str">
        <f>IF(Offerteblad!E20=$D$16,"", Offerteblad!E20)</f>
        <v/>
      </c>
      <c r="F26" s="386"/>
      <c r="G26" s="261" t="str">
        <f>IF(Offerteblad!H20= 0, "",Offerteblad!H20)</f>
        <v/>
      </c>
      <c r="H26" s="231" t="str">
        <f>IF(Offerteblad!I20= 0, "",Offerteblad!I20)</f>
        <v/>
      </c>
      <c r="I26" s="229" t="str">
        <f>IF(Offerteblad!K20= 0, "",Offerteblad!K20)</f>
        <v/>
      </c>
    </row>
    <row r="27" spans="3:15">
      <c r="C27" s="384" t="str">
        <f>IF(Offerteblad!G21=0,"",Offerteblad!G21)</f>
        <v/>
      </c>
      <c r="D27" s="402"/>
      <c r="E27" s="386" t="str">
        <f>IF(Offerteblad!E21=$D$16,"", Offerteblad!E21)</f>
        <v/>
      </c>
      <c r="F27" s="386"/>
      <c r="G27" s="261" t="str">
        <f>IF(Offerteblad!H21= 0, "",Offerteblad!H21)</f>
        <v/>
      </c>
      <c r="H27" s="231" t="str">
        <f>IF(Offerteblad!I21= 0, "",Offerteblad!I21)</f>
        <v/>
      </c>
      <c r="I27" s="229" t="str">
        <f>IF(Offerteblad!K21= 0, "",Offerteblad!K21)</f>
        <v/>
      </c>
    </row>
    <row r="28" spans="3:15">
      <c r="C28" s="384" t="str">
        <f>IF(Offerteblad!G22=0,"",Offerteblad!G22)</f>
        <v/>
      </c>
      <c r="D28" s="402"/>
      <c r="E28" s="386" t="str">
        <f>IF(Offerteblad!E22=$D$16,"", Offerteblad!E22)</f>
        <v/>
      </c>
      <c r="F28" s="386"/>
      <c r="G28" s="261" t="str">
        <f>IF(Offerteblad!H22= 0, "",Offerteblad!H22)</f>
        <v/>
      </c>
      <c r="H28" s="231" t="str">
        <f>IF(Offerteblad!I22= 0, "",Offerteblad!I22)</f>
        <v/>
      </c>
      <c r="I28" s="229" t="str">
        <f>IF(Offerteblad!K22= 0, "",Offerteblad!K22)</f>
        <v/>
      </c>
    </row>
    <row r="29" spans="3:15">
      <c r="C29" s="384" t="str">
        <f>IF(Offerteblad!G23=0,"",Offerteblad!G23)</f>
        <v/>
      </c>
      <c r="D29" s="402"/>
      <c r="E29" s="386" t="str">
        <f>IF(Offerteblad!E23=$D$16,"", Offerteblad!E23)</f>
        <v/>
      </c>
      <c r="F29" s="386"/>
      <c r="G29" s="261" t="str">
        <f>IF(Offerteblad!H23= 0, "",Offerteblad!H23)</f>
        <v/>
      </c>
      <c r="H29" s="231" t="str">
        <f>IF(Offerteblad!I23= 0, "",Offerteblad!I23)</f>
        <v/>
      </c>
      <c r="I29" s="229" t="str">
        <f>IF(Offerteblad!K23= 0, "",Offerteblad!K23)</f>
        <v/>
      </c>
    </row>
    <row r="30" spans="3:15">
      <c r="C30" s="384" t="str">
        <f>IF(Offerteblad!G24=0,"",Offerteblad!G24)</f>
        <v/>
      </c>
      <c r="D30" s="402"/>
      <c r="E30" s="386" t="str">
        <f>IF(Offerteblad!E24=$D$16,"", Offerteblad!E24)</f>
        <v/>
      </c>
      <c r="F30" s="386"/>
      <c r="G30" s="261" t="str">
        <f>IF(Offerteblad!H24= 0, "",Offerteblad!H24)</f>
        <v/>
      </c>
      <c r="H30" s="231" t="str">
        <f>IF(Offerteblad!I24= 0, "",Offerteblad!I24)</f>
        <v/>
      </c>
      <c r="I30" s="229" t="str">
        <f>IF(Offerteblad!K24= 0, "",Offerteblad!K24)</f>
        <v/>
      </c>
    </row>
    <row r="31" spans="3:15">
      <c r="C31" s="384" t="str">
        <f>IF(Offerteblad!G25=0,"",Offerteblad!G25)</f>
        <v/>
      </c>
      <c r="D31" s="402"/>
      <c r="E31" s="386" t="str">
        <f>IF(Offerteblad!E25=$D$16,"", Offerteblad!E25)</f>
        <v/>
      </c>
      <c r="F31" s="386"/>
      <c r="G31" s="261" t="str">
        <f>IF(Offerteblad!H25= 0, "",Offerteblad!H25)</f>
        <v/>
      </c>
      <c r="H31" s="231" t="str">
        <f>IF(Offerteblad!I25= 0, "",Offerteblad!I25)</f>
        <v/>
      </c>
      <c r="I31" s="229" t="str">
        <f>IF(Offerteblad!K25= 0, "",Offerteblad!K25)</f>
        <v/>
      </c>
    </row>
    <row r="32" spans="3:15">
      <c r="C32" s="384" t="str">
        <f>IF(Offerteblad!G26=0,"",Offerteblad!G26)</f>
        <v/>
      </c>
      <c r="D32" s="402"/>
      <c r="E32" s="386" t="str">
        <f>IF(Offerteblad!E26=$D$16,"", Offerteblad!E26)</f>
        <v/>
      </c>
      <c r="F32" s="386"/>
      <c r="G32" s="261" t="str">
        <f>IF(Offerteblad!H26= 0, "",Offerteblad!H26)</f>
        <v/>
      </c>
      <c r="H32" s="231" t="str">
        <f>IF(Offerteblad!I26= 0, "",Offerteblad!I26)</f>
        <v/>
      </c>
      <c r="I32" s="229" t="str">
        <f>IF(Offerteblad!K26= 0, "",Offerteblad!K26)</f>
        <v/>
      </c>
    </row>
    <row r="33" spans="3:13">
      <c r="C33" s="384" t="str">
        <f>IF(Offerteblad!G27=0,"",Offerteblad!G27)</f>
        <v/>
      </c>
      <c r="D33" s="402"/>
      <c r="E33" s="386" t="str">
        <f>IF(Offerteblad!E27=$D$16,"", Offerteblad!E27)</f>
        <v/>
      </c>
      <c r="F33" s="386"/>
      <c r="G33" s="261" t="str">
        <f>IF(Offerteblad!H27= 0, "",Offerteblad!H27)</f>
        <v/>
      </c>
      <c r="H33" s="231" t="str">
        <f>IF(Offerteblad!I27= 0, "",Offerteblad!I27)</f>
        <v/>
      </c>
      <c r="I33" s="229" t="str">
        <f>IF(Offerteblad!K27= 0, "",Offerteblad!K27)</f>
        <v/>
      </c>
    </row>
    <row r="34" spans="3:13">
      <c r="C34" s="384" t="str">
        <f>IF(Offerteblad!G28=0,"",Offerteblad!G28)</f>
        <v/>
      </c>
      <c r="D34" s="402"/>
      <c r="E34" s="386" t="str">
        <f>IF(Offerteblad!E28=$D$16,"", Offerteblad!E28)</f>
        <v/>
      </c>
      <c r="F34" s="386"/>
      <c r="G34" s="261" t="str">
        <f>IF(Offerteblad!H28= 0, "",Offerteblad!H28)</f>
        <v/>
      </c>
      <c r="H34" s="231" t="str">
        <f>IF(Offerteblad!I28= 0, "",Offerteblad!I28)</f>
        <v/>
      </c>
      <c r="I34" s="229" t="str">
        <f>IF(Offerteblad!K28= 0, "",Offerteblad!K28)</f>
        <v/>
      </c>
    </row>
    <row r="35" spans="3:13">
      <c r="C35" s="384" t="str">
        <f>IF(Offerteblad!G29=0,"",Offerteblad!G29)</f>
        <v/>
      </c>
      <c r="D35" s="402"/>
      <c r="E35" s="386" t="str">
        <f>IF(Offerteblad!E29=$D$16,"", Offerteblad!E29)</f>
        <v/>
      </c>
      <c r="F35" s="386"/>
      <c r="G35" s="261" t="str">
        <f>IF(Offerteblad!H29= 0, "",Offerteblad!H29)</f>
        <v/>
      </c>
      <c r="H35" s="231" t="str">
        <f>IF(Offerteblad!I29= 0, "",Offerteblad!I29)</f>
        <v/>
      </c>
      <c r="I35" s="229" t="str">
        <f>IF(Offerteblad!K29= 0, "",Offerteblad!K29)</f>
        <v/>
      </c>
    </row>
    <row r="36" spans="3:13" ht="13.5" thickBot="1">
      <c r="C36" s="384" t="str">
        <f>IF(Offerteblad!G30=0,"",Offerteblad!G30)</f>
        <v/>
      </c>
      <c r="D36" s="402"/>
      <c r="E36" s="386" t="str">
        <f>IF(Offerteblad!E30=$D$16,"", Offerteblad!E30)</f>
        <v/>
      </c>
      <c r="F36" s="386"/>
      <c r="G36" s="261" t="str">
        <f>IF(Offerteblad!H30= 0, "",Offerteblad!H30)</f>
        <v/>
      </c>
      <c r="H36" s="231" t="str">
        <f>IF(Offerteblad!I30= 0, "",Offerteblad!I30)</f>
        <v/>
      </c>
      <c r="I36" s="229" t="str">
        <f>IF(Offerteblad!K30= 0, "",Offerteblad!K30)</f>
        <v/>
      </c>
    </row>
    <row r="37" spans="3:13" ht="15.75" thickBot="1">
      <c r="C37" s="405" t="s">
        <v>134</v>
      </c>
      <c r="D37" s="406"/>
      <c r="E37" s="406"/>
      <c r="F37" s="406"/>
      <c r="G37" s="407"/>
      <c r="H37" s="408"/>
      <c r="I37" s="233">
        <f>Offerteblad!K32</f>
        <v>0</v>
      </c>
    </row>
    <row r="38" spans="3:13">
      <c r="C38" s="402" t="str">
        <f>[1]Offerteblad!B38</f>
        <v>Transportverzekering (1,5%)</v>
      </c>
      <c r="D38" s="409"/>
      <c r="E38" s="409"/>
      <c r="F38" s="409"/>
      <c r="G38" s="409"/>
      <c r="H38" s="410"/>
      <c r="I38" s="229">
        <f>Offerteblad!K35</f>
        <v>0</v>
      </c>
    </row>
    <row r="39" spans="3:13" ht="13.5" thickBot="1">
      <c r="C39" s="411" t="s">
        <v>345</v>
      </c>
      <c r="D39" s="412"/>
      <c r="E39" s="412"/>
      <c r="F39" s="412"/>
      <c r="G39" s="412"/>
      <c r="H39" s="413"/>
      <c r="I39" s="234" t="str">
        <f>IF(Offerteblad!K39=0,"",Offerteblad!K39)</f>
        <v/>
      </c>
    </row>
    <row r="40" spans="3:13" ht="15.75" thickBot="1">
      <c r="C40" s="414" t="str">
        <f>[1]Offerteblad!B40</f>
        <v>Totaal exclusief BTW</v>
      </c>
      <c r="D40" s="415"/>
      <c r="E40" s="415"/>
      <c r="F40" s="415"/>
      <c r="G40" s="415"/>
      <c r="H40" s="416"/>
      <c r="I40" s="235">
        <f>Offerteblad!K40</f>
        <v>0</v>
      </c>
    </row>
    <row r="41" spans="3:13" ht="13.5" thickBot="1">
      <c r="C41" s="417" t="str">
        <f>[1]Offerteblad!B41</f>
        <v>BTW 21%</v>
      </c>
      <c r="D41" s="418"/>
      <c r="E41" s="418"/>
      <c r="F41" s="418"/>
      <c r="G41" s="418"/>
      <c r="H41" s="419"/>
      <c r="I41" s="236">
        <f>Offerteblad!K44</f>
        <v>0</v>
      </c>
    </row>
    <row r="42" spans="3:13" ht="16.5" thickBot="1">
      <c r="C42" s="420" t="str">
        <f>[1]Offerteblad!B42</f>
        <v>Totaal inclusief BTW</v>
      </c>
      <c r="D42" s="421"/>
      <c r="E42" s="421"/>
      <c r="F42" s="421"/>
      <c r="G42" s="421"/>
      <c r="H42" s="422"/>
      <c r="I42" s="237">
        <f>Offerteblad!K45</f>
        <v>0</v>
      </c>
      <c r="J42" s="238"/>
    </row>
    <row r="43" spans="3:13">
      <c r="J43" s="211"/>
      <c r="K43" s="211"/>
      <c r="L43" s="404"/>
      <c r="M43" s="404"/>
    </row>
    <row r="44" spans="3:13">
      <c r="J44" s="211"/>
      <c r="K44" s="211"/>
      <c r="L44" s="404"/>
      <c r="M44" s="404"/>
    </row>
    <row r="45" spans="3:13">
      <c r="J45" s="211"/>
      <c r="K45" s="211"/>
      <c r="L45" s="404"/>
      <c r="M45" s="404"/>
    </row>
    <row r="46" spans="3:13">
      <c r="J46" s="211"/>
      <c r="K46" s="211"/>
      <c r="L46" s="404"/>
      <c r="M46" s="404"/>
    </row>
    <row r="47" spans="3:13" ht="16.5" thickBot="1">
      <c r="J47" s="239"/>
      <c r="K47" s="211"/>
      <c r="L47" s="404"/>
      <c r="M47" s="404"/>
    </row>
    <row r="48" spans="3:13" ht="14.25">
      <c r="C48" s="211"/>
      <c r="D48" s="211"/>
      <c r="E48" s="211"/>
      <c r="F48" s="403"/>
      <c r="G48" s="403"/>
      <c r="H48" s="403"/>
      <c r="I48" s="240"/>
      <c r="J48" s="211"/>
      <c r="K48" s="211"/>
      <c r="L48" s="404"/>
      <c r="M48" s="404"/>
    </row>
    <row r="49" spans="2:14">
      <c r="C49" s="211"/>
      <c r="D49" s="211"/>
      <c r="E49" s="211"/>
      <c r="F49" s="211"/>
      <c r="G49" s="211"/>
      <c r="H49" s="211"/>
      <c r="I49" s="211"/>
      <c r="J49" s="211"/>
      <c r="K49" s="211"/>
      <c r="L49" s="404"/>
      <c r="M49" s="404"/>
    </row>
    <row r="50" spans="2:14">
      <c r="C50" s="423" t="s">
        <v>157</v>
      </c>
      <c r="D50" s="423"/>
      <c r="E50" s="423"/>
      <c r="F50" s="241" t="str">
        <f>IF(Offerteblad!C56='blad 2'!T12, "",Offerteblad!C56)</f>
        <v/>
      </c>
      <c r="G50" s="220"/>
      <c r="H50" s="241" t="str">
        <f>IF(Offerteblad!D56='blad 2'!T12, "",Offerteblad!D56)</f>
        <v>&lt; kies locatie &gt;</v>
      </c>
      <c r="I50" s="220"/>
      <c r="J50" s="424"/>
      <c r="K50" s="424"/>
      <c r="L50" s="404"/>
      <c r="M50" s="404"/>
      <c r="N50" s="242"/>
    </row>
    <row r="51" spans="2:14" ht="15.75">
      <c r="C51" s="425" t="s">
        <v>87</v>
      </c>
      <c r="D51" s="425"/>
      <c r="E51" s="425"/>
      <c r="F51" s="243">
        <f>IF(Offerteblad!C58="&lt;selecteer&gt;","Nee",Offerteblad!C58)</f>
        <v>0</v>
      </c>
      <c r="J51" s="426"/>
      <c r="K51" s="426"/>
      <c r="L51" s="427"/>
      <c r="M51" s="427"/>
    </row>
    <row r="52" spans="2:14" ht="15">
      <c r="C52" s="429" t="str">
        <f>IF(Offerteblad!C59=0, "", Offerteblad!C59)</f>
        <v/>
      </c>
      <c r="D52" s="430"/>
      <c r="E52" s="430"/>
      <c r="F52" s="430"/>
      <c r="G52" s="430"/>
      <c r="H52" s="431"/>
      <c r="J52" s="432"/>
      <c r="K52" s="432"/>
      <c r="L52" s="433"/>
      <c r="M52" s="433"/>
    </row>
    <row r="53" spans="2:14" ht="15.75">
      <c r="C53" s="434" t="str">
        <f>IF(Offerteblad!C60=0, "", Offerteblad!C60)</f>
        <v/>
      </c>
      <c r="D53" s="435"/>
      <c r="E53" s="435"/>
      <c r="F53" s="435" t="str">
        <f>IF(Offerteblad!C61=0, "", Offerteblad!C61)</f>
        <v/>
      </c>
      <c r="G53" s="435"/>
      <c r="H53" s="436"/>
      <c r="J53" s="437"/>
      <c r="K53" s="437"/>
      <c r="L53" s="427"/>
      <c r="M53" s="427"/>
    </row>
    <row r="54" spans="2:14">
      <c r="C54" s="438" t="str">
        <f>IF(Offerteblad!C62=0, "", Offerteblad!C62)</f>
        <v/>
      </c>
      <c r="D54" s="439"/>
      <c r="E54" s="439"/>
      <c r="F54" s="439"/>
      <c r="G54" s="439"/>
      <c r="H54" s="440"/>
      <c r="J54" s="244"/>
      <c r="K54" s="245"/>
      <c r="L54" s="245"/>
      <c r="M54" s="245"/>
    </row>
    <row r="55" spans="2:14" ht="15">
      <c r="B55" s="246"/>
      <c r="C55" s="441" t="s">
        <v>88</v>
      </c>
      <c r="D55" s="442"/>
      <c r="E55" s="442" t="str">
        <f>IF(Offerteblad!C64=0, "", Offerteblad!C64)</f>
        <v/>
      </c>
      <c r="F55" s="442"/>
      <c r="G55" s="442"/>
      <c r="H55" s="443"/>
      <c r="I55" s="246"/>
      <c r="J55" s="246"/>
      <c r="K55" s="246"/>
      <c r="L55" s="246"/>
    </row>
    <row r="56" spans="2:14" ht="15">
      <c r="B56" s="444"/>
      <c r="C56" s="444"/>
      <c r="D56" s="444"/>
      <c r="E56" s="444"/>
      <c r="F56" s="444"/>
      <c r="G56" s="444"/>
      <c r="H56" s="444"/>
      <c r="I56" s="444"/>
      <c r="J56" s="444"/>
      <c r="K56" s="444"/>
      <c r="L56" s="211"/>
    </row>
    <row r="57" spans="2:14" ht="15">
      <c r="B57" s="445"/>
      <c r="C57" s="445"/>
      <c r="D57" s="445"/>
      <c r="E57" s="445"/>
      <c r="F57" s="445"/>
      <c r="G57" s="445"/>
      <c r="H57" s="445"/>
      <c r="I57" s="445"/>
      <c r="J57" s="445"/>
      <c r="K57" s="445"/>
      <c r="L57" s="246"/>
    </row>
    <row r="58" spans="2:14" ht="15">
      <c r="B58" s="428"/>
      <c r="C58" s="428"/>
      <c r="D58" s="428"/>
      <c r="E58" s="428"/>
      <c r="F58" s="428"/>
      <c r="G58" s="428"/>
      <c r="H58" s="428"/>
      <c r="I58" s="428"/>
      <c r="J58" s="428"/>
      <c r="K58" s="428"/>
      <c r="L58" s="209"/>
    </row>
    <row r="59" spans="2:14" ht="15">
      <c r="B59" s="247" t="s">
        <v>346</v>
      </c>
      <c r="D59" s="246"/>
      <c r="E59" s="246"/>
      <c r="F59" s="246"/>
      <c r="G59" s="246"/>
      <c r="H59" s="246"/>
    </row>
    <row r="60" spans="2:14" ht="15">
      <c r="B60" s="248" t="s">
        <v>158</v>
      </c>
    </row>
    <row r="61" spans="2:14" ht="15">
      <c r="B61" s="247"/>
    </row>
  </sheetData>
  <sheetProtection password="E729" sheet="1" objects="1" scenarios="1"/>
  <mergeCells count="83">
    <mergeCell ref="B58:K58"/>
    <mergeCell ref="C52:H52"/>
    <mergeCell ref="J52:K52"/>
    <mergeCell ref="L52:M52"/>
    <mergeCell ref="C53:E53"/>
    <mergeCell ref="F53:H53"/>
    <mergeCell ref="J53:K53"/>
    <mergeCell ref="L53:M53"/>
    <mergeCell ref="C54:H54"/>
    <mergeCell ref="C55:D55"/>
    <mergeCell ref="E55:H55"/>
    <mergeCell ref="B56:K56"/>
    <mergeCell ref="B57:K57"/>
    <mergeCell ref="L49:M49"/>
    <mergeCell ref="C50:E50"/>
    <mergeCell ref="J50:K50"/>
    <mergeCell ref="L50:M50"/>
    <mergeCell ref="C51:E51"/>
    <mergeCell ref="J51:K51"/>
    <mergeCell ref="L51:M51"/>
    <mergeCell ref="F48:H48"/>
    <mergeCell ref="L48:M48"/>
    <mergeCell ref="C37:H37"/>
    <mergeCell ref="C38:H38"/>
    <mergeCell ref="C39:H39"/>
    <mergeCell ref="C40:H40"/>
    <mergeCell ref="C41:H41"/>
    <mergeCell ref="C42:H42"/>
    <mergeCell ref="L43:M43"/>
    <mergeCell ref="L44:M44"/>
    <mergeCell ref="L45:M45"/>
    <mergeCell ref="L46:M46"/>
    <mergeCell ref="L47:M47"/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19:D19"/>
    <mergeCell ref="E19:F19"/>
    <mergeCell ref="C20:D20"/>
    <mergeCell ref="E20:F20"/>
    <mergeCell ref="C21:D21"/>
    <mergeCell ref="E21:F21"/>
    <mergeCell ref="C18:D18"/>
    <mergeCell ref="E18:F18"/>
    <mergeCell ref="J8:L8"/>
    <mergeCell ref="C9:H9"/>
    <mergeCell ref="C10:H10"/>
    <mergeCell ref="J10:L10"/>
    <mergeCell ref="C11:D11"/>
    <mergeCell ref="E11:H11"/>
    <mergeCell ref="J11:L11"/>
    <mergeCell ref="C12:H12"/>
    <mergeCell ref="G16:H16"/>
    <mergeCell ref="I16:J16"/>
    <mergeCell ref="C17:D17"/>
    <mergeCell ref="E17:F17"/>
  </mergeCells>
  <hyperlinks>
    <hyperlink ref="J10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Blad12"/>
  <dimension ref="A1:R61"/>
  <sheetViews>
    <sheetView workbookViewId="0">
      <selection activeCell="N31" sqref="N31"/>
    </sheetView>
  </sheetViews>
  <sheetFormatPr defaultColWidth="9.140625" defaultRowHeight="12.75"/>
  <cols>
    <col min="1" max="1" width="3.42578125" style="199" customWidth="1"/>
    <col min="2" max="2" width="7.140625" style="199" customWidth="1"/>
    <col min="3" max="3" width="2.140625" style="199" customWidth="1"/>
    <col min="4" max="4" width="9.42578125" style="199" customWidth="1"/>
    <col min="5" max="5" width="13" style="199" customWidth="1"/>
    <col min="6" max="6" width="8.42578125" style="199" customWidth="1"/>
    <col min="7" max="7" width="10.28515625" style="199" customWidth="1"/>
    <col min="8" max="8" width="8.140625" style="199" customWidth="1"/>
    <col min="9" max="9" width="16.28515625" style="199" customWidth="1"/>
    <col min="10" max="10" width="5.28515625" style="199" customWidth="1"/>
    <col min="11" max="11" width="9.42578125" style="199" customWidth="1"/>
    <col min="12" max="12" width="9.85546875" style="199" customWidth="1"/>
    <col min="13" max="13" width="2.42578125" style="199" customWidth="1"/>
    <col min="14" max="14" width="12.42578125" style="199" customWidth="1"/>
    <col min="15" max="15" width="6.42578125" style="199" customWidth="1"/>
    <col min="16" max="18" width="9.140625" style="199" hidden="1" customWidth="1"/>
    <col min="19" max="256" width="9.140625" style="199"/>
    <col min="257" max="257" width="3.42578125" style="199" customWidth="1"/>
    <col min="258" max="258" width="7.140625" style="199" customWidth="1"/>
    <col min="259" max="259" width="2.140625" style="199" customWidth="1"/>
    <col min="260" max="260" width="9.42578125" style="199" customWidth="1"/>
    <col min="261" max="261" width="13" style="199" customWidth="1"/>
    <col min="262" max="262" width="8.42578125" style="199" customWidth="1"/>
    <col min="263" max="263" width="7.7109375" style="199" customWidth="1"/>
    <col min="264" max="264" width="8.140625" style="199" customWidth="1"/>
    <col min="265" max="265" width="16.28515625" style="199" customWidth="1"/>
    <col min="266" max="266" width="5.28515625" style="199" customWidth="1"/>
    <col min="267" max="267" width="9.42578125" style="199" customWidth="1"/>
    <col min="268" max="268" width="9.85546875" style="199" customWidth="1"/>
    <col min="269" max="269" width="2.42578125" style="199" customWidth="1"/>
    <col min="270" max="270" width="12.42578125" style="199" customWidth="1"/>
    <col min="271" max="271" width="6.42578125" style="199" customWidth="1"/>
    <col min="272" max="274" width="0" style="199" hidden="1" customWidth="1"/>
    <col min="275" max="512" width="9.140625" style="199"/>
    <col min="513" max="513" width="3.42578125" style="199" customWidth="1"/>
    <col min="514" max="514" width="7.140625" style="199" customWidth="1"/>
    <col min="515" max="515" width="2.140625" style="199" customWidth="1"/>
    <col min="516" max="516" width="9.42578125" style="199" customWidth="1"/>
    <col min="517" max="517" width="13" style="199" customWidth="1"/>
    <col min="518" max="518" width="8.42578125" style="199" customWidth="1"/>
    <col min="519" max="519" width="7.7109375" style="199" customWidth="1"/>
    <col min="520" max="520" width="8.140625" style="199" customWidth="1"/>
    <col min="521" max="521" width="16.28515625" style="199" customWidth="1"/>
    <col min="522" max="522" width="5.28515625" style="199" customWidth="1"/>
    <col min="523" max="523" width="9.42578125" style="199" customWidth="1"/>
    <col min="524" max="524" width="9.85546875" style="199" customWidth="1"/>
    <col min="525" max="525" width="2.42578125" style="199" customWidth="1"/>
    <col min="526" max="526" width="12.42578125" style="199" customWidth="1"/>
    <col min="527" max="527" width="6.42578125" style="199" customWidth="1"/>
    <col min="528" max="530" width="0" style="199" hidden="1" customWidth="1"/>
    <col min="531" max="768" width="9.140625" style="199"/>
    <col min="769" max="769" width="3.42578125" style="199" customWidth="1"/>
    <col min="770" max="770" width="7.140625" style="199" customWidth="1"/>
    <col min="771" max="771" width="2.140625" style="199" customWidth="1"/>
    <col min="772" max="772" width="9.42578125" style="199" customWidth="1"/>
    <col min="773" max="773" width="13" style="199" customWidth="1"/>
    <col min="774" max="774" width="8.42578125" style="199" customWidth="1"/>
    <col min="775" max="775" width="7.7109375" style="199" customWidth="1"/>
    <col min="776" max="776" width="8.140625" style="199" customWidth="1"/>
    <col min="777" max="777" width="16.28515625" style="199" customWidth="1"/>
    <col min="778" max="778" width="5.28515625" style="199" customWidth="1"/>
    <col min="779" max="779" width="9.42578125" style="199" customWidth="1"/>
    <col min="780" max="780" width="9.85546875" style="199" customWidth="1"/>
    <col min="781" max="781" width="2.42578125" style="199" customWidth="1"/>
    <col min="782" max="782" width="12.42578125" style="199" customWidth="1"/>
    <col min="783" max="783" width="6.42578125" style="199" customWidth="1"/>
    <col min="784" max="786" width="0" style="199" hidden="1" customWidth="1"/>
    <col min="787" max="1024" width="9.140625" style="199"/>
    <col min="1025" max="1025" width="3.42578125" style="199" customWidth="1"/>
    <col min="1026" max="1026" width="7.140625" style="199" customWidth="1"/>
    <col min="1027" max="1027" width="2.140625" style="199" customWidth="1"/>
    <col min="1028" max="1028" width="9.42578125" style="199" customWidth="1"/>
    <col min="1029" max="1029" width="13" style="199" customWidth="1"/>
    <col min="1030" max="1030" width="8.42578125" style="199" customWidth="1"/>
    <col min="1031" max="1031" width="7.7109375" style="199" customWidth="1"/>
    <col min="1032" max="1032" width="8.140625" style="199" customWidth="1"/>
    <col min="1033" max="1033" width="16.28515625" style="199" customWidth="1"/>
    <col min="1034" max="1034" width="5.28515625" style="199" customWidth="1"/>
    <col min="1035" max="1035" width="9.42578125" style="199" customWidth="1"/>
    <col min="1036" max="1036" width="9.85546875" style="199" customWidth="1"/>
    <col min="1037" max="1037" width="2.42578125" style="199" customWidth="1"/>
    <col min="1038" max="1038" width="12.42578125" style="199" customWidth="1"/>
    <col min="1039" max="1039" width="6.42578125" style="199" customWidth="1"/>
    <col min="1040" max="1042" width="0" style="199" hidden="1" customWidth="1"/>
    <col min="1043" max="1280" width="9.140625" style="199"/>
    <col min="1281" max="1281" width="3.42578125" style="199" customWidth="1"/>
    <col min="1282" max="1282" width="7.140625" style="199" customWidth="1"/>
    <col min="1283" max="1283" width="2.140625" style="199" customWidth="1"/>
    <col min="1284" max="1284" width="9.42578125" style="199" customWidth="1"/>
    <col min="1285" max="1285" width="13" style="199" customWidth="1"/>
    <col min="1286" max="1286" width="8.42578125" style="199" customWidth="1"/>
    <col min="1287" max="1287" width="7.7109375" style="199" customWidth="1"/>
    <col min="1288" max="1288" width="8.140625" style="199" customWidth="1"/>
    <col min="1289" max="1289" width="16.28515625" style="199" customWidth="1"/>
    <col min="1290" max="1290" width="5.28515625" style="199" customWidth="1"/>
    <col min="1291" max="1291" width="9.42578125" style="199" customWidth="1"/>
    <col min="1292" max="1292" width="9.85546875" style="199" customWidth="1"/>
    <col min="1293" max="1293" width="2.42578125" style="199" customWidth="1"/>
    <col min="1294" max="1294" width="12.42578125" style="199" customWidth="1"/>
    <col min="1295" max="1295" width="6.42578125" style="199" customWidth="1"/>
    <col min="1296" max="1298" width="0" style="199" hidden="1" customWidth="1"/>
    <col min="1299" max="1536" width="9.140625" style="199"/>
    <col min="1537" max="1537" width="3.42578125" style="199" customWidth="1"/>
    <col min="1538" max="1538" width="7.140625" style="199" customWidth="1"/>
    <col min="1539" max="1539" width="2.140625" style="199" customWidth="1"/>
    <col min="1540" max="1540" width="9.42578125" style="199" customWidth="1"/>
    <col min="1541" max="1541" width="13" style="199" customWidth="1"/>
    <col min="1542" max="1542" width="8.42578125" style="199" customWidth="1"/>
    <col min="1543" max="1543" width="7.7109375" style="199" customWidth="1"/>
    <col min="1544" max="1544" width="8.140625" style="199" customWidth="1"/>
    <col min="1545" max="1545" width="16.28515625" style="199" customWidth="1"/>
    <col min="1546" max="1546" width="5.28515625" style="199" customWidth="1"/>
    <col min="1547" max="1547" width="9.42578125" style="199" customWidth="1"/>
    <col min="1548" max="1548" width="9.85546875" style="199" customWidth="1"/>
    <col min="1549" max="1549" width="2.42578125" style="199" customWidth="1"/>
    <col min="1550" max="1550" width="12.42578125" style="199" customWidth="1"/>
    <col min="1551" max="1551" width="6.42578125" style="199" customWidth="1"/>
    <col min="1552" max="1554" width="0" style="199" hidden="1" customWidth="1"/>
    <col min="1555" max="1792" width="9.140625" style="199"/>
    <col min="1793" max="1793" width="3.42578125" style="199" customWidth="1"/>
    <col min="1794" max="1794" width="7.140625" style="199" customWidth="1"/>
    <col min="1795" max="1795" width="2.140625" style="199" customWidth="1"/>
    <col min="1796" max="1796" width="9.42578125" style="199" customWidth="1"/>
    <col min="1797" max="1797" width="13" style="199" customWidth="1"/>
    <col min="1798" max="1798" width="8.42578125" style="199" customWidth="1"/>
    <col min="1799" max="1799" width="7.7109375" style="199" customWidth="1"/>
    <col min="1800" max="1800" width="8.140625" style="199" customWidth="1"/>
    <col min="1801" max="1801" width="16.28515625" style="199" customWidth="1"/>
    <col min="1802" max="1802" width="5.28515625" style="199" customWidth="1"/>
    <col min="1803" max="1803" width="9.42578125" style="199" customWidth="1"/>
    <col min="1804" max="1804" width="9.85546875" style="199" customWidth="1"/>
    <col min="1805" max="1805" width="2.42578125" style="199" customWidth="1"/>
    <col min="1806" max="1806" width="12.42578125" style="199" customWidth="1"/>
    <col min="1807" max="1807" width="6.42578125" style="199" customWidth="1"/>
    <col min="1808" max="1810" width="0" style="199" hidden="1" customWidth="1"/>
    <col min="1811" max="2048" width="9.140625" style="199"/>
    <col min="2049" max="2049" width="3.42578125" style="199" customWidth="1"/>
    <col min="2050" max="2050" width="7.140625" style="199" customWidth="1"/>
    <col min="2051" max="2051" width="2.140625" style="199" customWidth="1"/>
    <col min="2052" max="2052" width="9.42578125" style="199" customWidth="1"/>
    <col min="2053" max="2053" width="13" style="199" customWidth="1"/>
    <col min="2054" max="2054" width="8.42578125" style="199" customWidth="1"/>
    <col min="2055" max="2055" width="7.7109375" style="199" customWidth="1"/>
    <col min="2056" max="2056" width="8.140625" style="199" customWidth="1"/>
    <col min="2057" max="2057" width="16.28515625" style="199" customWidth="1"/>
    <col min="2058" max="2058" width="5.28515625" style="199" customWidth="1"/>
    <col min="2059" max="2059" width="9.42578125" style="199" customWidth="1"/>
    <col min="2060" max="2060" width="9.85546875" style="199" customWidth="1"/>
    <col min="2061" max="2061" width="2.42578125" style="199" customWidth="1"/>
    <col min="2062" max="2062" width="12.42578125" style="199" customWidth="1"/>
    <col min="2063" max="2063" width="6.42578125" style="199" customWidth="1"/>
    <col min="2064" max="2066" width="0" style="199" hidden="1" customWidth="1"/>
    <col min="2067" max="2304" width="9.140625" style="199"/>
    <col min="2305" max="2305" width="3.42578125" style="199" customWidth="1"/>
    <col min="2306" max="2306" width="7.140625" style="199" customWidth="1"/>
    <col min="2307" max="2307" width="2.140625" style="199" customWidth="1"/>
    <col min="2308" max="2308" width="9.42578125" style="199" customWidth="1"/>
    <col min="2309" max="2309" width="13" style="199" customWidth="1"/>
    <col min="2310" max="2310" width="8.42578125" style="199" customWidth="1"/>
    <col min="2311" max="2311" width="7.7109375" style="199" customWidth="1"/>
    <col min="2312" max="2312" width="8.140625" style="199" customWidth="1"/>
    <col min="2313" max="2313" width="16.28515625" style="199" customWidth="1"/>
    <col min="2314" max="2314" width="5.28515625" style="199" customWidth="1"/>
    <col min="2315" max="2315" width="9.42578125" style="199" customWidth="1"/>
    <col min="2316" max="2316" width="9.85546875" style="199" customWidth="1"/>
    <col min="2317" max="2317" width="2.42578125" style="199" customWidth="1"/>
    <col min="2318" max="2318" width="12.42578125" style="199" customWidth="1"/>
    <col min="2319" max="2319" width="6.42578125" style="199" customWidth="1"/>
    <col min="2320" max="2322" width="0" style="199" hidden="1" customWidth="1"/>
    <col min="2323" max="2560" width="9.140625" style="199"/>
    <col min="2561" max="2561" width="3.42578125" style="199" customWidth="1"/>
    <col min="2562" max="2562" width="7.140625" style="199" customWidth="1"/>
    <col min="2563" max="2563" width="2.140625" style="199" customWidth="1"/>
    <col min="2564" max="2564" width="9.42578125" style="199" customWidth="1"/>
    <col min="2565" max="2565" width="13" style="199" customWidth="1"/>
    <col min="2566" max="2566" width="8.42578125" style="199" customWidth="1"/>
    <col min="2567" max="2567" width="7.7109375" style="199" customWidth="1"/>
    <col min="2568" max="2568" width="8.140625" style="199" customWidth="1"/>
    <col min="2569" max="2569" width="16.28515625" style="199" customWidth="1"/>
    <col min="2570" max="2570" width="5.28515625" style="199" customWidth="1"/>
    <col min="2571" max="2571" width="9.42578125" style="199" customWidth="1"/>
    <col min="2572" max="2572" width="9.85546875" style="199" customWidth="1"/>
    <col min="2573" max="2573" width="2.42578125" style="199" customWidth="1"/>
    <col min="2574" max="2574" width="12.42578125" style="199" customWidth="1"/>
    <col min="2575" max="2575" width="6.42578125" style="199" customWidth="1"/>
    <col min="2576" max="2578" width="0" style="199" hidden="1" customWidth="1"/>
    <col min="2579" max="2816" width="9.140625" style="199"/>
    <col min="2817" max="2817" width="3.42578125" style="199" customWidth="1"/>
    <col min="2818" max="2818" width="7.140625" style="199" customWidth="1"/>
    <col min="2819" max="2819" width="2.140625" style="199" customWidth="1"/>
    <col min="2820" max="2820" width="9.42578125" style="199" customWidth="1"/>
    <col min="2821" max="2821" width="13" style="199" customWidth="1"/>
    <col min="2822" max="2822" width="8.42578125" style="199" customWidth="1"/>
    <col min="2823" max="2823" width="7.7109375" style="199" customWidth="1"/>
    <col min="2824" max="2824" width="8.140625" style="199" customWidth="1"/>
    <col min="2825" max="2825" width="16.28515625" style="199" customWidth="1"/>
    <col min="2826" max="2826" width="5.28515625" style="199" customWidth="1"/>
    <col min="2827" max="2827" width="9.42578125" style="199" customWidth="1"/>
    <col min="2828" max="2828" width="9.85546875" style="199" customWidth="1"/>
    <col min="2829" max="2829" width="2.42578125" style="199" customWidth="1"/>
    <col min="2830" max="2830" width="12.42578125" style="199" customWidth="1"/>
    <col min="2831" max="2831" width="6.42578125" style="199" customWidth="1"/>
    <col min="2832" max="2834" width="0" style="199" hidden="1" customWidth="1"/>
    <col min="2835" max="3072" width="9.140625" style="199"/>
    <col min="3073" max="3073" width="3.42578125" style="199" customWidth="1"/>
    <col min="3074" max="3074" width="7.140625" style="199" customWidth="1"/>
    <col min="3075" max="3075" width="2.140625" style="199" customWidth="1"/>
    <col min="3076" max="3076" width="9.42578125" style="199" customWidth="1"/>
    <col min="3077" max="3077" width="13" style="199" customWidth="1"/>
    <col min="3078" max="3078" width="8.42578125" style="199" customWidth="1"/>
    <col min="3079" max="3079" width="7.7109375" style="199" customWidth="1"/>
    <col min="3080" max="3080" width="8.140625" style="199" customWidth="1"/>
    <col min="3081" max="3081" width="16.28515625" style="199" customWidth="1"/>
    <col min="3082" max="3082" width="5.28515625" style="199" customWidth="1"/>
    <col min="3083" max="3083" width="9.42578125" style="199" customWidth="1"/>
    <col min="3084" max="3084" width="9.85546875" style="199" customWidth="1"/>
    <col min="3085" max="3085" width="2.42578125" style="199" customWidth="1"/>
    <col min="3086" max="3086" width="12.42578125" style="199" customWidth="1"/>
    <col min="3087" max="3087" width="6.42578125" style="199" customWidth="1"/>
    <col min="3088" max="3090" width="0" style="199" hidden="1" customWidth="1"/>
    <col min="3091" max="3328" width="9.140625" style="199"/>
    <col min="3329" max="3329" width="3.42578125" style="199" customWidth="1"/>
    <col min="3330" max="3330" width="7.140625" style="199" customWidth="1"/>
    <col min="3331" max="3331" width="2.140625" style="199" customWidth="1"/>
    <col min="3332" max="3332" width="9.42578125" style="199" customWidth="1"/>
    <col min="3333" max="3333" width="13" style="199" customWidth="1"/>
    <col min="3334" max="3334" width="8.42578125" style="199" customWidth="1"/>
    <col min="3335" max="3335" width="7.7109375" style="199" customWidth="1"/>
    <col min="3336" max="3336" width="8.140625" style="199" customWidth="1"/>
    <col min="3337" max="3337" width="16.28515625" style="199" customWidth="1"/>
    <col min="3338" max="3338" width="5.28515625" style="199" customWidth="1"/>
    <col min="3339" max="3339" width="9.42578125" style="199" customWidth="1"/>
    <col min="3340" max="3340" width="9.85546875" style="199" customWidth="1"/>
    <col min="3341" max="3341" width="2.42578125" style="199" customWidth="1"/>
    <col min="3342" max="3342" width="12.42578125" style="199" customWidth="1"/>
    <col min="3343" max="3343" width="6.42578125" style="199" customWidth="1"/>
    <col min="3344" max="3346" width="0" style="199" hidden="1" customWidth="1"/>
    <col min="3347" max="3584" width="9.140625" style="199"/>
    <col min="3585" max="3585" width="3.42578125" style="199" customWidth="1"/>
    <col min="3586" max="3586" width="7.140625" style="199" customWidth="1"/>
    <col min="3587" max="3587" width="2.140625" style="199" customWidth="1"/>
    <col min="3588" max="3588" width="9.42578125" style="199" customWidth="1"/>
    <col min="3589" max="3589" width="13" style="199" customWidth="1"/>
    <col min="3590" max="3590" width="8.42578125" style="199" customWidth="1"/>
    <col min="3591" max="3591" width="7.7109375" style="199" customWidth="1"/>
    <col min="3592" max="3592" width="8.140625" style="199" customWidth="1"/>
    <col min="3593" max="3593" width="16.28515625" style="199" customWidth="1"/>
    <col min="3594" max="3594" width="5.28515625" style="199" customWidth="1"/>
    <col min="3595" max="3595" width="9.42578125" style="199" customWidth="1"/>
    <col min="3596" max="3596" width="9.85546875" style="199" customWidth="1"/>
    <col min="3597" max="3597" width="2.42578125" style="199" customWidth="1"/>
    <col min="3598" max="3598" width="12.42578125" style="199" customWidth="1"/>
    <col min="3599" max="3599" width="6.42578125" style="199" customWidth="1"/>
    <col min="3600" max="3602" width="0" style="199" hidden="1" customWidth="1"/>
    <col min="3603" max="3840" width="9.140625" style="199"/>
    <col min="3841" max="3841" width="3.42578125" style="199" customWidth="1"/>
    <col min="3842" max="3842" width="7.140625" style="199" customWidth="1"/>
    <col min="3843" max="3843" width="2.140625" style="199" customWidth="1"/>
    <col min="3844" max="3844" width="9.42578125" style="199" customWidth="1"/>
    <col min="3845" max="3845" width="13" style="199" customWidth="1"/>
    <col min="3846" max="3846" width="8.42578125" style="199" customWidth="1"/>
    <col min="3847" max="3847" width="7.7109375" style="199" customWidth="1"/>
    <col min="3848" max="3848" width="8.140625" style="199" customWidth="1"/>
    <col min="3849" max="3849" width="16.28515625" style="199" customWidth="1"/>
    <col min="3850" max="3850" width="5.28515625" style="199" customWidth="1"/>
    <col min="3851" max="3851" width="9.42578125" style="199" customWidth="1"/>
    <col min="3852" max="3852" width="9.85546875" style="199" customWidth="1"/>
    <col min="3853" max="3853" width="2.42578125" style="199" customWidth="1"/>
    <col min="3854" max="3854" width="12.42578125" style="199" customWidth="1"/>
    <col min="3855" max="3855" width="6.42578125" style="199" customWidth="1"/>
    <col min="3856" max="3858" width="0" style="199" hidden="1" customWidth="1"/>
    <col min="3859" max="4096" width="9.140625" style="199"/>
    <col min="4097" max="4097" width="3.42578125" style="199" customWidth="1"/>
    <col min="4098" max="4098" width="7.140625" style="199" customWidth="1"/>
    <col min="4099" max="4099" width="2.140625" style="199" customWidth="1"/>
    <col min="4100" max="4100" width="9.42578125" style="199" customWidth="1"/>
    <col min="4101" max="4101" width="13" style="199" customWidth="1"/>
    <col min="4102" max="4102" width="8.42578125" style="199" customWidth="1"/>
    <col min="4103" max="4103" width="7.7109375" style="199" customWidth="1"/>
    <col min="4104" max="4104" width="8.140625" style="199" customWidth="1"/>
    <col min="4105" max="4105" width="16.28515625" style="199" customWidth="1"/>
    <col min="4106" max="4106" width="5.28515625" style="199" customWidth="1"/>
    <col min="4107" max="4107" width="9.42578125" style="199" customWidth="1"/>
    <col min="4108" max="4108" width="9.85546875" style="199" customWidth="1"/>
    <col min="4109" max="4109" width="2.42578125" style="199" customWidth="1"/>
    <col min="4110" max="4110" width="12.42578125" style="199" customWidth="1"/>
    <col min="4111" max="4111" width="6.42578125" style="199" customWidth="1"/>
    <col min="4112" max="4114" width="0" style="199" hidden="1" customWidth="1"/>
    <col min="4115" max="4352" width="9.140625" style="199"/>
    <col min="4353" max="4353" width="3.42578125" style="199" customWidth="1"/>
    <col min="4354" max="4354" width="7.140625" style="199" customWidth="1"/>
    <col min="4355" max="4355" width="2.140625" style="199" customWidth="1"/>
    <col min="4356" max="4356" width="9.42578125" style="199" customWidth="1"/>
    <col min="4357" max="4357" width="13" style="199" customWidth="1"/>
    <col min="4358" max="4358" width="8.42578125" style="199" customWidth="1"/>
    <col min="4359" max="4359" width="7.7109375" style="199" customWidth="1"/>
    <col min="4360" max="4360" width="8.140625" style="199" customWidth="1"/>
    <col min="4361" max="4361" width="16.28515625" style="199" customWidth="1"/>
    <col min="4362" max="4362" width="5.28515625" style="199" customWidth="1"/>
    <col min="4363" max="4363" width="9.42578125" style="199" customWidth="1"/>
    <col min="4364" max="4364" width="9.85546875" style="199" customWidth="1"/>
    <col min="4365" max="4365" width="2.42578125" style="199" customWidth="1"/>
    <col min="4366" max="4366" width="12.42578125" style="199" customWidth="1"/>
    <col min="4367" max="4367" width="6.42578125" style="199" customWidth="1"/>
    <col min="4368" max="4370" width="0" style="199" hidden="1" customWidth="1"/>
    <col min="4371" max="4608" width="9.140625" style="199"/>
    <col min="4609" max="4609" width="3.42578125" style="199" customWidth="1"/>
    <col min="4610" max="4610" width="7.140625" style="199" customWidth="1"/>
    <col min="4611" max="4611" width="2.140625" style="199" customWidth="1"/>
    <col min="4612" max="4612" width="9.42578125" style="199" customWidth="1"/>
    <col min="4613" max="4613" width="13" style="199" customWidth="1"/>
    <col min="4614" max="4614" width="8.42578125" style="199" customWidth="1"/>
    <col min="4615" max="4615" width="7.7109375" style="199" customWidth="1"/>
    <col min="4616" max="4616" width="8.140625" style="199" customWidth="1"/>
    <col min="4617" max="4617" width="16.28515625" style="199" customWidth="1"/>
    <col min="4618" max="4618" width="5.28515625" style="199" customWidth="1"/>
    <col min="4619" max="4619" width="9.42578125" style="199" customWidth="1"/>
    <col min="4620" max="4620" width="9.85546875" style="199" customWidth="1"/>
    <col min="4621" max="4621" width="2.42578125" style="199" customWidth="1"/>
    <col min="4622" max="4622" width="12.42578125" style="199" customWidth="1"/>
    <col min="4623" max="4623" width="6.42578125" style="199" customWidth="1"/>
    <col min="4624" max="4626" width="0" style="199" hidden="1" customWidth="1"/>
    <col min="4627" max="4864" width="9.140625" style="199"/>
    <col min="4865" max="4865" width="3.42578125" style="199" customWidth="1"/>
    <col min="4866" max="4866" width="7.140625" style="199" customWidth="1"/>
    <col min="4867" max="4867" width="2.140625" style="199" customWidth="1"/>
    <col min="4868" max="4868" width="9.42578125" style="199" customWidth="1"/>
    <col min="4869" max="4869" width="13" style="199" customWidth="1"/>
    <col min="4870" max="4870" width="8.42578125" style="199" customWidth="1"/>
    <col min="4871" max="4871" width="7.7109375" style="199" customWidth="1"/>
    <col min="4872" max="4872" width="8.140625" style="199" customWidth="1"/>
    <col min="4873" max="4873" width="16.28515625" style="199" customWidth="1"/>
    <col min="4874" max="4874" width="5.28515625" style="199" customWidth="1"/>
    <col min="4875" max="4875" width="9.42578125" style="199" customWidth="1"/>
    <col min="4876" max="4876" width="9.85546875" style="199" customWidth="1"/>
    <col min="4877" max="4877" width="2.42578125" style="199" customWidth="1"/>
    <col min="4878" max="4878" width="12.42578125" style="199" customWidth="1"/>
    <col min="4879" max="4879" width="6.42578125" style="199" customWidth="1"/>
    <col min="4880" max="4882" width="0" style="199" hidden="1" customWidth="1"/>
    <col min="4883" max="5120" width="9.140625" style="199"/>
    <col min="5121" max="5121" width="3.42578125" style="199" customWidth="1"/>
    <col min="5122" max="5122" width="7.140625" style="199" customWidth="1"/>
    <col min="5123" max="5123" width="2.140625" style="199" customWidth="1"/>
    <col min="5124" max="5124" width="9.42578125" style="199" customWidth="1"/>
    <col min="5125" max="5125" width="13" style="199" customWidth="1"/>
    <col min="5126" max="5126" width="8.42578125" style="199" customWidth="1"/>
    <col min="5127" max="5127" width="7.7109375" style="199" customWidth="1"/>
    <col min="5128" max="5128" width="8.140625" style="199" customWidth="1"/>
    <col min="5129" max="5129" width="16.28515625" style="199" customWidth="1"/>
    <col min="5130" max="5130" width="5.28515625" style="199" customWidth="1"/>
    <col min="5131" max="5131" width="9.42578125" style="199" customWidth="1"/>
    <col min="5132" max="5132" width="9.85546875" style="199" customWidth="1"/>
    <col min="5133" max="5133" width="2.42578125" style="199" customWidth="1"/>
    <col min="5134" max="5134" width="12.42578125" style="199" customWidth="1"/>
    <col min="5135" max="5135" width="6.42578125" style="199" customWidth="1"/>
    <col min="5136" max="5138" width="0" style="199" hidden="1" customWidth="1"/>
    <col min="5139" max="5376" width="9.140625" style="199"/>
    <col min="5377" max="5377" width="3.42578125" style="199" customWidth="1"/>
    <col min="5378" max="5378" width="7.140625" style="199" customWidth="1"/>
    <col min="5379" max="5379" width="2.140625" style="199" customWidth="1"/>
    <col min="5380" max="5380" width="9.42578125" style="199" customWidth="1"/>
    <col min="5381" max="5381" width="13" style="199" customWidth="1"/>
    <col min="5382" max="5382" width="8.42578125" style="199" customWidth="1"/>
    <col min="5383" max="5383" width="7.7109375" style="199" customWidth="1"/>
    <col min="5384" max="5384" width="8.140625" style="199" customWidth="1"/>
    <col min="5385" max="5385" width="16.28515625" style="199" customWidth="1"/>
    <col min="5386" max="5386" width="5.28515625" style="199" customWidth="1"/>
    <col min="5387" max="5387" width="9.42578125" style="199" customWidth="1"/>
    <col min="5388" max="5388" width="9.85546875" style="199" customWidth="1"/>
    <col min="5389" max="5389" width="2.42578125" style="199" customWidth="1"/>
    <col min="5390" max="5390" width="12.42578125" style="199" customWidth="1"/>
    <col min="5391" max="5391" width="6.42578125" style="199" customWidth="1"/>
    <col min="5392" max="5394" width="0" style="199" hidden="1" customWidth="1"/>
    <col min="5395" max="5632" width="9.140625" style="199"/>
    <col min="5633" max="5633" width="3.42578125" style="199" customWidth="1"/>
    <col min="5634" max="5634" width="7.140625" style="199" customWidth="1"/>
    <col min="5635" max="5635" width="2.140625" style="199" customWidth="1"/>
    <col min="5636" max="5636" width="9.42578125" style="199" customWidth="1"/>
    <col min="5637" max="5637" width="13" style="199" customWidth="1"/>
    <col min="5638" max="5638" width="8.42578125" style="199" customWidth="1"/>
    <col min="5639" max="5639" width="7.7109375" style="199" customWidth="1"/>
    <col min="5640" max="5640" width="8.140625" style="199" customWidth="1"/>
    <col min="5641" max="5641" width="16.28515625" style="199" customWidth="1"/>
    <col min="5642" max="5642" width="5.28515625" style="199" customWidth="1"/>
    <col min="5643" max="5643" width="9.42578125" style="199" customWidth="1"/>
    <col min="5644" max="5644" width="9.85546875" style="199" customWidth="1"/>
    <col min="5645" max="5645" width="2.42578125" style="199" customWidth="1"/>
    <col min="5646" max="5646" width="12.42578125" style="199" customWidth="1"/>
    <col min="5647" max="5647" width="6.42578125" style="199" customWidth="1"/>
    <col min="5648" max="5650" width="0" style="199" hidden="1" customWidth="1"/>
    <col min="5651" max="5888" width="9.140625" style="199"/>
    <col min="5889" max="5889" width="3.42578125" style="199" customWidth="1"/>
    <col min="5890" max="5890" width="7.140625" style="199" customWidth="1"/>
    <col min="5891" max="5891" width="2.140625" style="199" customWidth="1"/>
    <col min="5892" max="5892" width="9.42578125" style="199" customWidth="1"/>
    <col min="5893" max="5893" width="13" style="199" customWidth="1"/>
    <col min="5894" max="5894" width="8.42578125" style="199" customWidth="1"/>
    <col min="5895" max="5895" width="7.7109375" style="199" customWidth="1"/>
    <col min="5896" max="5896" width="8.140625" style="199" customWidth="1"/>
    <col min="5897" max="5897" width="16.28515625" style="199" customWidth="1"/>
    <col min="5898" max="5898" width="5.28515625" style="199" customWidth="1"/>
    <col min="5899" max="5899" width="9.42578125" style="199" customWidth="1"/>
    <col min="5900" max="5900" width="9.85546875" style="199" customWidth="1"/>
    <col min="5901" max="5901" width="2.42578125" style="199" customWidth="1"/>
    <col min="5902" max="5902" width="12.42578125" style="199" customWidth="1"/>
    <col min="5903" max="5903" width="6.42578125" style="199" customWidth="1"/>
    <col min="5904" max="5906" width="0" style="199" hidden="1" customWidth="1"/>
    <col min="5907" max="6144" width="9.140625" style="199"/>
    <col min="6145" max="6145" width="3.42578125" style="199" customWidth="1"/>
    <col min="6146" max="6146" width="7.140625" style="199" customWidth="1"/>
    <col min="6147" max="6147" width="2.140625" style="199" customWidth="1"/>
    <col min="6148" max="6148" width="9.42578125" style="199" customWidth="1"/>
    <col min="6149" max="6149" width="13" style="199" customWidth="1"/>
    <col min="6150" max="6150" width="8.42578125" style="199" customWidth="1"/>
    <col min="6151" max="6151" width="7.7109375" style="199" customWidth="1"/>
    <col min="6152" max="6152" width="8.140625" style="199" customWidth="1"/>
    <col min="6153" max="6153" width="16.28515625" style="199" customWidth="1"/>
    <col min="6154" max="6154" width="5.28515625" style="199" customWidth="1"/>
    <col min="6155" max="6155" width="9.42578125" style="199" customWidth="1"/>
    <col min="6156" max="6156" width="9.85546875" style="199" customWidth="1"/>
    <col min="6157" max="6157" width="2.42578125" style="199" customWidth="1"/>
    <col min="6158" max="6158" width="12.42578125" style="199" customWidth="1"/>
    <col min="6159" max="6159" width="6.42578125" style="199" customWidth="1"/>
    <col min="6160" max="6162" width="0" style="199" hidden="1" customWidth="1"/>
    <col min="6163" max="6400" width="9.140625" style="199"/>
    <col min="6401" max="6401" width="3.42578125" style="199" customWidth="1"/>
    <col min="6402" max="6402" width="7.140625" style="199" customWidth="1"/>
    <col min="6403" max="6403" width="2.140625" style="199" customWidth="1"/>
    <col min="6404" max="6404" width="9.42578125" style="199" customWidth="1"/>
    <col min="6405" max="6405" width="13" style="199" customWidth="1"/>
    <col min="6406" max="6406" width="8.42578125" style="199" customWidth="1"/>
    <col min="6407" max="6407" width="7.7109375" style="199" customWidth="1"/>
    <col min="6408" max="6408" width="8.140625" style="199" customWidth="1"/>
    <col min="6409" max="6409" width="16.28515625" style="199" customWidth="1"/>
    <col min="6410" max="6410" width="5.28515625" style="199" customWidth="1"/>
    <col min="6411" max="6411" width="9.42578125" style="199" customWidth="1"/>
    <col min="6412" max="6412" width="9.85546875" style="199" customWidth="1"/>
    <col min="6413" max="6413" width="2.42578125" style="199" customWidth="1"/>
    <col min="6414" max="6414" width="12.42578125" style="199" customWidth="1"/>
    <col min="6415" max="6415" width="6.42578125" style="199" customWidth="1"/>
    <col min="6416" max="6418" width="0" style="199" hidden="1" customWidth="1"/>
    <col min="6419" max="6656" width="9.140625" style="199"/>
    <col min="6657" max="6657" width="3.42578125" style="199" customWidth="1"/>
    <col min="6658" max="6658" width="7.140625" style="199" customWidth="1"/>
    <col min="6659" max="6659" width="2.140625" style="199" customWidth="1"/>
    <col min="6660" max="6660" width="9.42578125" style="199" customWidth="1"/>
    <col min="6661" max="6661" width="13" style="199" customWidth="1"/>
    <col min="6662" max="6662" width="8.42578125" style="199" customWidth="1"/>
    <col min="6663" max="6663" width="7.7109375" style="199" customWidth="1"/>
    <col min="6664" max="6664" width="8.140625" style="199" customWidth="1"/>
    <col min="6665" max="6665" width="16.28515625" style="199" customWidth="1"/>
    <col min="6666" max="6666" width="5.28515625" style="199" customWidth="1"/>
    <col min="6667" max="6667" width="9.42578125" style="199" customWidth="1"/>
    <col min="6668" max="6668" width="9.85546875" style="199" customWidth="1"/>
    <col min="6669" max="6669" width="2.42578125" style="199" customWidth="1"/>
    <col min="6670" max="6670" width="12.42578125" style="199" customWidth="1"/>
    <col min="6671" max="6671" width="6.42578125" style="199" customWidth="1"/>
    <col min="6672" max="6674" width="0" style="199" hidden="1" customWidth="1"/>
    <col min="6675" max="6912" width="9.140625" style="199"/>
    <col min="6913" max="6913" width="3.42578125" style="199" customWidth="1"/>
    <col min="6914" max="6914" width="7.140625" style="199" customWidth="1"/>
    <col min="6915" max="6915" width="2.140625" style="199" customWidth="1"/>
    <col min="6916" max="6916" width="9.42578125" style="199" customWidth="1"/>
    <col min="6917" max="6917" width="13" style="199" customWidth="1"/>
    <col min="6918" max="6918" width="8.42578125" style="199" customWidth="1"/>
    <col min="6919" max="6919" width="7.7109375" style="199" customWidth="1"/>
    <col min="6920" max="6920" width="8.140625" style="199" customWidth="1"/>
    <col min="6921" max="6921" width="16.28515625" style="199" customWidth="1"/>
    <col min="6922" max="6922" width="5.28515625" style="199" customWidth="1"/>
    <col min="6923" max="6923" width="9.42578125" style="199" customWidth="1"/>
    <col min="6924" max="6924" width="9.85546875" style="199" customWidth="1"/>
    <col min="6925" max="6925" width="2.42578125" style="199" customWidth="1"/>
    <col min="6926" max="6926" width="12.42578125" style="199" customWidth="1"/>
    <col min="6927" max="6927" width="6.42578125" style="199" customWidth="1"/>
    <col min="6928" max="6930" width="0" style="199" hidden="1" customWidth="1"/>
    <col min="6931" max="7168" width="9.140625" style="199"/>
    <col min="7169" max="7169" width="3.42578125" style="199" customWidth="1"/>
    <col min="7170" max="7170" width="7.140625" style="199" customWidth="1"/>
    <col min="7171" max="7171" width="2.140625" style="199" customWidth="1"/>
    <col min="7172" max="7172" width="9.42578125" style="199" customWidth="1"/>
    <col min="7173" max="7173" width="13" style="199" customWidth="1"/>
    <col min="7174" max="7174" width="8.42578125" style="199" customWidth="1"/>
    <col min="7175" max="7175" width="7.7109375" style="199" customWidth="1"/>
    <col min="7176" max="7176" width="8.140625" style="199" customWidth="1"/>
    <col min="7177" max="7177" width="16.28515625" style="199" customWidth="1"/>
    <col min="7178" max="7178" width="5.28515625" style="199" customWidth="1"/>
    <col min="7179" max="7179" width="9.42578125" style="199" customWidth="1"/>
    <col min="7180" max="7180" width="9.85546875" style="199" customWidth="1"/>
    <col min="7181" max="7181" width="2.42578125" style="199" customWidth="1"/>
    <col min="7182" max="7182" width="12.42578125" style="199" customWidth="1"/>
    <col min="7183" max="7183" width="6.42578125" style="199" customWidth="1"/>
    <col min="7184" max="7186" width="0" style="199" hidden="1" customWidth="1"/>
    <col min="7187" max="7424" width="9.140625" style="199"/>
    <col min="7425" max="7425" width="3.42578125" style="199" customWidth="1"/>
    <col min="7426" max="7426" width="7.140625" style="199" customWidth="1"/>
    <col min="7427" max="7427" width="2.140625" style="199" customWidth="1"/>
    <col min="7428" max="7428" width="9.42578125" style="199" customWidth="1"/>
    <col min="7429" max="7429" width="13" style="199" customWidth="1"/>
    <col min="7430" max="7430" width="8.42578125" style="199" customWidth="1"/>
    <col min="7431" max="7431" width="7.7109375" style="199" customWidth="1"/>
    <col min="7432" max="7432" width="8.140625" style="199" customWidth="1"/>
    <col min="7433" max="7433" width="16.28515625" style="199" customWidth="1"/>
    <col min="7434" max="7434" width="5.28515625" style="199" customWidth="1"/>
    <col min="7435" max="7435" width="9.42578125" style="199" customWidth="1"/>
    <col min="7436" max="7436" width="9.85546875" style="199" customWidth="1"/>
    <col min="7437" max="7437" width="2.42578125" style="199" customWidth="1"/>
    <col min="7438" max="7438" width="12.42578125" style="199" customWidth="1"/>
    <col min="7439" max="7439" width="6.42578125" style="199" customWidth="1"/>
    <col min="7440" max="7442" width="0" style="199" hidden="1" customWidth="1"/>
    <col min="7443" max="7680" width="9.140625" style="199"/>
    <col min="7681" max="7681" width="3.42578125" style="199" customWidth="1"/>
    <col min="7682" max="7682" width="7.140625" style="199" customWidth="1"/>
    <col min="7683" max="7683" width="2.140625" style="199" customWidth="1"/>
    <col min="7684" max="7684" width="9.42578125" style="199" customWidth="1"/>
    <col min="7685" max="7685" width="13" style="199" customWidth="1"/>
    <col min="7686" max="7686" width="8.42578125" style="199" customWidth="1"/>
    <col min="7687" max="7687" width="7.7109375" style="199" customWidth="1"/>
    <col min="7688" max="7688" width="8.140625" style="199" customWidth="1"/>
    <col min="7689" max="7689" width="16.28515625" style="199" customWidth="1"/>
    <col min="7690" max="7690" width="5.28515625" style="199" customWidth="1"/>
    <col min="7691" max="7691" width="9.42578125" style="199" customWidth="1"/>
    <col min="7692" max="7692" width="9.85546875" style="199" customWidth="1"/>
    <col min="7693" max="7693" width="2.42578125" style="199" customWidth="1"/>
    <col min="7694" max="7694" width="12.42578125" style="199" customWidth="1"/>
    <col min="7695" max="7695" width="6.42578125" style="199" customWidth="1"/>
    <col min="7696" max="7698" width="0" style="199" hidden="1" customWidth="1"/>
    <col min="7699" max="7936" width="9.140625" style="199"/>
    <col min="7937" max="7937" width="3.42578125" style="199" customWidth="1"/>
    <col min="7938" max="7938" width="7.140625" style="199" customWidth="1"/>
    <col min="7939" max="7939" width="2.140625" style="199" customWidth="1"/>
    <col min="7940" max="7940" width="9.42578125" style="199" customWidth="1"/>
    <col min="7941" max="7941" width="13" style="199" customWidth="1"/>
    <col min="7942" max="7942" width="8.42578125" style="199" customWidth="1"/>
    <col min="7943" max="7943" width="7.7109375" style="199" customWidth="1"/>
    <col min="7944" max="7944" width="8.140625" style="199" customWidth="1"/>
    <col min="7945" max="7945" width="16.28515625" style="199" customWidth="1"/>
    <col min="7946" max="7946" width="5.28515625" style="199" customWidth="1"/>
    <col min="7947" max="7947" width="9.42578125" style="199" customWidth="1"/>
    <col min="7948" max="7948" width="9.85546875" style="199" customWidth="1"/>
    <col min="7949" max="7949" width="2.42578125" style="199" customWidth="1"/>
    <col min="7950" max="7950" width="12.42578125" style="199" customWidth="1"/>
    <col min="7951" max="7951" width="6.42578125" style="199" customWidth="1"/>
    <col min="7952" max="7954" width="0" style="199" hidden="1" customWidth="1"/>
    <col min="7955" max="8192" width="9.140625" style="199"/>
    <col min="8193" max="8193" width="3.42578125" style="199" customWidth="1"/>
    <col min="8194" max="8194" width="7.140625" style="199" customWidth="1"/>
    <col min="8195" max="8195" width="2.140625" style="199" customWidth="1"/>
    <col min="8196" max="8196" width="9.42578125" style="199" customWidth="1"/>
    <col min="8197" max="8197" width="13" style="199" customWidth="1"/>
    <col min="8198" max="8198" width="8.42578125" style="199" customWidth="1"/>
    <col min="8199" max="8199" width="7.7109375" style="199" customWidth="1"/>
    <col min="8200" max="8200" width="8.140625" style="199" customWidth="1"/>
    <col min="8201" max="8201" width="16.28515625" style="199" customWidth="1"/>
    <col min="8202" max="8202" width="5.28515625" style="199" customWidth="1"/>
    <col min="8203" max="8203" width="9.42578125" style="199" customWidth="1"/>
    <col min="8204" max="8204" width="9.85546875" style="199" customWidth="1"/>
    <col min="8205" max="8205" width="2.42578125" style="199" customWidth="1"/>
    <col min="8206" max="8206" width="12.42578125" style="199" customWidth="1"/>
    <col min="8207" max="8207" width="6.42578125" style="199" customWidth="1"/>
    <col min="8208" max="8210" width="0" style="199" hidden="1" customWidth="1"/>
    <col min="8211" max="8448" width="9.140625" style="199"/>
    <col min="8449" max="8449" width="3.42578125" style="199" customWidth="1"/>
    <col min="8450" max="8450" width="7.140625" style="199" customWidth="1"/>
    <col min="8451" max="8451" width="2.140625" style="199" customWidth="1"/>
    <col min="8452" max="8452" width="9.42578125" style="199" customWidth="1"/>
    <col min="8453" max="8453" width="13" style="199" customWidth="1"/>
    <col min="8454" max="8454" width="8.42578125" style="199" customWidth="1"/>
    <col min="8455" max="8455" width="7.7109375" style="199" customWidth="1"/>
    <col min="8456" max="8456" width="8.140625" style="199" customWidth="1"/>
    <col min="8457" max="8457" width="16.28515625" style="199" customWidth="1"/>
    <col min="8458" max="8458" width="5.28515625" style="199" customWidth="1"/>
    <col min="8459" max="8459" width="9.42578125" style="199" customWidth="1"/>
    <col min="8460" max="8460" width="9.85546875" style="199" customWidth="1"/>
    <col min="8461" max="8461" width="2.42578125" style="199" customWidth="1"/>
    <col min="8462" max="8462" width="12.42578125" style="199" customWidth="1"/>
    <col min="8463" max="8463" width="6.42578125" style="199" customWidth="1"/>
    <col min="8464" max="8466" width="0" style="199" hidden="1" customWidth="1"/>
    <col min="8467" max="8704" width="9.140625" style="199"/>
    <col min="8705" max="8705" width="3.42578125" style="199" customWidth="1"/>
    <col min="8706" max="8706" width="7.140625" style="199" customWidth="1"/>
    <col min="8707" max="8707" width="2.140625" style="199" customWidth="1"/>
    <col min="8708" max="8708" width="9.42578125" style="199" customWidth="1"/>
    <col min="8709" max="8709" width="13" style="199" customWidth="1"/>
    <col min="8710" max="8710" width="8.42578125" style="199" customWidth="1"/>
    <col min="8711" max="8711" width="7.7109375" style="199" customWidth="1"/>
    <col min="8712" max="8712" width="8.140625" style="199" customWidth="1"/>
    <col min="8713" max="8713" width="16.28515625" style="199" customWidth="1"/>
    <col min="8714" max="8714" width="5.28515625" style="199" customWidth="1"/>
    <col min="8715" max="8715" width="9.42578125" style="199" customWidth="1"/>
    <col min="8716" max="8716" width="9.85546875" style="199" customWidth="1"/>
    <col min="8717" max="8717" width="2.42578125" style="199" customWidth="1"/>
    <col min="8718" max="8718" width="12.42578125" style="199" customWidth="1"/>
    <col min="8719" max="8719" width="6.42578125" style="199" customWidth="1"/>
    <col min="8720" max="8722" width="0" style="199" hidden="1" customWidth="1"/>
    <col min="8723" max="8960" width="9.140625" style="199"/>
    <col min="8961" max="8961" width="3.42578125" style="199" customWidth="1"/>
    <col min="8962" max="8962" width="7.140625" style="199" customWidth="1"/>
    <col min="8963" max="8963" width="2.140625" style="199" customWidth="1"/>
    <col min="8964" max="8964" width="9.42578125" style="199" customWidth="1"/>
    <col min="8965" max="8965" width="13" style="199" customWidth="1"/>
    <col min="8966" max="8966" width="8.42578125" style="199" customWidth="1"/>
    <col min="8967" max="8967" width="7.7109375" style="199" customWidth="1"/>
    <col min="8968" max="8968" width="8.140625" style="199" customWidth="1"/>
    <col min="8969" max="8969" width="16.28515625" style="199" customWidth="1"/>
    <col min="8970" max="8970" width="5.28515625" style="199" customWidth="1"/>
    <col min="8971" max="8971" width="9.42578125" style="199" customWidth="1"/>
    <col min="8972" max="8972" width="9.85546875" style="199" customWidth="1"/>
    <col min="8973" max="8973" width="2.42578125" style="199" customWidth="1"/>
    <col min="8974" max="8974" width="12.42578125" style="199" customWidth="1"/>
    <col min="8975" max="8975" width="6.42578125" style="199" customWidth="1"/>
    <col min="8976" max="8978" width="0" style="199" hidden="1" customWidth="1"/>
    <col min="8979" max="9216" width="9.140625" style="199"/>
    <col min="9217" max="9217" width="3.42578125" style="199" customWidth="1"/>
    <col min="9218" max="9218" width="7.140625" style="199" customWidth="1"/>
    <col min="9219" max="9219" width="2.140625" style="199" customWidth="1"/>
    <col min="9220" max="9220" width="9.42578125" style="199" customWidth="1"/>
    <col min="9221" max="9221" width="13" style="199" customWidth="1"/>
    <col min="9222" max="9222" width="8.42578125" style="199" customWidth="1"/>
    <col min="9223" max="9223" width="7.7109375" style="199" customWidth="1"/>
    <col min="9224" max="9224" width="8.140625" style="199" customWidth="1"/>
    <col min="9225" max="9225" width="16.28515625" style="199" customWidth="1"/>
    <col min="9226" max="9226" width="5.28515625" style="199" customWidth="1"/>
    <col min="9227" max="9227" width="9.42578125" style="199" customWidth="1"/>
    <col min="9228" max="9228" width="9.85546875" style="199" customWidth="1"/>
    <col min="9229" max="9229" width="2.42578125" style="199" customWidth="1"/>
    <col min="9230" max="9230" width="12.42578125" style="199" customWidth="1"/>
    <col min="9231" max="9231" width="6.42578125" style="199" customWidth="1"/>
    <col min="9232" max="9234" width="0" style="199" hidden="1" customWidth="1"/>
    <col min="9235" max="9472" width="9.140625" style="199"/>
    <col min="9473" max="9473" width="3.42578125" style="199" customWidth="1"/>
    <col min="9474" max="9474" width="7.140625" style="199" customWidth="1"/>
    <col min="9475" max="9475" width="2.140625" style="199" customWidth="1"/>
    <col min="9476" max="9476" width="9.42578125" style="199" customWidth="1"/>
    <col min="9477" max="9477" width="13" style="199" customWidth="1"/>
    <col min="9478" max="9478" width="8.42578125" style="199" customWidth="1"/>
    <col min="9479" max="9479" width="7.7109375" style="199" customWidth="1"/>
    <col min="9480" max="9480" width="8.140625" style="199" customWidth="1"/>
    <col min="9481" max="9481" width="16.28515625" style="199" customWidth="1"/>
    <col min="9482" max="9482" width="5.28515625" style="199" customWidth="1"/>
    <col min="9483" max="9483" width="9.42578125" style="199" customWidth="1"/>
    <col min="9484" max="9484" width="9.85546875" style="199" customWidth="1"/>
    <col min="9485" max="9485" width="2.42578125" style="199" customWidth="1"/>
    <col min="9486" max="9486" width="12.42578125" style="199" customWidth="1"/>
    <col min="9487" max="9487" width="6.42578125" style="199" customWidth="1"/>
    <col min="9488" max="9490" width="0" style="199" hidden="1" customWidth="1"/>
    <col min="9491" max="9728" width="9.140625" style="199"/>
    <col min="9729" max="9729" width="3.42578125" style="199" customWidth="1"/>
    <col min="9730" max="9730" width="7.140625" style="199" customWidth="1"/>
    <col min="9731" max="9731" width="2.140625" style="199" customWidth="1"/>
    <col min="9732" max="9732" width="9.42578125" style="199" customWidth="1"/>
    <col min="9733" max="9733" width="13" style="199" customWidth="1"/>
    <col min="9734" max="9734" width="8.42578125" style="199" customWidth="1"/>
    <col min="9735" max="9735" width="7.7109375" style="199" customWidth="1"/>
    <col min="9736" max="9736" width="8.140625" style="199" customWidth="1"/>
    <col min="9737" max="9737" width="16.28515625" style="199" customWidth="1"/>
    <col min="9738" max="9738" width="5.28515625" style="199" customWidth="1"/>
    <col min="9739" max="9739" width="9.42578125" style="199" customWidth="1"/>
    <col min="9740" max="9740" width="9.85546875" style="199" customWidth="1"/>
    <col min="9741" max="9741" width="2.42578125" style="199" customWidth="1"/>
    <col min="9742" max="9742" width="12.42578125" style="199" customWidth="1"/>
    <col min="9743" max="9743" width="6.42578125" style="199" customWidth="1"/>
    <col min="9744" max="9746" width="0" style="199" hidden="1" customWidth="1"/>
    <col min="9747" max="9984" width="9.140625" style="199"/>
    <col min="9985" max="9985" width="3.42578125" style="199" customWidth="1"/>
    <col min="9986" max="9986" width="7.140625" style="199" customWidth="1"/>
    <col min="9987" max="9987" width="2.140625" style="199" customWidth="1"/>
    <col min="9988" max="9988" width="9.42578125" style="199" customWidth="1"/>
    <col min="9989" max="9989" width="13" style="199" customWidth="1"/>
    <col min="9990" max="9990" width="8.42578125" style="199" customWidth="1"/>
    <col min="9991" max="9991" width="7.7109375" style="199" customWidth="1"/>
    <col min="9992" max="9992" width="8.140625" style="199" customWidth="1"/>
    <col min="9993" max="9993" width="16.28515625" style="199" customWidth="1"/>
    <col min="9994" max="9994" width="5.28515625" style="199" customWidth="1"/>
    <col min="9995" max="9995" width="9.42578125" style="199" customWidth="1"/>
    <col min="9996" max="9996" width="9.85546875" style="199" customWidth="1"/>
    <col min="9997" max="9997" width="2.42578125" style="199" customWidth="1"/>
    <col min="9998" max="9998" width="12.42578125" style="199" customWidth="1"/>
    <col min="9999" max="9999" width="6.42578125" style="199" customWidth="1"/>
    <col min="10000" max="10002" width="0" style="199" hidden="1" customWidth="1"/>
    <col min="10003" max="10240" width="9.140625" style="199"/>
    <col min="10241" max="10241" width="3.42578125" style="199" customWidth="1"/>
    <col min="10242" max="10242" width="7.140625" style="199" customWidth="1"/>
    <col min="10243" max="10243" width="2.140625" style="199" customWidth="1"/>
    <col min="10244" max="10244" width="9.42578125" style="199" customWidth="1"/>
    <col min="10245" max="10245" width="13" style="199" customWidth="1"/>
    <col min="10246" max="10246" width="8.42578125" style="199" customWidth="1"/>
    <col min="10247" max="10247" width="7.7109375" style="199" customWidth="1"/>
    <col min="10248" max="10248" width="8.140625" style="199" customWidth="1"/>
    <col min="10249" max="10249" width="16.28515625" style="199" customWidth="1"/>
    <col min="10250" max="10250" width="5.28515625" style="199" customWidth="1"/>
    <col min="10251" max="10251" width="9.42578125" style="199" customWidth="1"/>
    <col min="10252" max="10252" width="9.85546875" style="199" customWidth="1"/>
    <col min="10253" max="10253" width="2.42578125" style="199" customWidth="1"/>
    <col min="10254" max="10254" width="12.42578125" style="199" customWidth="1"/>
    <col min="10255" max="10255" width="6.42578125" style="199" customWidth="1"/>
    <col min="10256" max="10258" width="0" style="199" hidden="1" customWidth="1"/>
    <col min="10259" max="10496" width="9.140625" style="199"/>
    <col min="10497" max="10497" width="3.42578125" style="199" customWidth="1"/>
    <col min="10498" max="10498" width="7.140625" style="199" customWidth="1"/>
    <col min="10499" max="10499" width="2.140625" style="199" customWidth="1"/>
    <col min="10500" max="10500" width="9.42578125" style="199" customWidth="1"/>
    <col min="10501" max="10501" width="13" style="199" customWidth="1"/>
    <col min="10502" max="10502" width="8.42578125" style="199" customWidth="1"/>
    <col min="10503" max="10503" width="7.7109375" style="199" customWidth="1"/>
    <col min="10504" max="10504" width="8.140625" style="199" customWidth="1"/>
    <col min="10505" max="10505" width="16.28515625" style="199" customWidth="1"/>
    <col min="10506" max="10506" width="5.28515625" style="199" customWidth="1"/>
    <col min="10507" max="10507" width="9.42578125" style="199" customWidth="1"/>
    <col min="10508" max="10508" width="9.85546875" style="199" customWidth="1"/>
    <col min="10509" max="10509" width="2.42578125" style="199" customWidth="1"/>
    <col min="10510" max="10510" width="12.42578125" style="199" customWidth="1"/>
    <col min="10511" max="10511" width="6.42578125" style="199" customWidth="1"/>
    <col min="10512" max="10514" width="0" style="199" hidden="1" customWidth="1"/>
    <col min="10515" max="10752" width="9.140625" style="199"/>
    <col min="10753" max="10753" width="3.42578125" style="199" customWidth="1"/>
    <col min="10754" max="10754" width="7.140625" style="199" customWidth="1"/>
    <col min="10755" max="10755" width="2.140625" style="199" customWidth="1"/>
    <col min="10756" max="10756" width="9.42578125" style="199" customWidth="1"/>
    <col min="10757" max="10757" width="13" style="199" customWidth="1"/>
    <col min="10758" max="10758" width="8.42578125" style="199" customWidth="1"/>
    <col min="10759" max="10759" width="7.7109375" style="199" customWidth="1"/>
    <col min="10760" max="10760" width="8.140625" style="199" customWidth="1"/>
    <col min="10761" max="10761" width="16.28515625" style="199" customWidth="1"/>
    <col min="10762" max="10762" width="5.28515625" style="199" customWidth="1"/>
    <col min="10763" max="10763" width="9.42578125" style="199" customWidth="1"/>
    <col min="10764" max="10764" width="9.85546875" style="199" customWidth="1"/>
    <col min="10765" max="10765" width="2.42578125" style="199" customWidth="1"/>
    <col min="10766" max="10766" width="12.42578125" style="199" customWidth="1"/>
    <col min="10767" max="10767" width="6.42578125" style="199" customWidth="1"/>
    <col min="10768" max="10770" width="0" style="199" hidden="1" customWidth="1"/>
    <col min="10771" max="11008" width="9.140625" style="199"/>
    <col min="11009" max="11009" width="3.42578125" style="199" customWidth="1"/>
    <col min="11010" max="11010" width="7.140625" style="199" customWidth="1"/>
    <col min="11011" max="11011" width="2.140625" style="199" customWidth="1"/>
    <col min="11012" max="11012" width="9.42578125" style="199" customWidth="1"/>
    <col min="11013" max="11013" width="13" style="199" customWidth="1"/>
    <col min="11014" max="11014" width="8.42578125" style="199" customWidth="1"/>
    <col min="11015" max="11015" width="7.7109375" style="199" customWidth="1"/>
    <col min="11016" max="11016" width="8.140625" style="199" customWidth="1"/>
    <col min="11017" max="11017" width="16.28515625" style="199" customWidth="1"/>
    <col min="11018" max="11018" width="5.28515625" style="199" customWidth="1"/>
    <col min="11019" max="11019" width="9.42578125" style="199" customWidth="1"/>
    <col min="11020" max="11020" width="9.85546875" style="199" customWidth="1"/>
    <col min="11021" max="11021" width="2.42578125" style="199" customWidth="1"/>
    <col min="11022" max="11022" width="12.42578125" style="199" customWidth="1"/>
    <col min="11023" max="11023" width="6.42578125" style="199" customWidth="1"/>
    <col min="11024" max="11026" width="0" style="199" hidden="1" customWidth="1"/>
    <col min="11027" max="11264" width="9.140625" style="199"/>
    <col min="11265" max="11265" width="3.42578125" style="199" customWidth="1"/>
    <col min="11266" max="11266" width="7.140625" style="199" customWidth="1"/>
    <col min="11267" max="11267" width="2.140625" style="199" customWidth="1"/>
    <col min="11268" max="11268" width="9.42578125" style="199" customWidth="1"/>
    <col min="11269" max="11269" width="13" style="199" customWidth="1"/>
    <col min="11270" max="11270" width="8.42578125" style="199" customWidth="1"/>
    <col min="11271" max="11271" width="7.7109375" style="199" customWidth="1"/>
    <col min="11272" max="11272" width="8.140625" style="199" customWidth="1"/>
    <col min="11273" max="11273" width="16.28515625" style="199" customWidth="1"/>
    <col min="11274" max="11274" width="5.28515625" style="199" customWidth="1"/>
    <col min="11275" max="11275" width="9.42578125" style="199" customWidth="1"/>
    <col min="11276" max="11276" width="9.85546875" style="199" customWidth="1"/>
    <col min="11277" max="11277" width="2.42578125" style="199" customWidth="1"/>
    <col min="11278" max="11278" width="12.42578125" style="199" customWidth="1"/>
    <col min="11279" max="11279" width="6.42578125" style="199" customWidth="1"/>
    <col min="11280" max="11282" width="0" style="199" hidden="1" customWidth="1"/>
    <col min="11283" max="11520" width="9.140625" style="199"/>
    <col min="11521" max="11521" width="3.42578125" style="199" customWidth="1"/>
    <col min="11522" max="11522" width="7.140625" style="199" customWidth="1"/>
    <col min="11523" max="11523" width="2.140625" style="199" customWidth="1"/>
    <col min="11524" max="11524" width="9.42578125" style="199" customWidth="1"/>
    <col min="11525" max="11525" width="13" style="199" customWidth="1"/>
    <col min="11526" max="11526" width="8.42578125" style="199" customWidth="1"/>
    <col min="11527" max="11527" width="7.7109375" style="199" customWidth="1"/>
    <col min="11528" max="11528" width="8.140625" style="199" customWidth="1"/>
    <col min="11529" max="11529" width="16.28515625" style="199" customWidth="1"/>
    <col min="11530" max="11530" width="5.28515625" style="199" customWidth="1"/>
    <col min="11531" max="11531" width="9.42578125" style="199" customWidth="1"/>
    <col min="11532" max="11532" width="9.85546875" style="199" customWidth="1"/>
    <col min="11533" max="11533" width="2.42578125" style="199" customWidth="1"/>
    <col min="11534" max="11534" width="12.42578125" style="199" customWidth="1"/>
    <col min="11535" max="11535" width="6.42578125" style="199" customWidth="1"/>
    <col min="11536" max="11538" width="0" style="199" hidden="1" customWidth="1"/>
    <col min="11539" max="11776" width="9.140625" style="199"/>
    <col min="11777" max="11777" width="3.42578125" style="199" customWidth="1"/>
    <col min="11778" max="11778" width="7.140625" style="199" customWidth="1"/>
    <col min="11779" max="11779" width="2.140625" style="199" customWidth="1"/>
    <col min="11780" max="11780" width="9.42578125" style="199" customWidth="1"/>
    <col min="11781" max="11781" width="13" style="199" customWidth="1"/>
    <col min="11782" max="11782" width="8.42578125" style="199" customWidth="1"/>
    <col min="11783" max="11783" width="7.7109375" style="199" customWidth="1"/>
    <col min="11784" max="11784" width="8.140625" style="199" customWidth="1"/>
    <col min="11785" max="11785" width="16.28515625" style="199" customWidth="1"/>
    <col min="11786" max="11786" width="5.28515625" style="199" customWidth="1"/>
    <col min="11787" max="11787" width="9.42578125" style="199" customWidth="1"/>
    <col min="11788" max="11788" width="9.85546875" style="199" customWidth="1"/>
    <col min="11789" max="11789" width="2.42578125" style="199" customWidth="1"/>
    <col min="11790" max="11790" width="12.42578125" style="199" customWidth="1"/>
    <col min="11791" max="11791" width="6.42578125" style="199" customWidth="1"/>
    <col min="11792" max="11794" width="0" style="199" hidden="1" customWidth="1"/>
    <col min="11795" max="12032" width="9.140625" style="199"/>
    <col min="12033" max="12033" width="3.42578125" style="199" customWidth="1"/>
    <col min="12034" max="12034" width="7.140625" style="199" customWidth="1"/>
    <col min="12035" max="12035" width="2.140625" style="199" customWidth="1"/>
    <col min="12036" max="12036" width="9.42578125" style="199" customWidth="1"/>
    <col min="12037" max="12037" width="13" style="199" customWidth="1"/>
    <col min="12038" max="12038" width="8.42578125" style="199" customWidth="1"/>
    <col min="12039" max="12039" width="7.7109375" style="199" customWidth="1"/>
    <col min="12040" max="12040" width="8.140625" style="199" customWidth="1"/>
    <col min="12041" max="12041" width="16.28515625" style="199" customWidth="1"/>
    <col min="12042" max="12042" width="5.28515625" style="199" customWidth="1"/>
    <col min="12043" max="12043" width="9.42578125" style="199" customWidth="1"/>
    <col min="12044" max="12044" width="9.85546875" style="199" customWidth="1"/>
    <col min="12045" max="12045" width="2.42578125" style="199" customWidth="1"/>
    <col min="12046" max="12046" width="12.42578125" style="199" customWidth="1"/>
    <col min="12047" max="12047" width="6.42578125" style="199" customWidth="1"/>
    <col min="12048" max="12050" width="0" style="199" hidden="1" customWidth="1"/>
    <col min="12051" max="12288" width="9.140625" style="199"/>
    <col min="12289" max="12289" width="3.42578125" style="199" customWidth="1"/>
    <col min="12290" max="12290" width="7.140625" style="199" customWidth="1"/>
    <col min="12291" max="12291" width="2.140625" style="199" customWidth="1"/>
    <col min="12292" max="12292" width="9.42578125" style="199" customWidth="1"/>
    <col min="12293" max="12293" width="13" style="199" customWidth="1"/>
    <col min="12294" max="12294" width="8.42578125" style="199" customWidth="1"/>
    <col min="12295" max="12295" width="7.7109375" style="199" customWidth="1"/>
    <col min="12296" max="12296" width="8.140625" style="199" customWidth="1"/>
    <col min="12297" max="12297" width="16.28515625" style="199" customWidth="1"/>
    <col min="12298" max="12298" width="5.28515625" style="199" customWidth="1"/>
    <col min="12299" max="12299" width="9.42578125" style="199" customWidth="1"/>
    <col min="12300" max="12300" width="9.85546875" style="199" customWidth="1"/>
    <col min="12301" max="12301" width="2.42578125" style="199" customWidth="1"/>
    <col min="12302" max="12302" width="12.42578125" style="199" customWidth="1"/>
    <col min="12303" max="12303" width="6.42578125" style="199" customWidth="1"/>
    <col min="12304" max="12306" width="0" style="199" hidden="1" customWidth="1"/>
    <col min="12307" max="12544" width="9.140625" style="199"/>
    <col min="12545" max="12545" width="3.42578125" style="199" customWidth="1"/>
    <col min="12546" max="12546" width="7.140625" style="199" customWidth="1"/>
    <col min="12547" max="12547" width="2.140625" style="199" customWidth="1"/>
    <col min="12548" max="12548" width="9.42578125" style="199" customWidth="1"/>
    <col min="12549" max="12549" width="13" style="199" customWidth="1"/>
    <col min="12550" max="12550" width="8.42578125" style="199" customWidth="1"/>
    <col min="12551" max="12551" width="7.7109375" style="199" customWidth="1"/>
    <col min="12552" max="12552" width="8.140625" style="199" customWidth="1"/>
    <col min="12553" max="12553" width="16.28515625" style="199" customWidth="1"/>
    <col min="12554" max="12554" width="5.28515625" style="199" customWidth="1"/>
    <col min="12555" max="12555" width="9.42578125" style="199" customWidth="1"/>
    <col min="12556" max="12556" width="9.85546875" style="199" customWidth="1"/>
    <col min="12557" max="12557" width="2.42578125" style="199" customWidth="1"/>
    <col min="12558" max="12558" width="12.42578125" style="199" customWidth="1"/>
    <col min="12559" max="12559" width="6.42578125" style="199" customWidth="1"/>
    <col min="12560" max="12562" width="0" style="199" hidden="1" customWidth="1"/>
    <col min="12563" max="12800" width="9.140625" style="199"/>
    <col min="12801" max="12801" width="3.42578125" style="199" customWidth="1"/>
    <col min="12802" max="12802" width="7.140625" style="199" customWidth="1"/>
    <col min="12803" max="12803" width="2.140625" style="199" customWidth="1"/>
    <col min="12804" max="12804" width="9.42578125" style="199" customWidth="1"/>
    <col min="12805" max="12805" width="13" style="199" customWidth="1"/>
    <col min="12806" max="12806" width="8.42578125" style="199" customWidth="1"/>
    <col min="12807" max="12807" width="7.7109375" style="199" customWidth="1"/>
    <col min="12808" max="12808" width="8.140625" style="199" customWidth="1"/>
    <col min="12809" max="12809" width="16.28515625" style="199" customWidth="1"/>
    <col min="12810" max="12810" width="5.28515625" style="199" customWidth="1"/>
    <col min="12811" max="12811" width="9.42578125" style="199" customWidth="1"/>
    <col min="12812" max="12812" width="9.85546875" style="199" customWidth="1"/>
    <col min="12813" max="12813" width="2.42578125" style="199" customWidth="1"/>
    <col min="12814" max="12814" width="12.42578125" style="199" customWidth="1"/>
    <col min="12815" max="12815" width="6.42578125" style="199" customWidth="1"/>
    <col min="12816" max="12818" width="0" style="199" hidden="1" customWidth="1"/>
    <col min="12819" max="13056" width="9.140625" style="199"/>
    <col min="13057" max="13057" width="3.42578125" style="199" customWidth="1"/>
    <col min="13058" max="13058" width="7.140625" style="199" customWidth="1"/>
    <col min="13059" max="13059" width="2.140625" style="199" customWidth="1"/>
    <col min="13060" max="13060" width="9.42578125" style="199" customWidth="1"/>
    <col min="13061" max="13061" width="13" style="199" customWidth="1"/>
    <col min="13062" max="13062" width="8.42578125" style="199" customWidth="1"/>
    <col min="13063" max="13063" width="7.7109375" style="199" customWidth="1"/>
    <col min="13064" max="13064" width="8.140625" style="199" customWidth="1"/>
    <col min="13065" max="13065" width="16.28515625" style="199" customWidth="1"/>
    <col min="13066" max="13066" width="5.28515625" style="199" customWidth="1"/>
    <col min="13067" max="13067" width="9.42578125" style="199" customWidth="1"/>
    <col min="13068" max="13068" width="9.85546875" style="199" customWidth="1"/>
    <col min="13069" max="13069" width="2.42578125" style="199" customWidth="1"/>
    <col min="13070" max="13070" width="12.42578125" style="199" customWidth="1"/>
    <col min="13071" max="13071" width="6.42578125" style="199" customWidth="1"/>
    <col min="13072" max="13074" width="0" style="199" hidden="1" customWidth="1"/>
    <col min="13075" max="13312" width="9.140625" style="199"/>
    <col min="13313" max="13313" width="3.42578125" style="199" customWidth="1"/>
    <col min="13314" max="13314" width="7.140625" style="199" customWidth="1"/>
    <col min="13315" max="13315" width="2.140625" style="199" customWidth="1"/>
    <col min="13316" max="13316" width="9.42578125" style="199" customWidth="1"/>
    <col min="13317" max="13317" width="13" style="199" customWidth="1"/>
    <col min="13318" max="13318" width="8.42578125" style="199" customWidth="1"/>
    <col min="13319" max="13319" width="7.7109375" style="199" customWidth="1"/>
    <col min="13320" max="13320" width="8.140625" style="199" customWidth="1"/>
    <col min="13321" max="13321" width="16.28515625" style="199" customWidth="1"/>
    <col min="13322" max="13322" width="5.28515625" style="199" customWidth="1"/>
    <col min="13323" max="13323" width="9.42578125" style="199" customWidth="1"/>
    <col min="13324" max="13324" width="9.85546875" style="199" customWidth="1"/>
    <col min="13325" max="13325" width="2.42578125" style="199" customWidth="1"/>
    <col min="13326" max="13326" width="12.42578125" style="199" customWidth="1"/>
    <col min="13327" max="13327" width="6.42578125" style="199" customWidth="1"/>
    <col min="13328" max="13330" width="0" style="199" hidden="1" customWidth="1"/>
    <col min="13331" max="13568" width="9.140625" style="199"/>
    <col min="13569" max="13569" width="3.42578125" style="199" customWidth="1"/>
    <col min="13570" max="13570" width="7.140625" style="199" customWidth="1"/>
    <col min="13571" max="13571" width="2.140625" style="199" customWidth="1"/>
    <col min="13572" max="13572" width="9.42578125" style="199" customWidth="1"/>
    <col min="13573" max="13573" width="13" style="199" customWidth="1"/>
    <col min="13574" max="13574" width="8.42578125" style="199" customWidth="1"/>
    <col min="13575" max="13575" width="7.7109375" style="199" customWidth="1"/>
    <col min="13576" max="13576" width="8.140625" style="199" customWidth="1"/>
    <col min="13577" max="13577" width="16.28515625" style="199" customWidth="1"/>
    <col min="13578" max="13578" width="5.28515625" style="199" customWidth="1"/>
    <col min="13579" max="13579" width="9.42578125" style="199" customWidth="1"/>
    <col min="13580" max="13580" width="9.85546875" style="199" customWidth="1"/>
    <col min="13581" max="13581" width="2.42578125" style="199" customWidth="1"/>
    <col min="13582" max="13582" width="12.42578125" style="199" customWidth="1"/>
    <col min="13583" max="13583" width="6.42578125" style="199" customWidth="1"/>
    <col min="13584" max="13586" width="0" style="199" hidden="1" customWidth="1"/>
    <col min="13587" max="13824" width="9.140625" style="199"/>
    <col min="13825" max="13825" width="3.42578125" style="199" customWidth="1"/>
    <col min="13826" max="13826" width="7.140625" style="199" customWidth="1"/>
    <col min="13827" max="13827" width="2.140625" style="199" customWidth="1"/>
    <col min="13828" max="13828" width="9.42578125" style="199" customWidth="1"/>
    <col min="13829" max="13829" width="13" style="199" customWidth="1"/>
    <col min="13830" max="13830" width="8.42578125" style="199" customWidth="1"/>
    <col min="13831" max="13831" width="7.7109375" style="199" customWidth="1"/>
    <col min="13832" max="13832" width="8.140625" style="199" customWidth="1"/>
    <col min="13833" max="13833" width="16.28515625" style="199" customWidth="1"/>
    <col min="13834" max="13834" width="5.28515625" style="199" customWidth="1"/>
    <col min="13835" max="13835" width="9.42578125" style="199" customWidth="1"/>
    <col min="13836" max="13836" width="9.85546875" style="199" customWidth="1"/>
    <col min="13837" max="13837" width="2.42578125" style="199" customWidth="1"/>
    <col min="13838" max="13838" width="12.42578125" style="199" customWidth="1"/>
    <col min="13839" max="13839" width="6.42578125" style="199" customWidth="1"/>
    <col min="13840" max="13842" width="0" style="199" hidden="1" customWidth="1"/>
    <col min="13843" max="14080" width="9.140625" style="199"/>
    <col min="14081" max="14081" width="3.42578125" style="199" customWidth="1"/>
    <col min="14082" max="14082" width="7.140625" style="199" customWidth="1"/>
    <col min="14083" max="14083" width="2.140625" style="199" customWidth="1"/>
    <col min="14084" max="14084" width="9.42578125" style="199" customWidth="1"/>
    <col min="14085" max="14085" width="13" style="199" customWidth="1"/>
    <col min="14086" max="14086" width="8.42578125" style="199" customWidth="1"/>
    <col min="14087" max="14087" width="7.7109375" style="199" customWidth="1"/>
    <col min="14088" max="14088" width="8.140625" style="199" customWidth="1"/>
    <col min="14089" max="14089" width="16.28515625" style="199" customWidth="1"/>
    <col min="14090" max="14090" width="5.28515625" style="199" customWidth="1"/>
    <col min="14091" max="14091" width="9.42578125" style="199" customWidth="1"/>
    <col min="14092" max="14092" width="9.85546875" style="199" customWidth="1"/>
    <col min="14093" max="14093" width="2.42578125" style="199" customWidth="1"/>
    <col min="14094" max="14094" width="12.42578125" style="199" customWidth="1"/>
    <col min="14095" max="14095" width="6.42578125" style="199" customWidth="1"/>
    <col min="14096" max="14098" width="0" style="199" hidden="1" customWidth="1"/>
    <col min="14099" max="14336" width="9.140625" style="199"/>
    <col min="14337" max="14337" width="3.42578125" style="199" customWidth="1"/>
    <col min="14338" max="14338" width="7.140625" style="199" customWidth="1"/>
    <col min="14339" max="14339" width="2.140625" style="199" customWidth="1"/>
    <col min="14340" max="14340" width="9.42578125" style="199" customWidth="1"/>
    <col min="14341" max="14341" width="13" style="199" customWidth="1"/>
    <col min="14342" max="14342" width="8.42578125" style="199" customWidth="1"/>
    <col min="14343" max="14343" width="7.7109375" style="199" customWidth="1"/>
    <col min="14344" max="14344" width="8.140625" style="199" customWidth="1"/>
    <col min="14345" max="14345" width="16.28515625" style="199" customWidth="1"/>
    <col min="14346" max="14346" width="5.28515625" style="199" customWidth="1"/>
    <col min="14347" max="14347" width="9.42578125" style="199" customWidth="1"/>
    <col min="14348" max="14348" width="9.85546875" style="199" customWidth="1"/>
    <col min="14349" max="14349" width="2.42578125" style="199" customWidth="1"/>
    <col min="14350" max="14350" width="12.42578125" style="199" customWidth="1"/>
    <col min="14351" max="14351" width="6.42578125" style="199" customWidth="1"/>
    <col min="14352" max="14354" width="0" style="199" hidden="1" customWidth="1"/>
    <col min="14355" max="14592" width="9.140625" style="199"/>
    <col min="14593" max="14593" width="3.42578125" style="199" customWidth="1"/>
    <col min="14594" max="14594" width="7.140625" style="199" customWidth="1"/>
    <col min="14595" max="14595" width="2.140625" style="199" customWidth="1"/>
    <col min="14596" max="14596" width="9.42578125" style="199" customWidth="1"/>
    <col min="14597" max="14597" width="13" style="199" customWidth="1"/>
    <col min="14598" max="14598" width="8.42578125" style="199" customWidth="1"/>
    <col min="14599" max="14599" width="7.7109375" style="199" customWidth="1"/>
    <col min="14600" max="14600" width="8.140625" style="199" customWidth="1"/>
    <col min="14601" max="14601" width="16.28515625" style="199" customWidth="1"/>
    <col min="14602" max="14602" width="5.28515625" style="199" customWidth="1"/>
    <col min="14603" max="14603" width="9.42578125" style="199" customWidth="1"/>
    <col min="14604" max="14604" width="9.85546875" style="199" customWidth="1"/>
    <col min="14605" max="14605" width="2.42578125" style="199" customWidth="1"/>
    <col min="14606" max="14606" width="12.42578125" style="199" customWidth="1"/>
    <col min="14607" max="14607" width="6.42578125" style="199" customWidth="1"/>
    <col min="14608" max="14610" width="0" style="199" hidden="1" customWidth="1"/>
    <col min="14611" max="14848" width="9.140625" style="199"/>
    <col min="14849" max="14849" width="3.42578125" style="199" customWidth="1"/>
    <col min="14850" max="14850" width="7.140625" style="199" customWidth="1"/>
    <col min="14851" max="14851" width="2.140625" style="199" customWidth="1"/>
    <col min="14852" max="14852" width="9.42578125" style="199" customWidth="1"/>
    <col min="14853" max="14853" width="13" style="199" customWidth="1"/>
    <col min="14854" max="14854" width="8.42578125" style="199" customWidth="1"/>
    <col min="14855" max="14855" width="7.7109375" style="199" customWidth="1"/>
    <col min="14856" max="14856" width="8.140625" style="199" customWidth="1"/>
    <col min="14857" max="14857" width="16.28515625" style="199" customWidth="1"/>
    <col min="14858" max="14858" width="5.28515625" style="199" customWidth="1"/>
    <col min="14859" max="14859" width="9.42578125" style="199" customWidth="1"/>
    <col min="14860" max="14860" width="9.85546875" style="199" customWidth="1"/>
    <col min="14861" max="14861" width="2.42578125" style="199" customWidth="1"/>
    <col min="14862" max="14862" width="12.42578125" style="199" customWidth="1"/>
    <col min="14863" max="14863" width="6.42578125" style="199" customWidth="1"/>
    <col min="14864" max="14866" width="0" style="199" hidden="1" customWidth="1"/>
    <col min="14867" max="15104" width="9.140625" style="199"/>
    <col min="15105" max="15105" width="3.42578125" style="199" customWidth="1"/>
    <col min="15106" max="15106" width="7.140625" style="199" customWidth="1"/>
    <col min="15107" max="15107" width="2.140625" style="199" customWidth="1"/>
    <col min="15108" max="15108" width="9.42578125" style="199" customWidth="1"/>
    <col min="15109" max="15109" width="13" style="199" customWidth="1"/>
    <col min="15110" max="15110" width="8.42578125" style="199" customWidth="1"/>
    <col min="15111" max="15111" width="7.7109375" style="199" customWidth="1"/>
    <col min="15112" max="15112" width="8.140625" style="199" customWidth="1"/>
    <col min="15113" max="15113" width="16.28515625" style="199" customWidth="1"/>
    <col min="15114" max="15114" width="5.28515625" style="199" customWidth="1"/>
    <col min="15115" max="15115" width="9.42578125" style="199" customWidth="1"/>
    <col min="15116" max="15116" width="9.85546875" style="199" customWidth="1"/>
    <col min="15117" max="15117" width="2.42578125" style="199" customWidth="1"/>
    <col min="15118" max="15118" width="12.42578125" style="199" customWidth="1"/>
    <col min="15119" max="15119" width="6.42578125" style="199" customWidth="1"/>
    <col min="15120" max="15122" width="0" style="199" hidden="1" customWidth="1"/>
    <col min="15123" max="15360" width="9.140625" style="199"/>
    <col min="15361" max="15361" width="3.42578125" style="199" customWidth="1"/>
    <col min="15362" max="15362" width="7.140625" style="199" customWidth="1"/>
    <col min="15363" max="15363" width="2.140625" style="199" customWidth="1"/>
    <col min="15364" max="15364" width="9.42578125" style="199" customWidth="1"/>
    <col min="15365" max="15365" width="13" style="199" customWidth="1"/>
    <col min="15366" max="15366" width="8.42578125" style="199" customWidth="1"/>
    <col min="15367" max="15367" width="7.7109375" style="199" customWidth="1"/>
    <col min="15368" max="15368" width="8.140625" style="199" customWidth="1"/>
    <col min="15369" max="15369" width="16.28515625" style="199" customWidth="1"/>
    <col min="15370" max="15370" width="5.28515625" style="199" customWidth="1"/>
    <col min="15371" max="15371" width="9.42578125" style="199" customWidth="1"/>
    <col min="15372" max="15372" width="9.85546875" style="199" customWidth="1"/>
    <col min="15373" max="15373" width="2.42578125" style="199" customWidth="1"/>
    <col min="15374" max="15374" width="12.42578125" style="199" customWidth="1"/>
    <col min="15375" max="15375" width="6.42578125" style="199" customWidth="1"/>
    <col min="15376" max="15378" width="0" style="199" hidden="1" customWidth="1"/>
    <col min="15379" max="15616" width="9.140625" style="199"/>
    <col min="15617" max="15617" width="3.42578125" style="199" customWidth="1"/>
    <col min="15618" max="15618" width="7.140625" style="199" customWidth="1"/>
    <col min="15619" max="15619" width="2.140625" style="199" customWidth="1"/>
    <col min="15620" max="15620" width="9.42578125" style="199" customWidth="1"/>
    <col min="15621" max="15621" width="13" style="199" customWidth="1"/>
    <col min="15622" max="15622" width="8.42578125" style="199" customWidth="1"/>
    <col min="15623" max="15623" width="7.7109375" style="199" customWidth="1"/>
    <col min="15624" max="15624" width="8.140625" style="199" customWidth="1"/>
    <col min="15625" max="15625" width="16.28515625" style="199" customWidth="1"/>
    <col min="15626" max="15626" width="5.28515625" style="199" customWidth="1"/>
    <col min="15627" max="15627" width="9.42578125" style="199" customWidth="1"/>
    <col min="15628" max="15628" width="9.85546875" style="199" customWidth="1"/>
    <col min="15629" max="15629" width="2.42578125" style="199" customWidth="1"/>
    <col min="15630" max="15630" width="12.42578125" style="199" customWidth="1"/>
    <col min="15631" max="15631" width="6.42578125" style="199" customWidth="1"/>
    <col min="15632" max="15634" width="0" style="199" hidden="1" customWidth="1"/>
    <col min="15635" max="15872" width="9.140625" style="199"/>
    <col min="15873" max="15873" width="3.42578125" style="199" customWidth="1"/>
    <col min="15874" max="15874" width="7.140625" style="199" customWidth="1"/>
    <col min="15875" max="15875" width="2.140625" style="199" customWidth="1"/>
    <col min="15876" max="15876" width="9.42578125" style="199" customWidth="1"/>
    <col min="15877" max="15877" width="13" style="199" customWidth="1"/>
    <col min="15878" max="15878" width="8.42578125" style="199" customWidth="1"/>
    <col min="15879" max="15879" width="7.7109375" style="199" customWidth="1"/>
    <col min="15880" max="15880" width="8.140625" style="199" customWidth="1"/>
    <col min="15881" max="15881" width="16.28515625" style="199" customWidth="1"/>
    <col min="15882" max="15882" width="5.28515625" style="199" customWidth="1"/>
    <col min="15883" max="15883" width="9.42578125" style="199" customWidth="1"/>
    <col min="15884" max="15884" width="9.85546875" style="199" customWidth="1"/>
    <col min="15885" max="15885" width="2.42578125" style="199" customWidth="1"/>
    <col min="15886" max="15886" width="12.42578125" style="199" customWidth="1"/>
    <col min="15887" max="15887" width="6.42578125" style="199" customWidth="1"/>
    <col min="15888" max="15890" width="0" style="199" hidden="1" customWidth="1"/>
    <col min="15891" max="16128" width="9.140625" style="199"/>
    <col min="16129" max="16129" width="3.42578125" style="199" customWidth="1"/>
    <col min="16130" max="16130" width="7.140625" style="199" customWidth="1"/>
    <col min="16131" max="16131" width="2.140625" style="199" customWidth="1"/>
    <col min="16132" max="16132" width="9.42578125" style="199" customWidth="1"/>
    <col min="16133" max="16133" width="13" style="199" customWidth="1"/>
    <col min="16134" max="16134" width="8.42578125" style="199" customWidth="1"/>
    <col min="16135" max="16135" width="7.7109375" style="199" customWidth="1"/>
    <col min="16136" max="16136" width="8.140625" style="199" customWidth="1"/>
    <col min="16137" max="16137" width="16.28515625" style="199" customWidth="1"/>
    <col min="16138" max="16138" width="5.28515625" style="199" customWidth="1"/>
    <col min="16139" max="16139" width="9.42578125" style="199" customWidth="1"/>
    <col min="16140" max="16140" width="9.85546875" style="199" customWidth="1"/>
    <col min="16141" max="16141" width="2.42578125" style="199" customWidth="1"/>
    <col min="16142" max="16142" width="12.42578125" style="199" customWidth="1"/>
    <col min="16143" max="16143" width="6.42578125" style="199" customWidth="1"/>
    <col min="16144" max="16146" width="0" style="199" hidden="1" customWidth="1"/>
    <col min="16147" max="16384" width="9.140625" style="199"/>
  </cols>
  <sheetData>
    <row r="1" spans="1:13" ht="18">
      <c r="B1" s="197" t="s">
        <v>165</v>
      </c>
      <c r="C1" s="198"/>
      <c r="D1" s="198"/>
      <c r="K1" s="200"/>
    </row>
    <row r="2" spans="1:13" ht="15.75">
      <c r="B2" s="201"/>
      <c r="C2" s="202"/>
      <c r="D2" s="202"/>
      <c r="E2" s="203"/>
    </row>
    <row r="3" spans="1:13">
      <c r="B3" s="204" t="s">
        <v>74</v>
      </c>
      <c r="C3" s="204"/>
      <c r="D3" s="204"/>
      <c r="E3" s="205">
        <f ca="1">TODAY()</f>
        <v>41459</v>
      </c>
    </row>
    <row r="4" spans="1:13">
      <c r="B4" s="204" t="s">
        <v>90</v>
      </c>
      <c r="E4" s="257">
        <f>[2]Offerteblad!K3</f>
        <v>0</v>
      </c>
    </row>
    <row r="5" spans="1:13">
      <c r="B5" s="207" t="s">
        <v>102</v>
      </c>
      <c r="D5" s="205"/>
      <c r="E5" s="258"/>
      <c r="J5" s="209" t="s">
        <v>70</v>
      </c>
      <c r="K5" s="209"/>
    </row>
    <row r="6" spans="1:13" ht="15.75">
      <c r="E6" s="258"/>
      <c r="H6" s="210"/>
      <c r="J6" s="211" t="s">
        <v>198</v>
      </c>
      <c r="K6" s="211"/>
    </row>
    <row r="7" spans="1:13" ht="15">
      <c r="D7" s="212"/>
      <c r="E7" s="212"/>
      <c r="F7" s="212"/>
      <c r="G7" s="212"/>
      <c r="H7" s="213"/>
      <c r="J7" s="211" t="s">
        <v>199</v>
      </c>
      <c r="K7" s="211"/>
    </row>
    <row r="8" spans="1:13" ht="15">
      <c r="A8" s="199" t="s">
        <v>86</v>
      </c>
      <c r="C8" s="214"/>
      <c r="J8" s="387" t="s">
        <v>200</v>
      </c>
      <c r="K8" s="387"/>
      <c r="L8" s="387"/>
    </row>
    <row r="9" spans="1:13" ht="15" customHeight="1">
      <c r="B9" s="215"/>
      <c r="C9" s="388" t="str">
        <f>IF(Offerteblad!C47="", "",Offerteblad!C47)</f>
        <v/>
      </c>
      <c r="D9" s="388"/>
      <c r="E9" s="388"/>
      <c r="F9" s="388"/>
      <c r="G9" s="388"/>
      <c r="H9" s="388"/>
      <c r="J9" s="211" t="s">
        <v>84</v>
      </c>
      <c r="K9" s="211"/>
    </row>
    <row r="10" spans="1:13" ht="15">
      <c r="B10" s="215"/>
      <c r="C10" s="389" t="str">
        <f>IF(Offerteblad!C48="", "",Offerteblad!C48)</f>
        <v/>
      </c>
      <c r="D10" s="389"/>
      <c r="E10" s="389"/>
      <c r="F10" s="389"/>
      <c r="G10" s="389"/>
      <c r="H10" s="389"/>
      <c r="J10" s="390" t="s">
        <v>85</v>
      </c>
      <c r="K10" s="390"/>
      <c r="L10" s="390"/>
    </row>
    <row r="11" spans="1:13" ht="15">
      <c r="B11" s="215"/>
      <c r="C11" s="389" t="str">
        <f>IF(Offerteblad!C49="", "",Offerteblad!C49)</f>
        <v/>
      </c>
      <c r="D11" s="389"/>
      <c r="E11" s="389" t="str">
        <f>IF(Offerteblad!E49="", "",Offerteblad!E49)</f>
        <v/>
      </c>
      <c r="F11" s="389"/>
      <c r="G11" s="389"/>
      <c r="H11" s="389"/>
      <c r="I11" s="213"/>
      <c r="J11" s="391"/>
      <c r="K11" s="391"/>
      <c r="L11" s="391"/>
    </row>
    <row r="12" spans="1:13" ht="15" customHeight="1">
      <c r="B12" s="215"/>
      <c r="C12" s="392" t="str">
        <f>IF(Offerteblad!C50="", "",Offerteblad!C50)</f>
        <v/>
      </c>
      <c r="D12" s="392"/>
      <c r="E12" s="392"/>
      <c r="F12" s="392"/>
      <c r="G12" s="392"/>
      <c r="H12" s="392"/>
      <c r="M12" s="213"/>
    </row>
    <row r="13" spans="1:13" ht="15">
      <c r="A13" s="199" t="s">
        <v>350</v>
      </c>
      <c r="B13" s="215"/>
      <c r="C13" s="249"/>
      <c r="D13" s="249"/>
      <c r="E13" s="249"/>
      <c r="F13" s="249"/>
      <c r="G13" s="249"/>
      <c r="H13" s="215"/>
      <c r="M13" s="213"/>
    </row>
    <row r="14" spans="1:13" ht="15">
      <c r="B14" s="215"/>
      <c r="C14" s="449" t="str">
        <f>IF(Offerteblad!C52="", "",Offerteblad!C52)</f>
        <v/>
      </c>
      <c r="D14" s="449"/>
      <c r="E14" s="449"/>
      <c r="F14" s="449"/>
      <c r="G14" s="449"/>
      <c r="H14" s="449"/>
      <c r="M14" s="213"/>
    </row>
    <row r="15" spans="1:13" ht="15">
      <c r="B15" s="215"/>
      <c r="C15" s="449" t="str">
        <f>IF(Offerteblad!C53="", "",Offerteblad!C53)</f>
        <v/>
      </c>
      <c r="D15" s="449"/>
      <c r="E15" s="449"/>
      <c r="F15" s="449"/>
      <c r="G15" s="449"/>
      <c r="H15" s="449"/>
      <c r="M15" s="213"/>
    </row>
    <row r="16" spans="1:13" ht="15">
      <c r="A16" s="199" t="s">
        <v>351</v>
      </c>
      <c r="B16" s="215"/>
      <c r="L16" s="213"/>
    </row>
    <row r="17" spans="3:15" ht="15.75">
      <c r="C17" s="448" t="str">
        <f>IF(Offerteblad!C56="", "",Offerteblad!C56)</f>
        <v>&lt;selecteer&gt;</v>
      </c>
      <c r="D17" s="448"/>
      <c r="E17" s="448"/>
      <c r="F17" s="448"/>
      <c r="G17" s="448"/>
      <c r="H17" s="448"/>
      <c r="K17" s="213"/>
      <c r="L17" s="227"/>
      <c r="O17" s="197"/>
    </row>
    <row r="18" spans="3:15" ht="15">
      <c r="C18" s="448" t="str">
        <f>IF(Offerteblad!D56='blad 2'!T19,"",Offerteblad!D56)</f>
        <v>&lt; kies locatie &gt;</v>
      </c>
      <c r="D18" s="448"/>
      <c r="E18" s="448"/>
      <c r="F18" s="448"/>
      <c r="G18" s="448"/>
      <c r="H18" s="448"/>
      <c r="K18" s="230"/>
    </row>
    <row r="19" spans="3:15" ht="15.75" thickBot="1">
      <c r="C19" s="222"/>
      <c r="D19" s="223" t="s">
        <v>40</v>
      </c>
      <c r="E19" s="222"/>
      <c r="F19" s="211"/>
      <c r="G19" s="393" t="s">
        <v>344</v>
      </c>
      <c r="H19" s="394"/>
      <c r="I19" s="395"/>
      <c r="J19" s="396"/>
      <c r="K19" s="213"/>
    </row>
    <row r="20" spans="3:15" ht="15">
      <c r="C20" s="397" t="s">
        <v>9</v>
      </c>
      <c r="D20" s="398"/>
      <c r="E20" s="399" t="s">
        <v>75</v>
      </c>
      <c r="F20" s="398"/>
      <c r="G20" s="262" t="s">
        <v>46</v>
      </c>
      <c r="H20" s="262" t="s">
        <v>45</v>
      </c>
      <c r="I20" s="263" t="s">
        <v>235</v>
      </c>
      <c r="J20" s="226"/>
      <c r="K20" s="213"/>
    </row>
    <row r="21" spans="3:15">
      <c r="C21" s="384" t="str">
        <f>IF(Offerteblad!G12=0,"",Offerteblad!G12)</f>
        <v/>
      </c>
      <c r="D21" s="384"/>
      <c r="E21" s="386" t="str">
        <f>IF(Offerteblad!E12=$D$19,"", Offerteblad!E12)</f>
        <v/>
      </c>
      <c r="F21" s="386"/>
      <c r="G21" s="231" t="str">
        <f>IF(Offerteblad!H12= 0, "",Offerteblad!H12)</f>
        <v/>
      </c>
      <c r="H21" s="231" t="str">
        <f>IF(Offerteblad!I12= 0, "",Offerteblad!I12)</f>
        <v/>
      </c>
      <c r="I21" s="232" t="str">
        <f>IF(Offerteblad!K12= 0, "",Offerteblad!K12)</f>
        <v/>
      </c>
    </row>
    <row r="22" spans="3:15">
      <c r="C22" s="384" t="str">
        <f>IF(Offerteblad!G13=0,"",Offerteblad!G13)</f>
        <v/>
      </c>
      <c r="D22" s="384"/>
      <c r="E22" s="386" t="str">
        <f>IF(Offerteblad!E13=$D$19,"", Offerteblad!E13)</f>
        <v/>
      </c>
      <c r="F22" s="386"/>
      <c r="G22" s="231" t="str">
        <f>IF(Offerteblad!H13= 0, "",Offerteblad!H13)</f>
        <v/>
      </c>
      <c r="H22" s="231" t="str">
        <f>IF(Offerteblad!I13= 0, "",Offerteblad!I13)</f>
        <v/>
      </c>
      <c r="I22" s="232" t="str">
        <f>IF(Offerteblad!K13= 0, "",Offerteblad!K13)</f>
        <v/>
      </c>
    </row>
    <row r="23" spans="3:15">
      <c r="C23" s="384" t="str">
        <f>IF(Offerteblad!G14=0,"",Offerteblad!G14)</f>
        <v/>
      </c>
      <c r="D23" s="384"/>
      <c r="E23" s="386" t="str">
        <f>IF(Offerteblad!E14=$D$19,"", Offerteblad!E14)</f>
        <v/>
      </c>
      <c r="F23" s="386"/>
      <c r="G23" s="231" t="str">
        <f>IF(Offerteblad!H14= 0, "",Offerteblad!H14)</f>
        <v/>
      </c>
      <c r="H23" s="231" t="str">
        <f>IF(Offerteblad!I14= 0, "",Offerteblad!I14)</f>
        <v/>
      </c>
      <c r="I23" s="232" t="str">
        <f>IF(Offerteblad!K14= 0, "",Offerteblad!K14)</f>
        <v/>
      </c>
    </row>
    <row r="24" spans="3:15">
      <c r="C24" s="384" t="str">
        <f>IF(Offerteblad!G15=0,"",Offerteblad!G15)</f>
        <v/>
      </c>
      <c r="D24" s="384"/>
      <c r="E24" s="386" t="str">
        <f>IF(Offerteblad!E15=$D$19,"", Offerteblad!E15)</f>
        <v/>
      </c>
      <c r="F24" s="386"/>
      <c r="G24" s="231" t="str">
        <f>IF(Offerteblad!H15= 0, "",Offerteblad!H15)</f>
        <v/>
      </c>
      <c r="H24" s="231" t="str">
        <f>IF(Offerteblad!I15= 0, "",Offerteblad!I15)</f>
        <v/>
      </c>
      <c r="I24" s="232" t="str">
        <f>IF(Offerteblad!K15= 0, "",Offerteblad!K15)</f>
        <v/>
      </c>
    </row>
    <row r="25" spans="3:15">
      <c r="C25" s="384" t="str">
        <f>IF(Offerteblad!G16=0,"",Offerteblad!G16)</f>
        <v/>
      </c>
      <c r="D25" s="384"/>
      <c r="E25" s="386" t="str">
        <f>IF(Offerteblad!E16=$D$19,"", Offerteblad!E16)</f>
        <v/>
      </c>
      <c r="F25" s="386"/>
      <c r="G25" s="231" t="str">
        <f>IF(Offerteblad!H16= 0, "",Offerteblad!H16)</f>
        <v/>
      </c>
      <c r="H25" s="231" t="str">
        <f>IF(Offerteblad!I16= 0, "",Offerteblad!I16)</f>
        <v/>
      </c>
      <c r="I25" s="232" t="str">
        <f>IF(Offerteblad!K16= 0, "",Offerteblad!K16)</f>
        <v/>
      </c>
    </row>
    <row r="26" spans="3:15">
      <c r="C26" s="384" t="str">
        <f>IF(Offerteblad!G17=0,"",Offerteblad!G17)</f>
        <v/>
      </c>
      <c r="D26" s="384"/>
      <c r="E26" s="386" t="str">
        <f>IF(Offerteblad!E17=$D$19,"", Offerteblad!E17)</f>
        <v/>
      </c>
      <c r="F26" s="386"/>
      <c r="G26" s="231" t="str">
        <f>IF(Offerteblad!H17= 0, "",Offerteblad!H17)</f>
        <v/>
      </c>
      <c r="H26" s="231" t="str">
        <f>IF(Offerteblad!I17= 0, "",Offerteblad!I17)</f>
        <v/>
      </c>
      <c r="I26" s="232" t="str">
        <f>IF(Offerteblad!K17= 0, "",Offerteblad!K17)</f>
        <v/>
      </c>
    </row>
    <row r="27" spans="3:15">
      <c r="C27" s="384" t="str">
        <f>IF(Offerteblad!G18=0,"",Offerteblad!G18)</f>
        <v/>
      </c>
      <c r="D27" s="384"/>
      <c r="E27" s="386" t="str">
        <f>IF(Offerteblad!E18=$D$19,"", Offerteblad!E18)</f>
        <v/>
      </c>
      <c r="F27" s="386"/>
      <c r="G27" s="231" t="str">
        <f>IF(Offerteblad!H18= 0, "",Offerteblad!H18)</f>
        <v/>
      </c>
      <c r="H27" s="231" t="str">
        <f>IF(Offerteblad!I18= 0, "",Offerteblad!I18)</f>
        <v/>
      </c>
      <c r="I27" s="232" t="str">
        <f>IF(Offerteblad!K18= 0, "",Offerteblad!K18)</f>
        <v/>
      </c>
    </row>
    <row r="28" spans="3:15">
      <c r="C28" s="384" t="str">
        <f>IF(Offerteblad!G19=0,"",Offerteblad!G19)</f>
        <v/>
      </c>
      <c r="D28" s="384"/>
      <c r="E28" s="386" t="str">
        <f>IF(Offerteblad!E19=$D$19,"", Offerteblad!E19)</f>
        <v/>
      </c>
      <c r="F28" s="386"/>
      <c r="G28" s="231" t="str">
        <f>IF(Offerteblad!H19= 0, "",Offerteblad!H19)</f>
        <v/>
      </c>
      <c r="H28" s="231" t="str">
        <f>IF(Offerteblad!I19= 0, "",Offerteblad!I19)</f>
        <v/>
      </c>
      <c r="I28" s="232" t="str">
        <f>IF(Offerteblad!K19= 0, "",Offerteblad!K19)</f>
        <v/>
      </c>
    </row>
    <row r="29" spans="3:15">
      <c r="C29" s="384" t="str">
        <f>IF(Offerteblad!G20=0,"",Offerteblad!G20)</f>
        <v/>
      </c>
      <c r="D29" s="384"/>
      <c r="E29" s="386" t="str">
        <f>IF(Offerteblad!E20=$D$19,"", Offerteblad!E20)</f>
        <v/>
      </c>
      <c r="F29" s="386"/>
      <c r="G29" s="231" t="str">
        <f>IF(Offerteblad!H20= 0, "",Offerteblad!H20)</f>
        <v/>
      </c>
      <c r="H29" s="231" t="str">
        <f>IF(Offerteblad!I20= 0, "",Offerteblad!I20)</f>
        <v/>
      </c>
      <c r="I29" s="232" t="str">
        <f>IF(Offerteblad!K20= 0, "",Offerteblad!K20)</f>
        <v/>
      </c>
    </row>
    <row r="30" spans="3:15">
      <c r="C30" s="384" t="str">
        <f>IF(Offerteblad!G21=0,"",Offerteblad!G21)</f>
        <v/>
      </c>
      <c r="D30" s="384"/>
      <c r="E30" s="386" t="str">
        <f>IF(Offerteblad!E21=$D$19,"", Offerteblad!E21)</f>
        <v/>
      </c>
      <c r="F30" s="386"/>
      <c r="G30" s="231" t="str">
        <f>IF(Offerteblad!H21= 0, "",Offerteblad!H21)</f>
        <v/>
      </c>
      <c r="H30" s="231" t="str">
        <f>IF(Offerteblad!I21= 0, "",Offerteblad!I21)</f>
        <v/>
      </c>
      <c r="I30" s="232" t="str">
        <f>IF(Offerteblad!K21= 0, "",Offerteblad!K21)</f>
        <v/>
      </c>
    </row>
    <row r="31" spans="3:15">
      <c r="C31" s="384" t="str">
        <f>IF(Offerteblad!G22=0,"",Offerteblad!G22)</f>
        <v/>
      </c>
      <c r="D31" s="384"/>
      <c r="E31" s="386" t="str">
        <f>IF(Offerteblad!E22=$D$19,"", Offerteblad!E22)</f>
        <v/>
      </c>
      <c r="F31" s="386"/>
      <c r="G31" s="231" t="str">
        <f>IF(Offerteblad!H22= 0, "",Offerteblad!H22)</f>
        <v/>
      </c>
      <c r="H31" s="231" t="str">
        <f>IF(Offerteblad!I22= 0, "",Offerteblad!I22)</f>
        <v/>
      </c>
      <c r="I31" s="232" t="str">
        <f>IF(Offerteblad!K22= 0, "",Offerteblad!K22)</f>
        <v/>
      </c>
    </row>
    <row r="32" spans="3:15">
      <c r="C32" s="384" t="str">
        <f>IF(Offerteblad!G23=0,"",Offerteblad!G23)</f>
        <v/>
      </c>
      <c r="D32" s="384"/>
      <c r="E32" s="386" t="str">
        <f>IF(Offerteblad!E23=$D$19,"", Offerteblad!E23)</f>
        <v/>
      </c>
      <c r="F32" s="386"/>
      <c r="G32" s="231" t="str">
        <f>IF(Offerteblad!H23= 0, "",Offerteblad!H23)</f>
        <v/>
      </c>
      <c r="H32" s="231" t="str">
        <f>IF(Offerteblad!I23= 0, "",Offerteblad!I23)</f>
        <v/>
      </c>
      <c r="I32" s="232" t="str">
        <f>IF(Offerteblad!K23= 0, "",Offerteblad!K23)</f>
        <v/>
      </c>
    </row>
    <row r="33" spans="2:13">
      <c r="C33" s="384" t="str">
        <f>IF(Offerteblad!G24=0,"",Offerteblad!G24)</f>
        <v/>
      </c>
      <c r="D33" s="384"/>
      <c r="E33" s="386" t="str">
        <f>IF(Offerteblad!E24=$D$19,"", Offerteblad!E24)</f>
        <v/>
      </c>
      <c r="F33" s="386"/>
      <c r="G33" s="231" t="str">
        <f>IF(Offerteblad!H24= 0, "",Offerteblad!H24)</f>
        <v/>
      </c>
      <c r="H33" s="231" t="str">
        <f>IF(Offerteblad!I24= 0, "",Offerteblad!I24)</f>
        <v/>
      </c>
      <c r="I33" s="232" t="str">
        <f>IF(Offerteblad!K24= 0, "",Offerteblad!K24)</f>
        <v/>
      </c>
    </row>
    <row r="34" spans="2:13">
      <c r="C34" s="384" t="str">
        <f>IF(Offerteblad!G25=0,"",Offerteblad!G25)</f>
        <v/>
      </c>
      <c r="D34" s="384"/>
      <c r="E34" s="386" t="str">
        <f>IF(Offerteblad!E25=$D$19,"", Offerteblad!E25)</f>
        <v/>
      </c>
      <c r="F34" s="386"/>
      <c r="G34" s="231" t="str">
        <f>IF(Offerteblad!H25= 0, "",Offerteblad!H25)</f>
        <v/>
      </c>
      <c r="H34" s="231" t="str">
        <f>IF(Offerteblad!I25= 0, "",Offerteblad!I25)</f>
        <v/>
      </c>
      <c r="I34" s="232" t="str">
        <f>IF(Offerteblad!K25= 0, "",Offerteblad!K25)</f>
        <v/>
      </c>
    </row>
    <row r="35" spans="2:13">
      <c r="C35" s="384" t="str">
        <f>IF(Offerteblad!G26=0,"",Offerteblad!G26)</f>
        <v/>
      </c>
      <c r="D35" s="384"/>
      <c r="E35" s="386" t="str">
        <f>IF(Offerteblad!E26=$D$19,"", Offerteblad!E26)</f>
        <v/>
      </c>
      <c r="F35" s="386"/>
      <c r="G35" s="231" t="str">
        <f>IF(Offerteblad!H26= 0, "",Offerteblad!H26)</f>
        <v/>
      </c>
      <c r="H35" s="231" t="str">
        <f>IF(Offerteblad!I26= 0, "",Offerteblad!I26)</f>
        <v/>
      </c>
      <c r="I35" s="232" t="str">
        <f>IF(Offerteblad!K26= 0, "",Offerteblad!K26)</f>
        <v/>
      </c>
    </row>
    <row r="36" spans="2:13">
      <c r="C36" s="384" t="str">
        <f>IF(Offerteblad!G27=0,"",Offerteblad!G27)</f>
        <v/>
      </c>
      <c r="D36" s="384"/>
      <c r="E36" s="386" t="str">
        <f>IF(Offerteblad!E27=$D$19,"", Offerteblad!E27)</f>
        <v/>
      </c>
      <c r="F36" s="386"/>
      <c r="G36" s="231" t="str">
        <f>IF(Offerteblad!H27= 0, "",Offerteblad!H27)</f>
        <v/>
      </c>
      <c r="H36" s="231" t="str">
        <f>IF(Offerteblad!I27= 0, "",Offerteblad!I27)</f>
        <v/>
      </c>
      <c r="I36" s="232" t="str">
        <f>IF(Offerteblad!K27= 0, "",Offerteblad!K27)</f>
        <v/>
      </c>
    </row>
    <row r="37" spans="2:13">
      <c r="C37" s="384"/>
      <c r="D37" s="384"/>
      <c r="E37" s="386"/>
      <c r="F37" s="386"/>
      <c r="G37" s="231"/>
      <c r="H37" s="231"/>
      <c r="I37" s="232"/>
    </row>
    <row r="38" spans="2:13">
      <c r="C38" s="401" t="str">
        <f>IF(Offerteblad!G30=0,"",Offerteblad!G31)</f>
        <v/>
      </c>
      <c r="D38" s="401"/>
      <c r="E38" s="447" t="str">
        <f>IF([2]Offerteblad!E30=$D$19,"", [2]Offerteblad!E30)</f>
        <v/>
      </c>
      <c r="F38" s="447"/>
      <c r="G38" s="220"/>
      <c r="H38" s="220" t="str">
        <f>IF(Offerteblad!I32= 0, "",Offerteblad!I32)</f>
        <v/>
      </c>
      <c r="I38" s="259" t="str">
        <f>IF([2]Offerteblad!K30= 0, "",[2]Offerteblad!K30)</f>
        <v/>
      </c>
    </row>
    <row r="39" spans="2:13">
      <c r="C39" s="401"/>
      <c r="D39" s="401"/>
      <c r="E39" s="401"/>
      <c r="F39" s="401"/>
      <c r="G39" s="401"/>
      <c r="H39" s="401"/>
      <c r="I39" s="260"/>
    </row>
    <row r="40" spans="2:13" ht="15">
      <c r="C40" s="446"/>
      <c r="D40" s="446"/>
      <c r="E40" s="446"/>
      <c r="F40" s="446"/>
      <c r="G40" s="446"/>
      <c r="H40" s="446"/>
      <c r="I40" s="238"/>
    </row>
    <row r="43" spans="2:13">
      <c r="K43" s="211"/>
      <c r="L43" s="404"/>
      <c r="M43" s="404"/>
    </row>
    <row r="44" spans="2:13">
      <c r="K44" s="211"/>
      <c r="L44" s="404"/>
      <c r="M44" s="404"/>
    </row>
    <row r="45" spans="2:13">
      <c r="B45" s="220"/>
      <c r="K45" s="211"/>
      <c r="L45" s="404"/>
      <c r="M45" s="404"/>
    </row>
    <row r="46" spans="2:13">
      <c r="B46" s="220"/>
      <c r="K46" s="211"/>
      <c r="L46" s="404"/>
      <c r="M46" s="404"/>
    </row>
    <row r="47" spans="2:13">
      <c r="B47" s="220"/>
      <c r="K47" s="211"/>
      <c r="L47" s="404"/>
      <c r="M47" s="404"/>
    </row>
    <row r="48" spans="2:13">
      <c r="B48" s="220"/>
      <c r="K48" s="211"/>
      <c r="L48" s="404"/>
      <c r="M48" s="404"/>
    </row>
    <row r="49" spans="2:14">
      <c r="B49" s="220"/>
      <c r="K49" s="211"/>
      <c r="L49" s="404"/>
      <c r="M49" s="404"/>
    </row>
    <row r="50" spans="2:14">
      <c r="B50" s="220"/>
      <c r="K50" s="250"/>
      <c r="L50" s="404"/>
      <c r="M50" s="404"/>
      <c r="N50" s="242"/>
    </row>
    <row r="51" spans="2:14" ht="15.75">
      <c r="B51" s="220"/>
      <c r="K51" s="251"/>
      <c r="L51" s="427"/>
      <c r="M51" s="427"/>
    </row>
    <row r="52" spans="2:14" ht="15">
      <c r="B52" s="220"/>
      <c r="K52" s="252"/>
      <c r="L52" s="433"/>
      <c r="M52" s="433"/>
    </row>
    <row r="53" spans="2:14" ht="15.75">
      <c r="B53" s="220"/>
      <c r="K53" s="253"/>
      <c r="L53" s="427"/>
      <c r="M53" s="427"/>
    </row>
    <row r="54" spans="2:14">
      <c r="B54" s="220"/>
      <c r="K54" s="245"/>
      <c r="L54" s="245"/>
      <c r="M54" s="245"/>
    </row>
    <row r="55" spans="2:14" ht="15">
      <c r="B55" s="246"/>
      <c r="K55" s="246"/>
      <c r="L55" s="246"/>
    </row>
    <row r="56" spans="2:14" ht="15">
      <c r="B56" s="254"/>
      <c r="K56" s="254"/>
      <c r="L56" s="211"/>
    </row>
    <row r="57" spans="2:14" ht="15">
      <c r="B57" s="255"/>
      <c r="K57" s="255"/>
      <c r="L57" s="246"/>
    </row>
    <row r="58" spans="2:14" ht="15">
      <c r="B58" s="256"/>
      <c r="K58" s="256"/>
      <c r="L58" s="209"/>
    </row>
    <row r="59" spans="2:14" ht="15">
      <c r="B59" s="247" t="s">
        <v>346</v>
      </c>
    </row>
    <row r="60" spans="2:14" ht="15">
      <c r="B60" s="248" t="s">
        <v>158</v>
      </c>
    </row>
    <row r="61" spans="2:14" ht="15">
      <c r="B61" s="247"/>
    </row>
  </sheetData>
  <sheetProtection password="E729" sheet="1" objects="1" scenarios="1"/>
  <mergeCells count="65">
    <mergeCell ref="L52:M52"/>
    <mergeCell ref="L53:M53"/>
    <mergeCell ref="L49:M49"/>
    <mergeCell ref="L50:M50"/>
    <mergeCell ref="L51:M51"/>
    <mergeCell ref="C35:D35"/>
    <mergeCell ref="E35:F35"/>
    <mergeCell ref="C36:D36"/>
    <mergeCell ref="E36:F36"/>
    <mergeCell ref="L48:M48"/>
    <mergeCell ref="C39:H39"/>
    <mergeCell ref="C40:H40"/>
    <mergeCell ref="C37:D37"/>
    <mergeCell ref="E37:F37"/>
    <mergeCell ref="C38:D38"/>
    <mergeCell ref="E38:F38"/>
    <mergeCell ref="L43:M43"/>
    <mergeCell ref="L44:M44"/>
    <mergeCell ref="L45:M45"/>
    <mergeCell ref="L46:M46"/>
    <mergeCell ref="L47:M47"/>
    <mergeCell ref="C32:D32"/>
    <mergeCell ref="E32:F32"/>
    <mergeCell ref="C33:D33"/>
    <mergeCell ref="E33:F33"/>
    <mergeCell ref="C34:D34"/>
    <mergeCell ref="E34:F34"/>
    <mergeCell ref="C29:D29"/>
    <mergeCell ref="E29:F29"/>
    <mergeCell ref="C30:D30"/>
    <mergeCell ref="E30:F30"/>
    <mergeCell ref="C31:D31"/>
    <mergeCell ref="E31:F31"/>
    <mergeCell ref="C26:D26"/>
    <mergeCell ref="E26:F26"/>
    <mergeCell ref="C27:D27"/>
    <mergeCell ref="E27:F27"/>
    <mergeCell ref="C28:D28"/>
    <mergeCell ref="E28:F28"/>
    <mergeCell ref="C23:D23"/>
    <mergeCell ref="E23:F23"/>
    <mergeCell ref="C24:D24"/>
    <mergeCell ref="E24:F24"/>
    <mergeCell ref="C25:D25"/>
    <mergeCell ref="E25:F25"/>
    <mergeCell ref="C20:D20"/>
    <mergeCell ref="E20:F20"/>
    <mergeCell ref="C21:D21"/>
    <mergeCell ref="E21:F21"/>
    <mergeCell ref="C22:D22"/>
    <mergeCell ref="E22:F22"/>
    <mergeCell ref="J8:L8"/>
    <mergeCell ref="J10:L10"/>
    <mergeCell ref="J11:L11"/>
    <mergeCell ref="G19:H19"/>
    <mergeCell ref="I19:J19"/>
    <mergeCell ref="C18:H18"/>
    <mergeCell ref="E11:H11"/>
    <mergeCell ref="C11:D11"/>
    <mergeCell ref="C10:H10"/>
    <mergeCell ref="C9:H9"/>
    <mergeCell ref="C17:H17"/>
    <mergeCell ref="C12:H12"/>
    <mergeCell ref="C14:H14"/>
    <mergeCell ref="C15:H15"/>
  </mergeCells>
  <hyperlinks>
    <hyperlink ref="J10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Blad4"/>
  <dimension ref="A1:N4"/>
  <sheetViews>
    <sheetView workbookViewId="0">
      <selection activeCell="A2" sqref="A2"/>
    </sheetView>
  </sheetViews>
  <sheetFormatPr defaultColWidth="11.42578125" defaultRowHeight="14.25"/>
  <cols>
    <col min="1" max="16384" width="11.42578125" style="124"/>
  </cols>
  <sheetData>
    <row r="1" spans="1:14">
      <c r="A1" s="123" t="s">
        <v>349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spans="1:14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</row>
    <row r="3" spans="1:14">
      <c r="A3" s="123" t="s">
        <v>37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</row>
    <row r="4" spans="1:14">
      <c r="A4" s="123" t="s">
        <v>180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</row>
  </sheetData>
  <sheetProtection password="E729" sheet="1" objects="1" scenario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Blad2"/>
  <dimension ref="A1:P35"/>
  <sheetViews>
    <sheetView workbookViewId="0">
      <selection sqref="A1:XFD1048576"/>
    </sheetView>
  </sheetViews>
  <sheetFormatPr defaultColWidth="11.42578125" defaultRowHeight="12.75"/>
  <cols>
    <col min="1" max="1" width="14" style="145" bestFit="1" customWidth="1"/>
    <col min="2" max="2" width="11.42578125" style="145" customWidth="1"/>
    <col min="3" max="3" width="27.140625" style="145" bestFit="1" customWidth="1"/>
    <col min="4" max="7" width="11.42578125" style="145" customWidth="1"/>
    <col min="8" max="8" width="12.42578125" style="145" bestFit="1" customWidth="1"/>
    <col min="9" max="10" width="11.42578125" style="145" customWidth="1"/>
    <col min="11" max="11" width="20.42578125" style="145" customWidth="1"/>
    <col min="12" max="14" width="11.42578125" style="145" customWidth="1"/>
    <col min="15" max="15" width="12.28515625" style="145" customWidth="1"/>
    <col min="16" max="16384" width="11.42578125" style="145"/>
  </cols>
  <sheetData>
    <row r="1" spans="1:16">
      <c r="A1" s="145" t="s">
        <v>6</v>
      </c>
      <c r="C1" s="145" t="s">
        <v>6</v>
      </c>
      <c r="D1" s="145">
        <v>0</v>
      </c>
      <c r="H1" s="145" t="s">
        <v>6</v>
      </c>
      <c r="K1" s="145" t="s">
        <v>113</v>
      </c>
    </row>
    <row r="2" spans="1:16">
      <c r="A2" s="145" t="s">
        <v>7</v>
      </c>
      <c r="C2" s="145" t="s">
        <v>14</v>
      </c>
      <c r="D2" s="145">
        <v>34.950000000000003</v>
      </c>
      <c r="H2" s="145" t="s">
        <v>18</v>
      </c>
      <c r="O2" s="161" t="s">
        <v>178</v>
      </c>
      <c r="P2" s="161" t="s">
        <v>179</v>
      </c>
    </row>
    <row r="3" spans="1:16">
      <c r="A3" s="145" t="s">
        <v>8</v>
      </c>
      <c r="C3" s="145" t="s">
        <v>15</v>
      </c>
      <c r="D3" s="145">
        <v>36.950000000000003</v>
      </c>
      <c r="H3" s="145" t="s">
        <v>24</v>
      </c>
      <c r="K3" s="145" t="s">
        <v>6</v>
      </c>
      <c r="L3" s="145">
        <v>0</v>
      </c>
      <c r="N3" s="145">
        <v>0</v>
      </c>
      <c r="O3" s="145">
        <v>0</v>
      </c>
      <c r="P3" s="145">
        <v>0</v>
      </c>
    </row>
    <row r="4" spans="1:16">
      <c r="C4" s="145" t="s">
        <v>10</v>
      </c>
      <c r="D4" s="145">
        <v>39.950000000000003</v>
      </c>
      <c r="H4" s="145" t="s">
        <v>16</v>
      </c>
      <c r="K4" s="145" t="s">
        <v>18</v>
      </c>
      <c r="L4" s="145">
        <v>1</v>
      </c>
      <c r="N4" s="145">
        <v>1</v>
      </c>
      <c r="O4" s="162" t="s">
        <v>177</v>
      </c>
      <c r="P4" s="162" t="s">
        <v>177</v>
      </c>
    </row>
    <row r="5" spans="1:16">
      <c r="C5" s="145" t="s">
        <v>11</v>
      </c>
      <c r="D5" s="145">
        <v>42.95</v>
      </c>
      <c r="H5" s="145" t="s">
        <v>19</v>
      </c>
      <c r="K5" s="145" t="s">
        <v>24</v>
      </c>
      <c r="L5" s="145">
        <v>2</v>
      </c>
      <c r="N5" s="145">
        <v>2</v>
      </c>
      <c r="O5" s="145">
        <f>IF(blad3!$I$23&lt;10,15,0)</f>
        <v>15</v>
      </c>
      <c r="P5" s="162" t="s">
        <v>177</v>
      </c>
    </row>
    <row r="6" spans="1:16">
      <c r="C6" s="145" t="s">
        <v>12</v>
      </c>
      <c r="D6" s="145">
        <v>42.95</v>
      </c>
      <c r="H6" s="145" t="s">
        <v>17</v>
      </c>
      <c r="K6" s="145" t="s">
        <v>16</v>
      </c>
      <c r="L6" s="145">
        <v>3</v>
      </c>
      <c r="N6" s="145">
        <v>3</v>
      </c>
      <c r="O6" s="145">
        <f>IF(blad3!$I$23&lt;10,25,0)</f>
        <v>25</v>
      </c>
      <c r="P6" s="162" t="s">
        <v>177</v>
      </c>
    </row>
    <row r="7" spans="1:16">
      <c r="C7" s="145" t="s">
        <v>13</v>
      </c>
      <c r="D7" s="145">
        <v>45.95</v>
      </c>
      <c r="H7" s="145" t="s">
        <v>23</v>
      </c>
      <c r="K7" s="145" t="s">
        <v>19</v>
      </c>
      <c r="L7" s="145">
        <v>1</v>
      </c>
      <c r="N7" s="145">
        <v>4</v>
      </c>
      <c r="O7" s="145">
        <v>20</v>
      </c>
      <c r="P7" s="162" t="s">
        <v>177</v>
      </c>
    </row>
    <row r="8" spans="1:16">
      <c r="B8" s="145" t="s">
        <v>32</v>
      </c>
      <c r="C8" s="145" t="s">
        <v>33</v>
      </c>
      <c r="H8" s="145" t="s">
        <v>112</v>
      </c>
      <c r="K8" s="145" t="s">
        <v>17</v>
      </c>
      <c r="L8" s="145">
        <v>3</v>
      </c>
      <c r="N8" s="145">
        <v>5</v>
      </c>
      <c r="O8" s="162">
        <v>50</v>
      </c>
      <c r="P8" s="162">
        <v>25</v>
      </c>
    </row>
    <row r="9" spans="1:16">
      <c r="H9" s="145" t="s">
        <v>110</v>
      </c>
      <c r="K9" s="145" t="s">
        <v>23</v>
      </c>
      <c r="L9" s="145">
        <v>5</v>
      </c>
    </row>
    <row r="10" spans="1:16">
      <c r="A10" s="145" t="s">
        <v>6</v>
      </c>
      <c r="B10" s="145">
        <v>0</v>
      </c>
      <c r="C10" s="145">
        <v>0</v>
      </c>
      <c r="H10" s="145" t="s">
        <v>20</v>
      </c>
      <c r="K10" s="145" t="s">
        <v>112</v>
      </c>
      <c r="L10" s="145">
        <v>2</v>
      </c>
    </row>
    <row r="11" spans="1:16">
      <c r="A11" s="145" t="s">
        <v>28</v>
      </c>
      <c r="B11" s="163">
        <v>36.5</v>
      </c>
      <c r="C11" s="163">
        <v>5.8</v>
      </c>
      <c r="H11" s="145" t="s">
        <v>21</v>
      </c>
      <c r="K11" s="145" t="s">
        <v>110</v>
      </c>
      <c r="L11" s="145">
        <v>3</v>
      </c>
    </row>
    <row r="12" spans="1:16">
      <c r="A12" s="145" t="s">
        <v>26</v>
      </c>
      <c r="B12" s="163">
        <v>34.75</v>
      </c>
      <c r="C12" s="163">
        <v>5.5</v>
      </c>
      <c r="H12" s="145" t="s">
        <v>22</v>
      </c>
      <c r="K12" s="145" t="s">
        <v>20</v>
      </c>
      <c r="L12" s="145">
        <v>1</v>
      </c>
    </row>
    <row r="13" spans="1:16">
      <c r="A13" s="145" t="s">
        <v>27</v>
      </c>
      <c r="B13" s="163">
        <v>40.75</v>
      </c>
      <c r="C13" s="163">
        <v>6.25</v>
      </c>
      <c r="H13" s="145" t="s">
        <v>111</v>
      </c>
      <c r="K13" s="145" t="s">
        <v>21</v>
      </c>
      <c r="L13" s="145">
        <v>1</v>
      </c>
    </row>
    <row r="14" spans="1:16">
      <c r="A14" s="145" t="s">
        <v>25</v>
      </c>
      <c r="B14" s="163">
        <v>0</v>
      </c>
      <c r="C14" s="163">
        <v>0</v>
      </c>
      <c r="K14" s="145" t="s">
        <v>22</v>
      </c>
      <c r="L14" s="145">
        <v>5</v>
      </c>
    </row>
    <row r="15" spans="1:16">
      <c r="K15" s="145" t="s">
        <v>111</v>
      </c>
      <c r="L15" s="145">
        <v>5</v>
      </c>
    </row>
    <row r="16" spans="1:16">
      <c r="D16" s="145">
        <f>(40.55*0.6)*1.5</f>
        <v>36.494999999999997</v>
      </c>
    </row>
    <row r="17" spans="1:9">
      <c r="D17" s="145">
        <f>1.5*(6.45*0.6)</f>
        <v>5.8049999999999997</v>
      </c>
      <c r="H17" s="145">
        <f>VLOOKUP(Offerteblad!C51,bezorgen,2,TRUE)</f>
        <v>0</v>
      </c>
      <c r="I17" s="145" t="s">
        <v>120</v>
      </c>
    </row>
    <row r="18" spans="1:9">
      <c r="H18" s="145">
        <f>VLOOKUP(Offerteblad!C63,bezorgen,2,TRUE)</f>
        <v>0</v>
      </c>
      <c r="I18" s="145" t="s">
        <v>121</v>
      </c>
    </row>
    <row r="20" spans="1:9">
      <c r="H20" s="145">
        <f>IF(blad3!I23&gt;=20, 0, (IF(blad3!I23&gt;=10,VLOOKUP(H17,bezorgkosten2,3,TRUE),VLOOKUP(H17,bezorgkosten,2,TRUE))))</f>
        <v>0</v>
      </c>
      <c r="I20" s="145" t="s">
        <v>119</v>
      </c>
    </row>
    <row r="21" spans="1:9">
      <c r="H21" s="145">
        <f>IF(blad3!I23&gt;=20, 0, (IF(blad3!I23&gt;=10,VLOOKUP(H18,bezorgkosten2,3,TRUE),VLOOKUP(H18,bezorgkosten,2,TRUE))))</f>
        <v>0</v>
      </c>
      <c r="I21" s="145" t="s">
        <v>118</v>
      </c>
    </row>
    <row r="30" spans="1:9">
      <c r="A30" s="164" t="s">
        <v>154</v>
      </c>
    </row>
    <row r="31" spans="1:9">
      <c r="A31" s="145" t="s">
        <v>155</v>
      </c>
    </row>
    <row r="33" spans="1:1">
      <c r="A33" s="145" t="e">
        <f>CONCATENATE("U heeft Glasdiscount.nl toestemming gegeven om het factuurbedrag binnen 5-8 dagen na aflevering af te schrijven van rekeningnummer: ",Offerteblad!#REF!," (",Offerteblad!#REF!,")"," op naam van ", Offerteblad!#REF!, " (", Offerteblad!#REF!, ")")</f>
        <v>#REF!</v>
      </c>
    </row>
    <row r="34" spans="1:1">
      <c r="A34" s="145" t="s">
        <v>160</v>
      </c>
    </row>
    <row r="35" spans="1:1">
      <c r="A35" s="145" t="s">
        <v>161</v>
      </c>
    </row>
  </sheetData>
  <sheetProtection password="E729" sheet="1" objects="1" scenarios="1" selectLockedCells="1" selectUnlockedCells="1"/>
  <phoneticPr fontId="2" type="noConversion"/>
  <pageMargins left="0.75" right="0.75" top="1" bottom="1" header="0.5" footer="0.5"/>
  <pageSetup paperSize="9" orientation="portrait" horizontalDpi="4294967295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Blad3"/>
  <dimension ref="A1:Z260"/>
  <sheetViews>
    <sheetView workbookViewId="0">
      <selection sqref="A1:XFD1048576"/>
    </sheetView>
  </sheetViews>
  <sheetFormatPr defaultColWidth="11.42578125" defaultRowHeight="12.75"/>
  <cols>
    <col min="1" max="1" width="46.140625" style="166" customWidth="1"/>
    <col min="2" max="2" width="20.85546875" style="166" customWidth="1"/>
    <col min="3" max="4" width="11.42578125" style="166" customWidth="1"/>
    <col min="5" max="5" width="33.28515625" style="166" bestFit="1" customWidth="1"/>
    <col min="6" max="6" width="21.42578125" style="166" customWidth="1"/>
    <col min="7" max="7" width="22.42578125" style="166" bestFit="1" customWidth="1"/>
    <col min="8" max="10" width="11.42578125" style="166" customWidth="1"/>
    <col min="11" max="11" width="24.85546875" style="166" customWidth="1"/>
    <col min="12" max="12" width="12" style="166" customWidth="1"/>
    <col min="13" max="14" width="11.42578125" style="166" customWidth="1"/>
    <col min="15" max="15" width="39.42578125" style="166" customWidth="1"/>
    <col min="16" max="19" width="11.42578125" style="166" customWidth="1"/>
    <col min="20" max="20" width="33.28515625" style="166" customWidth="1"/>
    <col min="21" max="16384" width="11.42578125" style="166"/>
  </cols>
  <sheetData>
    <row r="1" spans="1:26" ht="51.75" customHeight="1">
      <c r="A1" s="165" t="s">
        <v>34</v>
      </c>
      <c r="B1" s="165" t="s">
        <v>38</v>
      </c>
      <c r="F1" s="167" t="s">
        <v>35</v>
      </c>
      <c r="G1" s="167" t="s">
        <v>36</v>
      </c>
      <c r="H1" s="166" t="s">
        <v>168</v>
      </c>
      <c r="K1" s="168" t="s">
        <v>56</v>
      </c>
      <c r="L1" s="168" t="s">
        <v>57</v>
      </c>
      <c r="M1" s="168" t="s">
        <v>58</v>
      </c>
      <c r="N1" s="168"/>
      <c r="O1" s="166" t="s">
        <v>99</v>
      </c>
      <c r="P1" s="166">
        <v>0</v>
      </c>
    </row>
    <row r="2" spans="1:26">
      <c r="A2" s="169" t="s">
        <v>40</v>
      </c>
      <c r="B2" s="170">
        <v>0</v>
      </c>
      <c r="C2" s="171"/>
      <c r="D2" s="172">
        <v>0</v>
      </c>
      <c r="E2" s="166" t="s">
        <v>40</v>
      </c>
      <c r="F2" s="166">
        <v>0</v>
      </c>
      <c r="G2" s="166">
        <v>0</v>
      </c>
      <c r="H2" s="166">
        <v>0</v>
      </c>
      <c r="K2" s="166" t="s">
        <v>6</v>
      </c>
      <c r="L2" s="166">
        <v>0</v>
      </c>
      <c r="M2" s="166">
        <v>0</v>
      </c>
      <c r="O2" s="166" t="s">
        <v>100</v>
      </c>
      <c r="P2" s="173">
        <v>40</v>
      </c>
    </row>
    <row r="3" spans="1:26">
      <c r="A3" s="174" t="s">
        <v>238</v>
      </c>
      <c r="B3" s="193">
        <v>22.5</v>
      </c>
      <c r="C3" s="273"/>
      <c r="D3" s="177">
        <v>0.5</v>
      </c>
      <c r="E3" s="178" t="s">
        <v>217</v>
      </c>
      <c r="F3" s="179">
        <v>37.950000000000003</v>
      </c>
      <c r="G3" s="179">
        <v>6</v>
      </c>
      <c r="H3" s="166">
        <v>80</v>
      </c>
      <c r="I3" s="180"/>
      <c r="K3" s="181" t="s">
        <v>59</v>
      </c>
      <c r="L3" s="173">
        <f t="shared" ref="L3:L13" si="0">M3/4</f>
        <v>1.4375</v>
      </c>
      <c r="M3" s="173">
        <v>5.75</v>
      </c>
      <c r="O3" s="166" t="s">
        <v>101</v>
      </c>
      <c r="P3" s="173">
        <v>3.6</v>
      </c>
      <c r="R3" s="166" t="s">
        <v>91</v>
      </c>
      <c r="T3" s="166" t="s">
        <v>145</v>
      </c>
      <c r="V3" s="166" t="s">
        <v>202</v>
      </c>
      <c r="W3" s="166">
        <v>0</v>
      </c>
      <c r="X3" s="166">
        <v>0</v>
      </c>
      <c r="Y3" s="166">
        <v>0</v>
      </c>
      <c r="Z3" s="166" t="s">
        <v>212</v>
      </c>
    </row>
    <row r="4" spans="1:26">
      <c r="A4" s="174" t="s">
        <v>239</v>
      </c>
      <c r="B4" s="193">
        <v>27.5</v>
      </c>
      <c r="C4" s="171"/>
      <c r="D4" s="177">
        <v>0.5</v>
      </c>
      <c r="E4" s="178" t="s">
        <v>219</v>
      </c>
      <c r="F4" s="179">
        <v>50.6</v>
      </c>
      <c r="G4" s="179">
        <v>8.8000000000000007</v>
      </c>
      <c r="H4" s="166">
        <v>80</v>
      </c>
      <c r="I4" s="180"/>
      <c r="K4" s="181" t="s">
        <v>60</v>
      </c>
      <c r="L4" s="173">
        <f t="shared" si="0"/>
        <v>1.4750000000000001</v>
      </c>
      <c r="M4" s="173">
        <v>5.9</v>
      </c>
      <c r="O4" s="166" t="s">
        <v>98</v>
      </c>
      <c r="P4" s="173">
        <v>62.5</v>
      </c>
      <c r="R4" s="166" t="s">
        <v>92</v>
      </c>
      <c r="T4" s="166" t="s">
        <v>108</v>
      </c>
      <c r="V4" s="166" t="s">
        <v>203</v>
      </c>
      <c r="W4" s="166">
        <v>1</v>
      </c>
      <c r="X4" s="166">
        <v>0.05</v>
      </c>
      <c r="Y4" s="182">
        <v>0.05</v>
      </c>
      <c r="Z4" s="183" t="s">
        <v>207</v>
      </c>
    </row>
    <row r="5" spans="1:26">
      <c r="A5" s="174" t="s">
        <v>240</v>
      </c>
      <c r="B5" s="193">
        <v>34</v>
      </c>
      <c r="C5" s="171"/>
      <c r="D5" s="177">
        <v>0.5</v>
      </c>
      <c r="E5" s="178" t="s">
        <v>218</v>
      </c>
      <c r="F5" s="179">
        <v>40.15</v>
      </c>
      <c r="G5" s="179">
        <v>6.6</v>
      </c>
      <c r="H5" s="166">
        <v>80</v>
      </c>
      <c r="I5" s="180"/>
      <c r="K5" s="181" t="s">
        <v>61</v>
      </c>
      <c r="L5" s="173">
        <f t="shared" si="0"/>
        <v>1.4750000000000001</v>
      </c>
      <c r="M5" s="173">
        <v>5.9</v>
      </c>
      <c r="O5" s="166" t="s">
        <v>96</v>
      </c>
      <c r="P5" s="173">
        <v>5.6</v>
      </c>
      <c r="R5" s="166" t="s">
        <v>93</v>
      </c>
      <c r="T5" s="166" t="s">
        <v>135</v>
      </c>
      <c r="V5" s="166" t="s">
        <v>204</v>
      </c>
      <c r="W5" s="166">
        <v>2</v>
      </c>
      <c r="X5" s="166">
        <v>0.1</v>
      </c>
      <c r="Y5" s="182">
        <v>0.1</v>
      </c>
      <c r="Z5" s="183" t="s">
        <v>208</v>
      </c>
    </row>
    <row r="6" spans="1:26">
      <c r="A6" s="174" t="s">
        <v>241</v>
      </c>
      <c r="B6" s="193">
        <v>41.5</v>
      </c>
      <c r="C6" s="171"/>
      <c r="D6" s="177">
        <v>0.5</v>
      </c>
      <c r="E6" s="178" t="s">
        <v>220</v>
      </c>
      <c r="F6" s="179">
        <v>42.35</v>
      </c>
      <c r="G6" s="179">
        <v>6</v>
      </c>
      <c r="H6" s="166">
        <v>80</v>
      </c>
      <c r="I6" s="180"/>
      <c r="K6" s="184" t="s">
        <v>67</v>
      </c>
      <c r="L6" s="173">
        <f t="shared" si="0"/>
        <v>5.875</v>
      </c>
      <c r="M6" s="173">
        <v>23.5</v>
      </c>
      <c r="R6" s="166" t="s">
        <v>94</v>
      </c>
      <c r="T6" s="166" t="s">
        <v>99</v>
      </c>
      <c r="V6" s="166" t="s">
        <v>205</v>
      </c>
      <c r="W6" s="166">
        <v>3</v>
      </c>
      <c r="X6" s="166">
        <v>0.15</v>
      </c>
      <c r="Y6" s="182">
        <v>0.15</v>
      </c>
      <c r="Z6" s="183" t="s">
        <v>209</v>
      </c>
    </row>
    <row r="7" spans="1:26">
      <c r="A7" s="174" t="s">
        <v>242</v>
      </c>
      <c r="B7" s="193">
        <v>54.8</v>
      </c>
      <c r="C7" s="171"/>
      <c r="D7" s="177">
        <v>0.5</v>
      </c>
      <c r="E7" s="178" t="s">
        <v>222</v>
      </c>
      <c r="F7" s="179">
        <v>62.7</v>
      </c>
      <c r="G7" s="179">
        <v>8.8000000000000007</v>
      </c>
      <c r="H7" s="166">
        <v>80</v>
      </c>
      <c r="I7" s="180"/>
      <c r="K7" s="184" t="s">
        <v>68</v>
      </c>
      <c r="L7" s="173">
        <f t="shared" si="0"/>
        <v>6.3125</v>
      </c>
      <c r="M7" s="173">
        <v>25.25</v>
      </c>
      <c r="V7" s="166" t="s">
        <v>206</v>
      </c>
      <c r="W7" s="166">
        <v>4</v>
      </c>
      <c r="X7" s="166">
        <v>0.2</v>
      </c>
      <c r="Y7" s="182">
        <v>0.2</v>
      </c>
      <c r="Z7" s="183" t="s">
        <v>210</v>
      </c>
    </row>
    <row r="8" spans="1:26">
      <c r="A8" s="174" t="s">
        <v>243</v>
      </c>
      <c r="B8" s="193">
        <v>64.5</v>
      </c>
      <c r="C8" s="171"/>
      <c r="D8" s="177">
        <v>0.5</v>
      </c>
      <c r="E8" s="178" t="s">
        <v>221</v>
      </c>
      <c r="F8" s="179">
        <v>45</v>
      </c>
      <c r="G8" s="179">
        <v>6.6</v>
      </c>
      <c r="H8" s="166">
        <v>80</v>
      </c>
      <c r="I8" s="180"/>
      <c r="K8" s="184" t="s">
        <v>69</v>
      </c>
      <c r="L8" s="173">
        <f t="shared" si="0"/>
        <v>6.5</v>
      </c>
      <c r="M8" s="173">
        <v>26</v>
      </c>
    </row>
    <row r="9" spans="1:26">
      <c r="A9" s="166" t="s">
        <v>244</v>
      </c>
      <c r="B9" s="193">
        <v>36.5</v>
      </c>
      <c r="C9" s="171"/>
      <c r="D9" s="177">
        <v>0.5</v>
      </c>
      <c r="E9" s="178" t="s">
        <v>226</v>
      </c>
      <c r="F9" s="179">
        <v>37.950000000000003</v>
      </c>
      <c r="G9" s="179">
        <v>6</v>
      </c>
      <c r="H9" s="166">
        <v>80</v>
      </c>
      <c r="I9" s="180"/>
      <c r="K9" s="184" t="s">
        <v>62</v>
      </c>
      <c r="L9" s="173">
        <f t="shared" si="0"/>
        <v>1.8125</v>
      </c>
      <c r="M9" s="173">
        <v>7.25</v>
      </c>
      <c r="V9" s="166" t="s">
        <v>211</v>
      </c>
    </row>
    <row r="10" spans="1:26">
      <c r="A10" s="166" t="s">
        <v>245</v>
      </c>
      <c r="B10" s="193">
        <v>36.5</v>
      </c>
      <c r="C10" s="171"/>
      <c r="D10" s="177">
        <v>0.5</v>
      </c>
      <c r="E10" s="178" t="s">
        <v>227</v>
      </c>
      <c r="F10" s="179">
        <v>52</v>
      </c>
      <c r="G10" s="179">
        <v>8.8000000000000007</v>
      </c>
      <c r="H10" s="166">
        <v>80</v>
      </c>
      <c r="I10" s="180"/>
      <c r="K10" s="184" t="s">
        <v>63</v>
      </c>
      <c r="L10" s="173">
        <f t="shared" si="0"/>
        <v>2</v>
      </c>
      <c r="M10" s="173">
        <v>8</v>
      </c>
      <c r="V10" s="166">
        <f>IF(Offerteblad!O31=0,0,IF(Offerteblad!O31&lt;7.5,0,IF(Offerteblad!O31&lt;15,1,IF(Offerteblad!O31&lt;22.5,2,IF(Offerteblad!O31&lt;30,3,4)))))</f>
        <v>0</v>
      </c>
      <c r="W10" s="166">
        <f>VLOOKUP(V10,W3:Z7,2,0)</f>
        <v>0</v>
      </c>
      <c r="X10" s="166" t="str">
        <f>VLOOKUP($V$10,W3:Z7,4,0)</f>
        <v>Korting</v>
      </c>
    </row>
    <row r="11" spans="1:26">
      <c r="A11" s="166" t="s">
        <v>246</v>
      </c>
      <c r="B11" s="193">
        <v>97.9</v>
      </c>
      <c r="C11" s="171"/>
      <c r="D11" s="177">
        <v>0.5</v>
      </c>
      <c r="E11" s="178" t="s">
        <v>228</v>
      </c>
      <c r="F11" s="179">
        <v>37</v>
      </c>
      <c r="G11" s="179">
        <v>6.6</v>
      </c>
      <c r="H11" s="166">
        <v>80</v>
      </c>
      <c r="I11" s="180"/>
      <c r="K11" s="184" t="s">
        <v>65</v>
      </c>
      <c r="L11" s="173">
        <f t="shared" si="0"/>
        <v>2.1875</v>
      </c>
      <c r="M11" s="173">
        <v>8.75</v>
      </c>
    </row>
    <row r="12" spans="1:26">
      <c r="A12" s="186" t="s">
        <v>247</v>
      </c>
      <c r="B12" s="187">
        <v>63.3</v>
      </c>
      <c r="C12" s="176"/>
      <c r="D12" s="177">
        <v>0.5</v>
      </c>
      <c r="E12" s="178" t="s">
        <v>229</v>
      </c>
      <c r="F12" s="179">
        <v>42.35</v>
      </c>
      <c r="G12" s="179">
        <v>6</v>
      </c>
      <c r="H12" s="166">
        <v>80</v>
      </c>
      <c r="I12" s="180"/>
      <c r="K12" s="184" t="s">
        <v>66</v>
      </c>
      <c r="L12" s="173">
        <f t="shared" si="0"/>
        <v>2.625</v>
      </c>
      <c r="M12" s="173">
        <v>10.5</v>
      </c>
      <c r="T12" s="166" t="s">
        <v>6</v>
      </c>
    </row>
    <row r="13" spans="1:26">
      <c r="A13" s="186" t="s">
        <v>248</v>
      </c>
      <c r="B13" s="187">
        <v>80.900000000000006</v>
      </c>
      <c r="C13" s="176"/>
      <c r="D13" s="177">
        <v>0.5</v>
      </c>
      <c r="E13" s="178" t="s">
        <v>230</v>
      </c>
      <c r="F13" s="179">
        <v>62.7</v>
      </c>
      <c r="G13" s="179">
        <v>8.8000000000000007</v>
      </c>
      <c r="H13" s="166">
        <v>80</v>
      </c>
      <c r="I13" s="180"/>
      <c r="K13" s="184" t="s">
        <v>64</v>
      </c>
      <c r="L13" s="173">
        <f t="shared" si="0"/>
        <v>2.125</v>
      </c>
      <c r="M13" s="173">
        <v>8.5</v>
      </c>
      <c r="T13" s="166" t="s">
        <v>147</v>
      </c>
    </row>
    <row r="14" spans="1:26">
      <c r="A14" s="186" t="s">
        <v>249</v>
      </c>
      <c r="B14" s="187">
        <v>82.9</v>
      </c>
      <c r="C14" s="176"/>
      <c r="D14" s="177">
        <v>0.5</v>
      </c>
      <c r="E14" s="178" t="s">
        <v>231</v>
      </c>
      <c r="F14" s="179">
        <v>45</v>
      </c>
      <c r="G14" s="179">
        <v>6.6</v>
      </c>
      <c r="H14" s="166">
        <v>80</v>
      </c>
      <c r="I14" s="180"/>
      <c r="T14" s="166" t="s">
        <v>148</v>
      </c>
    </row>
    <row r="15" spans="1:26">
      <c r="A15" s="186" t="s">
        <v>250</v>
      </c>
      <c r="B15" s="187">
        <v>61.8</v>
      </c>
      <c r="C15" s="176"/>
      <c r="D15" s="177">
        <v>0.5</v>
      </c>
      <c r="E15" s="178" t="s">
        <v>214</v>
      </c>
      <c r="F15" s="179">
        <v>39.6</v>
      </c>
      <c r="G15" s="179">
        <v>6</v>
      </c>
      <c r="H15" s="166">
        <v>120</v>
      </c>
      <c r="I15" s="180"/>
    </row>
    <row r="16" spans="1:26">
      <c r="A16" s="186" t="s">
        <v>251</v>
      </c>
      <c r="B16" s="187">
        <v>81.400000000000006</v>
      </c>
      <c r="C16" s="176"/>
      <c r="D16" s="177">
        <v>0.5</v>
      </c>
      <c r="E16" s="178" t="s">
        <v>216</v>
      </c>
      <c r="F16" s="179">
        <v>57.75</v>
      </c>
      <c r="G16" s="179">
        <v>8.8000000000000007</v>
      </c>
      <c r="H16" s="166">
        <v>120</v>
      </c>
      <c r="I16" s="180"/>
    </row>
    <row r="17" spans="1:20">
      <c r="A17" s="186" t="s">
        <v>252</v>
      </c>
      <c r="B17" s="187">
        <v>30.4</v>
      </c>
      <c r="C17" s="176"/>
      <c r="D17" s="177">
        <v>0.5</v>
      </c>
      <c r="E17" s="178" t="s">
        <v>215</v>
      </c>
      <c r="F17" s="179">
        <v>42.9</v>
      </c>
      <c r="G17" s="179">
        <v>6.6</v>
      </c>
      <c r="H17" s="166">
        <v>120</v>
      </c>
      <c r="I17" s="180"/>
    </row>
    <row r="18" spans="1:20">
      <c r="A18" s="186" t="s">
        <v>253</v>
      </c>
      <c r="B18" s="187">
        <v>27.8</v>
      </c>
      <c r="C18" s="176"/>
      <c r="D18" s="177">
        <v>0.5</v>
      </c>
      <c r="E18" s="185" t="s">
        <v>181</v>
      </c>
      <c r="F18" s="173">
        <v>47</v>
      </c>
      <c r="G18" s="173">
        <v>6</v>
      </c>
      <c r="H18" s="166">
        <v>75</v>
      </c>
      <c r="I18" s="180"/>
      <c r="T18" s="166" t="s">
        <v>153</v>
      </c>
    </row>
    <row r="19" spans="1:20">
      <c r="A19" s="186" t="s">
        <v>254</v>
      </c>
      <c r="B19" s="187">
        <v>110.5</v>
      </c>
      <c r="C19" s="176"/>
      <c r="D19" s="177">
        <v>0.5</v>
      </c>
      <c r="E19" s="185" t="s">
        <v>182</v>
      </c>
      <c r="F19" s="173">
        <v>56.4</v>
      </c>
      <c r="G19" s="173">
        <v>7.2</v>
      </c>
      <c r="H19" s="166">
        <v>75</v>
      </c>
      <c r="I19" s="180"/>
      <c r="T19" s="166" t="s">
        <v>149</v>
      </c>
    </row>
    <row r="20" spans="1:20">
      <c r="A20" s="186" t="s">
        <v>255</v>
      </c>
      <c r="B20" s="187">
        <v>27.8</v>
      </c>
      <c r="C20" s="176"/>
      <c r="D20" s="177">
        <v>0.5</v>
      </c>
      <c r="E20" s="185" t="s">
        <v>183</v>
      </c>
      <c r="F20" s="173">
        <v>50.76</v>
      </c>
      <c r="G20" s="166">
        <v>6.48</v>
      </c>
      <c r="H20" s="166">
        <v>75</v>
      </c>
      <c r="I20" s="180"/>
      <c r="T20" s="158" t="s">
        <v>151</v>
      </c>
    </row>
    <row r="21" spans="1:20">
      <c r="A21" s="186" t="s">
        <v>256</v>
      </c>
      <c r="B21" s="187">
        <v>57.2</v>
      </c>
      <c r="C21" s="176"/>
      <c r="D21" s="177">
        <v>0.5</v>
      </c>
      <c r="E21" s="185" t="s">
        <v>184</v>
      </c>
      <c r="F21" s="173">
        <v>47</v>
      </c>
      <c r="G21" s="173">
        <v>6</v>
      </c>
      <c r="H21" s="166">
        <v>75</v>
      </c>
      <c r="T21" s="158" t="s">
        <v>17</v>
      </c>
    </row>
    <row r="22" spans="1:20">
      <c r="A22" s="186" t="s">
        <v>257</v>
      </c>
      <c r="B22" s="187">
        <v>85.2</v>
      </c>
      <c r="C22" s="176"/>
      <c r="D22" s="177">
        <v>0.5</v>
      </c>
      <c r="E22" s="185" t="s">
        <v>186</v>
      </c>
      <c r="F22" s="173">
        <v>56.4</v>
      </c>
      <c r="G22" s="173">
        <v>7.2</v>
      </c>
      <c r="H22" s="166">
        <v>75</v>
      </c>
      <c r="T22" s="158" t="s">
        <v>352</v>
      </c>
    </row>
    <row r="23" spans="1:20">
      <c r="A23" s="186" t="s">
        <v>258</v>
      </c>
      <c r="B23" s="187">
        <v>40.4</v>
      </c>
      <c r="C23" s="176"/>
      <c r="D23" s="177">
        <v>0.5</v>
      </c>
      <c r="E23" s="185" t="s">
        <v>185</v>
      </c>
      <c r="F23" s="173">
        <v>50.76</v>
      </c>
      <c r="G23" s="166">
        <v>6.48</v>
      </c>
      <c r="H23" s="166">
        <v>75</v>
      </c>
      <c r="T23" s="158" t="s">
        <v>152</v>
      </c>
    </row>
    <row r="24" spans="1:20">
      <c r="A24" s="186" t="s">
        <v>259</v>
      </c>
      <c r="B24" s="187">
        <v>78.8</v>
      </c>
      <c r="C24" s="176"/>
      <c r="D24" s="177">
        <v>0.5</v>
      </c>
      <c r="E24" s="185" t="s">
        <v>187</v>
      </c>
      <c r="F24" s="173">
        <v>47</v>
      </c>
      <c r="G24" s="173">
        <v>6</v>
      </c>
      <c r="H24" s="166">
        <v>75</v>
      </c>
      <c r="T24" s="158" t="s">
        <v>150</v>
      </c>
    </row>
    <row r="25" spans="1:20">
      <c r="A25" s="186" t="s">
        <v>260</v>
      </c>
      <c r="B25" s="187">
        <v>43.3</v>
      </c>
      <c r="C25" s="176"/>
      <c r="D25" s="177">
        <v>0.5</v>
      </c>
      <c r="E25" s="185" t="s">
        <v>189</v>
      </c>
      <c r="F25" s="173">
        <v>56.4</v>
      </c>
      <c r="G25" s="173">
        <v>7.2</v>
      </c>
      <c r="H25" s="166">
        <v>75</v>
      </c>
      <c r="L25" s="170"/>
      <c r="M25" s="180"/>
      <c r="T25" s="158" t="s">
        <v>353</v>
      </c>
    </row>
    <row r="26" spans="1:20">
      <c r="A26" s="186" t="s">
        <v>261</v>
      </c>
      <c r="B26" s="187">
        <v>47.1</v>
      </c>
      <c r="C26" s="176"/>
      <c r="D26" s="177">
        <v>0.5</v>
      </c>
      <c r="E26" s="185" t="s">
        <v>188</v>
      </c>
      <c r="F26" s="173">
        <v>50.76</v>
      </c>
      <c r="G26" s="166">
        <v>6.48</v>
      </c>
      <c r="H26" s="166">
        <v>75</v>
      </c>
      <c r="L26" s="170"/>
      <c r="M26" s="180"/>
      <c r="T26" s="158" t="s">
        <v>354</v>
      </c>
    </row>
    <row r="27" spans="1:20">
      <c r="A27" s="186" t="s">
        <v>262</v>
      </c>
      <c r="B27" s="187">
        <v>27.8</v>
      </c>
      <c r="C27" s="176"/>
      <c r="D27" s="177">
        <v>0.5</v>
      </c>
      <c r="E27" s="185" t="s">
        <v>190</v>
      </c>
      <c r="F27" s="173">
        <v>47</v>
      </c>
      <c r="G27" s="173">
        <v>6</v>
      </c>
      <c r="H27" s="166">
        <v>75</v>
      </c>
      <c r="L27" s="170"/>
      <c r="M27" s="180"/>
      <c r="T27" s="158" t="s">
        <v>355</v>
      </c>
    </row>
    <row r="28" spans="1:20">
      <c r="A28" s="186" t="s">
        <v>263</v>
      </c>
      <c r="B28" s="187">
        <v>84.2</v>
      </c>
      <c r="C28" s="176"/>
      <c r="D28" s="177">
        <v>0.5</v>
      </c>
      <c r="E28" s="185" t="s">
        <v>192</v>
      </c>
      <c r="F28" s="173">
        <v>56.4</v>
      </c>
      <c r="G28" s="173">
        <v>7.2</v>
      </c>
      <c r="H28" s="166">
        <v>75</v>
      </c>
      <c r="L28" s="170"/>
      <c r="M28" s="180"/>
      <c r="T28" s="158" t="s">
        <v>356</v>
      </c>
    </row>
    <row r="29" spans="1:20">
      <c r="A29" s="186" t="s">
        <v>264</v>
      </c>
      <c r="B29" s="187">
        <v>40.4</v>
      </c>
      <c r="C29" s="176"/>
      <c r="D29" s="177">
        <v>0.5</v>
      </c>
      <c r="E29" s="185" t="s">
        <v>191</v>
      </c>
      <c r="F29" s="173">
        <v>50.76</v>
      </c>
      <c r="G29" s="166">
        <v>6.48</v>
      </c>
      <c r="H29" s="166">
        <v>75</v>
      </c>
      <c r="L29" s="170"/>
      <c r="M29" s="180"/>
      <c r="T29" s="158"/>
    </row>
    <row r="30" spans="1:20">
      <c r="A30" s="186" t="s">
        <v>265</v>
      </c>
      <c r="B30" s="187">
        <v>80.900000000000006</v>
      </c>
      <c r="C30" s="176"/>
      <c r="D30" s="177">
        <v>0.5</v>
      </c>
      <c r="E30" s="185" t="s">
        <v>193</v>
      </c>
      <c r="F30" s="173">
        <v>47</v>
      </c>
      <c r="G30" s="173">
        <v>6</v>
      </c>
      <c r="H30" s="166">
        <v>88</v>
      </c>
      <c r="L30" s="170"/>
      <c r="M30" s="180"/>
      <c r="T30" s="158"/>
    </row>
    <row r="31" spans="1:20">
      <c r="A31" s="186" t="s">
        <v>266</v>
      </c>
      <c r="B31" s="187">
        <v>70</v>
      </c>
      <c r="C31" s="176"/>
      <c r="D31" s="177">
        <v>0.5</v>
      </c>
      <c r="E31" s="185" t="s">
        <v>194</v>
      </c>
      <c r="F31" s="173">
        <v>50.76</v>
      </c>
      <c r="G31" s="166">
        <v>6.48</v>
      </c>
      <c r="H31" s="166">
        <v>88</v>
      </c>
      <c r="L31" s="170"/>
      <c r="M31" s="180"/>
      <c r="T31" s="158"/>
    </row>
    <row r="32" spans="1:20">
      <c r="A32" s="186" t="s">
        <v>267</v>
      </c>
      <c r="B32" s="187">
        <v>40.4</v>
      </c>
      <c r="C32" s="176"/>
      <c r="D32" s="177">
        <v>0.5</v>
      </c>
      <c r="E32" s="185" t="s">
        <v>195</v>
      </c>
      <c r="F32" s="173">
        <v>56.4</v>
      </c>
      <c r="G32" s="173">
        <v>7.2</v>
      </c>
      <c r="H32" s="166">
        <v>88</v>
      </c>
      <c r="L32" s="170"/>
      <c r="M32" s="180"/>
      <c r="T32" s="158"/>
    </row>
    <row r="33" spans="1:20">
      <c r="A33" s="186" t="s">
        <v>268</v>
      </c>
      <c r="B33" s="187">
        <v>80.599999999999994</v>
      </c>
      <c r="C33" s="176"/>
      <c r="D33" s="177">
        <v>0.5</v>
      </c>
      <c r="E33" s="185"/>
      <c r="F33" s="173"/>
      <c r="G33" s="173"/>
      <c r="L33" s="170"/>
      <c r="M33" s="180"/>
      <c r="T33" s="158"/>
    </row>
    <row r="34" spans="1:20">
      <c r="A34" s="186" t="s">
        <v>269</v>
      </c>
      <c r="B34" s="187">
        <v>80.900000000000006</v>
      </c>
      <c r="C34" s="176"/>
      <c r="D34" s="177">
        <v>0.5</v>
      </c>
      <c r="E34" s="185"/>
      <c r="F34" s="173"/>
      <c r="G34" s="173"/>
      <c r="L34" s="170"/>
      <c r="M34" s="180"/>
    </row>
    <row r="35" spans="1:20">
      <c r="A35" s="186" t="s">
        <v>270</v>
      </c>
      <c r="B35" s="187">
        <v>93</v>
      </c>
      <c r="C35" s="176"/>
      <c r="D35" s="177">
        <v>0.5</v>
      </c>
      <c r="E35" s="185"/>
      <c r="F35" s="173"/>
      <c r="G35" s="173"/>
      <c r="L35" s="170"/>
      <c r="M35" s="180"/>
    </row>
    <row r="36" spans="1:20" ht="12.75" customHeight="1">
      <c r="A36" s="186" t="s">
        <v>271</v>
      </c>
      <c r="B36" s="187">
        <v>40.4</v>
      </c>
      <c r="C36" s="176"/>
      <c r="D36" s="177">
        <v>0.5</v>
      </c>
      <c r="E36" s="185"/>
      <c r="F36" s="173"/>
      <c r="G36" s="173"/>
      <c r="L36" s="170"/>
      <c r="M36" s="180"/>
    </row>
    <row r="37" spans="1:20" ht="12.75" customHeight="1">
      <c r="A37" s="186" t="s">
        <v>272</v>
      </c>
      <c r="B37" s="187">
        <v>72.900000000000006</v>
      </c>
      <c r="C37" s="176"/>
      <c r="D37" s="177">
        <v>0.5</v>
      </c>
      <c r="L37" s="170"/>
      <c r="M37" s="180"/>
    </row>
    <row r="38" spans="1:20">
      <c r="A38" s="186" t="s">
        <v>273</v>
      </c>
      <c r="B38" s="187">
        <v>52</v>
      </c>
      <c r="C38" s="176"/>
      <c r="D38" s="177">
        <v>0.5</v>
      </c>
      <c r="L38" s="170"/>
      <c r="M38" s="180"/>
    </row>
    <row r="39" spans="1:20" ht="12.75" customHeight="1">
      <c r="A39" s="186" t="s">
        <v>274</v>
      </c>
      <c r="B39" s="187">
        <v>40.4</v>
      </c>
      <c r="C39" s="176"/>
      <c r="D39" s="177">
        <v>0.5</v>
      </c>
      <c r="L39" s="170"/>
      <c r="M39" s="180"/>
    </row>
    <row r="40" spans="1:20">
      <c r="A40" s="186" t="s">
        <v>275</v>
      </c>
      <c r="B40" s="187">
        <v>63.1</v>
      </c>
      <c r="C40" s="176"/>
      <c r="D40" s="177">
        <v>0.5</v>
      </c>
      <c r="L40" s="170"/>
      <c r="M40" s="180"/>
    </row>
    <row r="41" spans="1:20">
      <c r="A41" s="186" t="s">
        <v>276</v>
      </c>
      <c r="B41" s="187">
        <v>53.6</v>
      </c>
      <c r="C41" s="176"/>
      <c r="D41" s="177">
        <v>0.5</v>
      </c>
      <c r="L41" s="170"/>
      <c r="M41" s="180"/>
    </row>
    <row r="42" spans="1:20">
      <c r="A42" s="186" t="s">
        <v>277</v>
      </c>
      <c r="B42" s="187">
        <v>91.9</v>
      </c>
      <c r="C42" s="176"/>
      <c r="D42" s="177">
        <v>0.5</v>
      </c>
      <c r="L42" s="170"/>
      <c r="M42" s="180"/>
    </row>
    <row r="43" spans="1:20">
      <c r="A43" s="186" t="s">
        <v>278</v>
      </c>
      <c r="B43" s="187">
        <v>123.3</v>
      </c>
      <c r="C43" s="176"/>
      <c r="D43" s="177">
        <v>0.5</v>
      </c>
    </row>
    <row r="44" spans="1:20">
      <c r="A44" s="186" t="s">
        <v>279</v>
      </c>
      <c r="B44" s="187">
        <v>21.6</v>
      </c>
      <c r="C44" s="176"/>
      <c r="D44" s="177">
        <v>0.5</v>
      </c>
    </row>
    <row r="45" spans="1:20">
      <c r="A45" s="186" t="s">
        <v>280</v>
      </c>
      <c r="B45" s="187">
        <v>21.6</v>
      </c>
      <c r="C45" s="176"/>
      <c r="D45" s="177">
        <v>0.5</v>
      </c>
    </row>
    <row r="46" spans="1:20">
      <c r="A46" s="186" t="s">
        <v>281</v>
      </c>
      <c r="B46" s="187">
        <v>47.4</v>
      </c>
      <c r="C46" s="176"/>
      <c r="D46" s="177">
        <v>0.5</v>
      </c>
    </row>
    <row r="47" spans="1:20">
      <c r="A47" s="186" t="s">
        <v>282</v>
      </c>
      <c r="B47" s="187">
        <v>95.8</v>
      </c>
      <c r="C47" s="176"/>
      <c r="D47" s="177">
        <v>0.5</v>
      </c>
    </row>
    <row r="48" spans="1:20">
      <c r="A48" s="186" t="s">
        <v>283</v>
      </c>
      <c r="B48" s="187">
        <v>95.8</v>
      </c>
      <c r="C48" s="176"/>
      <c r="D48" s="177">
        <v>0.5</v>
      </c>
    </row>
    <row r="49" spans="1:6">
      <c r="A49" s="186" t="s">
        <v>284</v>
      </c>
      <c r="B49" s="187">
        <v>64.900000000000006</v>
      </c>
      <c r="C49" s="176"/>
      <c r="D49" s="177">
        <v>0.5</v>
      </c>
    </row>
    <row r="50" spans="1:6">
      <c r="A50" s="186" t="s">
        <v>285</v>
      </c>
      <c r="B50" s="187">
        <v>93.2</v>
      </c>
      <c r="C50" s="176"/>
      <c r="D50" s="177">
        <v>0.5</v>
      </c>
    </row>
    <row r="51" spans="1:6">
      <c r="A51" s="186" t="s">
        <v>286</v>
      </c>
      <c r="B51" s="187">
        <v>93.2</v>
      </c>
      <c r="C51" s="176"/>
      <c r="D51" s="177">
        <v>0.5</v>
      </c>
    </row>
    <row r="52" spans="1:6">
      <c r="A52" s="186" t="s">
        <v>287</v>
      </c>
      <c r="B52" s="187">
        <v>64.900000000000006</v>
      </c>
      <c r="C52" s="176"/>
      <c r="D52" s="177">
        <v>0.5</v>
      </c>
    </row>
    <row r="53" spans="1:6">
      <c r="A53" s="188" t="s">
        <v>288</v>
      </c>
      <c r="B53" s="187">
        <v>75.400000000000006</v>
      </c>
      <c r="C53" s="176"/>
      <c r="D53" s="177">
        <v>0.5</v>
      </c>
    </row>
    <row r="54" spans="1:6">
      <c r="A54" s="188" t="s">
        <v>289</v>
      </c>
      <c r="B54" s="187">
        <v>89.1</v>
      </c>
      <c r="C54" s="176"/>
      <c r="D54" s="177">
        <v>0.5</v>
      </c>
    </row>
    <row r="55" spans="1:6" ht="12.75" customHeight="1">
      <c r="A55" s="186" t="s">
        <v>290</v>
      </c>
      <c r="B55" s="187">
        <v>27.6</v>
      </c>
      <c r="C55" s="176"/>
      <c r="D55" s="177">
        <v>0.5</v>
      </c>
      <c r="E55" s="166" t="s">
        <v>128</v>
      </c>
      <c r="F55" s="166">
        <v>0</v>
      </c>
    </row>
    <row r="56" spans="1:6">
      <c r="A56" s="186" t="s">
        <v>291</v>
      </c>
      <c r="B56" s="187">
        <v>45.8</v>
      </c>
      <c r="C56" s="176"/>
      <c r="D56" s="177">
        <v>0.5</v>
      </c>
      <c r="E56" s="189" t="s">
        <v>126</v>
      </c>
      <c r="F56" s="166">
        <v>10.75</v>
      </c>
    </row>
    <row r="57" spans="1:6">
      <c r="A57" s="186" t="s">
        <v>292</v>
      </c>
      <c r="B57" s="187">
        <v>61</v>
      </c>
      <c r="C57" s="176"/>
      <c r="D57" s="177">
        <v>0.5</v>
      </c>
      <c r="E57" s="189" t="s">
        <v>129</v>
      </c>
      <c r="F57" s="166">
        <v>21</v>
      </c>
    </row>
    <row r="58" spans="1:6">
      <c r="A58" s="186" t="s">
        <v>293</v>
      </c>
      <c r="B58" s="187">
        <v>61</v>
      </c>
      <c r="C58" s="176"/>
      <c r="D58" s="177">
        <v>0.5</v>
      </c>
      <c r="E58" s="189" t="s">
        <v>127</v>
      </c>
      <c r="F58" s="166">
        <v>3.5</v>
      </c>
    </row>
    <row r="59" spans="1:6">
      <c r="A59" s="186" t="s">
        <v>294</v>
      </c>
      <c r="B59" s="187">
        <v>97.1</v>
      </c>
      <c r="C59" s="176"/>
      <c r="D59" s="177">
        <v>0.5</v>
      </c>
      <c r="E59" s="189" t="s">
        <v>122</v>
      </c>
      <c r="F59" s="166">
        <v>4.5</v>
      </c>
    </row>
    <row r="60" spans="1:6">
      <c r="A60" s="186" t="s">
        <v>295</v>
      </c>
      <c r="B60" s="187">
        <v>62.3</v>
      </c>
      <c r="C60" s="176"/>
      <c r="D60" s="177">
        <v>0.5</v>
      </c>
      <c r="E60" s="189" t="s">
        <v>123</v>
      </c>
      <c r="F60" s="166">
        <v>8.5</v>
      </c>
    </row>
    <row r="61" spans="1:6">
      <c r="A61" s="186" t="s">
        <v>296</v>
      </c>
      <c r="B61" s="187">
        <v>93</v>
      </c>
      <c r="C61" s="176"/>
      <c r="D61" s="177">
        <v>0.5</v>
      </c>
      <c r="E61" s="189" t="s">
        <v>124</v>
      </c>
      <c r="F61" s="166">
        <v>12.5</v>
      </c>
    </row>
    <row r="62" spans="1:6">
      <c r="A62" s="186" t="s">
        <v>297</v>
      </c>
      <c r="B62" s="187">
        <v>40.200000000000003</v>
      </c>
      <c r="C62" s="176"/>
      <c r="D62" s="177">
        <v>0.5</v>
      </c>
      <c r="E62" s="189" t="s">
        <v>125</v>
      </c>
      <c r="F62" s="166">
        <v>16</v>
      </c>
    </row>
    <row r="63" spans="1:6">
      <c r="A63" s="186" t="s">
        <v>298</v>
      </c>
      <c r="B63" s="187">
        <v>27.8</v>
      </c>
      <c r="C63" s="176"/>
      <c r="D63" s="177">
        <v>0.5</v>
      </c>
      <c r="E63" s="189"/>
    </row>
    <row r="64" spans="1:6">
      <c r="A64" s="186" t="s">
        <v>299</v>
      </c>
      <c r="B64" s="187">
        <v>47.1</v>
      </c>
      <c r="C64" s="176"/>
      <c r="D64" s="177">
        <v>0.5</v>
      </c>
      <c r="E64" s="189"/>
    </row>
    <row r="65" spans="1:4">
      <c r="A65" s="186" t="s">
        <v>300</v>
      </c>
      <c r="B65" s="187">
        <v>47.9</v>
      </c>
      <c r="C65" s="176"/>
      <c r="D65" s="177">
        <v>0.5</v>
      </c>
    </row>
    <row r="66" spans="1:4">
      <c r="A66" s="186" t="s">
        <v>301</v>
      </c>
      <c r="B66" s="187">
        <v>44.3</v>
      </c>
      <c r="C66" s="176"/>
      <c r="D66" s="177">
        <v>0.5</v>
      </c>
    </row>
    <row r="67" spans="1:4">
      <c r="A67" s="186" t="s">
        <v>302</v>
      </c>
      <c r="B67" s="187">
        <v>63.3</v>
      </c>
      <c r="C67" s="176"/>
      <c r="D67" s="177">
        <v>0.5</v>
      </c>
    </row>
    <row r="68" spans="1:4">
      <c r="A68" s="186" t="s">
        <v>303</v>
      </c>
      <c r="B68" s="187">
        <v>48.9</v>
      </c>
      <c r="C68" s="176"/>
      <c r="D68" s="177">
        <v>0.5</v>
      </c>
    </row>
    <row r="69" spans="1:4">
      <c r="A69" s="186" t="s">
        <v>304</v>
      </c>
      <c r="B69" s="187">
        <v>34.799999999999997</v>
      </c>
      <c r="C69" s="176"/>
      <c r="D69" s="177">
        <v>0.5</v>
      </c>
    </row>
    <row r="70" spans="1:4">
      <c r="A70" s="181" t="s">
        <v>305</v>
      </c>
      <c r="B70" s="190">
        <v>35</v>
      </c>
      <c r="C70" s="176"/>
      <c r="D70" s="177">
        <v>0.5</v>
      </c>
    </row>
    <row r="71" spans="1:4">
      <c r="A71" s="181" t="s">
        <v>306</v>
      </c>
      <c r="B71" s="191">
        <v>49.95</v>
      </c>
      <c r="C71" s="176"/>
      <c r="D71" s="177">
        <v>0.5</v>
      </c>
    </row>
    <row r="72" spans="1:4">
      <c r="A72" s="181" t="s">
        <v>307</v>
      </c>
      <c r="B72" s="191">
        <v>69.95</v>
      </c>
      <c r="C72" s="176"/>
      <c r="D72" s="177">
        <v>0.5</v>
      </c>
    </row>
    <row r="73" spans="1:4">
      <c r="A73" s="192" t="s">
        <v>308</v>
      </c>
      <c r="B73" s="191">
        <v>136</v>
      </c>
      <c r="C73" s="176"/>
      <c r="D73" s="177">
        <v>0.5</v>
      </c>
    </row>
    <row r="74" spans="1:4">
      <c r="A74" s="192" t="s">
        <v>309</v>
      </c>
      <c r="B74" s="191">
        <v>177</v>
      </c>
      <c r="C74" s="176"/>
      <c r="D74" s="177">
        <v>0.5</v>
      </c>
    </row>
    <row r="75" spans="1:4">
      <c r="A75" s="192" t="s">
        <v>310</v>
      </c>
      <c r="B75" s="191">
        <v>233</v>
      </c>
      <c r="C75" s="176"/>
      <c r="D75" s="177">
        <v>0.5</v>
      </c>
    </row>
    <row r="76" spans="1:4">
      <c r="A76" s="192" t="s">
        <v>311</v>
      </c>
      <c r="B76" s="191">
        <v>294</v>
      </c>
      <c r="C76" s="176"/>
      <c r="D76" s="177">
        <v>0.5</v>
      </c>
    </row>
    <row r="77" spans="1:4">
      <c r="A77" s="192" t="s">
        <v>312</v>
      </c>
      <c r="B77" s="191">
        <v>595</v>
      </c>
      <c r="C77" s="176"/>
      <c r="D77" s="177">
        <v>0.5</v>
      </c>
    </row>
    <row r="78" spans="1:4">
      <c r="A78" s="192" t="s">
        <v>313</v>
      </c>
      <c r="B78" s="191">
        <v>88.92</v>
      </c>
      <c r="C78" s="176"/>
      <c r="D78" s="177">
        <v>0.5</v>
      </c>
    </row>
    <row r="79" spans="1:4">
      <c r="A79" s="192" t="s">
        <v>314</v>
      </c>
      <c r="B79" s="191">
        <v>122.45</v>
      </c>
      <c r="C79" s="176"/>
      <c r="D79" s="177">
        <v>0.5</v>
      </c>
    </row>
    <row r="80" spans="1:4">
      <c r="A80" s="192" t="s">
        <v>315</v>
      </c>
      <c r="B80" s="191">
        <v>237.67</v>
      </c>
      <c r="C80" s="176"/>
      <c r="D80" s="177">
        <v>0.5</v>
      </c>
    </row>
    <row r="81" spans="1:4">
      <c r="A81" s="174" t="s">
        <v>316</v>
      </c>
      <c r="B81" s="175">
        <v>79.3</v>
      </c>
      <c r="C81" s="176"/>
      <c r="D81" s="177">
        <v>0.5</v>
      </c>
    </row>
    <row r="82" spans="1:4">
      <c r="A82" s="174" t="s">
        <v>317</v>
      </c>
      <c r="B82" s="175">
        <v>41.7</v>
      </c>
      <c r="C82" s="176"/>
      <c r="D82" s="177">
        <v>0.5</v>
      </c>
    </row>
    <row r="83" spans="1:4">
      <c r="A83" s="174" t="s">
        <v>318</v>
      </c>
      <c r="B83" s="175">
        <v>47.4</v>
      </c>
      <c r="C83" s="176"/>
      <c r="D83" s="177">
        <v>0.5</v>
      </c>
    </row>
    <row r="84" spans="1:4">
      <c r="A84" s="174" t="s">
        <v>319</v>
      </c>
      <c r="B84" s="175">
        <v>56.1</v>
      </c>
      <c r="C84" s="176"/>
      <c r="D84" s="177">
        <v>0.5</v>
      </c>
    </row>
    <row r="85" spans="1:4">
      <c r="A85" s="174" t="s">
        <v>320</v>
      </c>
      <c r="B85" s="175">
        <v>62.8</v>
      </c>
      <c r="C85" s="176"/>
      <c r="D85" s="177">
        <v>0.5</v>
      </c>
    </row>
    <row r="86" spans="1:4">
      <c r="A86" s="174" t="s">
        <v>321</v>
      </c>
      <c r="B86" s="175">
        <v>87</v>
      </c>
      <c r="C86" s="176"/>
      <c r="D86" s="177">
        <v>0.5</v>
      </c>
    </row>
    <row r="87" spans="1:4">
      <c r="A87" s="174" t="s">
        <v>322</v>
      </c>
      <c r="B87" s="175">
        <v>65.7</v>
      </c>
      <c r="C87" s="176"/>
      <c r="D87" s="177">
        <v>0.5</v>
      </c>
    </row>
    <row r="88" spans="1:4">
      <c r="A88" s="174" t="s">
        <v>323</v>
      </c>
      <c r="B88" s="175">
        <v>97.9</v>
      </c>
      <c r="C88" s="176"/>
      <c r="D88" s="177">
        <v>0.5</v>
      </c>
    </row>
    <row r="89" spans="1:4">
      <c r="A89" s="174" t="s">
        <v>324</v>
      </c>
      <c r="B89" s="175">
        <v>65.7</v>
      </c>
      <c r="C89" s="176"/>
      <c r="D89" s="177">
        <v>0.5</v>
      </c>
    </row>
    <row r="90" spans="1:4">
      <c r="A90" s="174" t="s">
        <v>325</v>
      </c>
      <c r="B90" s="175">
        <v>97.9</v>
      </c>
      <c r="C90" s="176"/>
      <c r="D90" s="177">
        <v>0.5</v>
      </c>
    </row>
    <row r="91" spans="1:4">
      <c r="A91" s="174" t="s">
        <v>326</v>
      </c>
      <c r="B91" s="175">
        <v>97.9</v>
      </c>
      <c r="C91" s="176"/>
      <c r="D91" s="177">
        <v>0.5</v>
      </c>
    </row>
    <row r="92" spans="1:4">
      <c r="A92" s="174" t="s">
        <v>327</v>
      </c>
      <c r="B92" s="175">
        <v>66.400000000000006</v>
      </c>
      <c r="C92" s="176"/>
      <c r="D92" s="177">
        <v>0.5</v>
      </c>
    </row>
    <row r="93" spans="1:4">
      <c r="A93" s="174" t="s">
        <v>328</v>
      </c>
      <c r="B93" s="175">
        <v>76.7</v>
      </c>
      <c r="C93" s="176"/>
      <c r="D93" s="177">
        <v>0.5</v>
      </c>
    </row>
    <row r="94" spans="1:4">
      <c r="A94" s="174" t="s">
        <v>329</v>
      </c>
      <c r="B94" s="175">
        <v>46.4</v>
      </c>
      <c r="C94" s="176"/>
      <c r="D94" s="177">
        <v>0.5</v>
      </c>
    </row>
    <row r="95" spans="1:4">
      <c r="A95" s="174" t="s">
        <v>330</v>
      </c>
      <c r="B95" s="175">
        <v>46.4</v>
      </c>
      <c r="C95" s="176"/>
      <c r="D95" s="177">
        <v>0.5</v>
      </c>
    </row>
    <row r="96" spans="1:4">
      <c r="A96" s="174" t="s">
        <v>331</v>
      </c>
      <c r="B96" s="175">
        <v>46.4</v>
      </c>
      <c r="C96" s="176"/>
      <c r="D96" s="177">
        <v>0.5</v>
      </c>
    </row>
    <row r="97" spans="1:4">
      <c r="A97" s="174" t="s">
        <v>332</v>
      </c>
      <c r="B97" s="175">
        <v>57.7</v>
      </c>
      <c r="C97" s="176"/>
      <c r="D97" s="177">
        <v>0.5</v>
      </c>
    </row>
    <row r="98" spans="1:4">
      <c r="A98" s="174" t="s">
        <v>333</v>
      </c>
      <c r="B98" s="175">
        <v>57.7</v>
      </c>
      <c r="C98" s="176"/>
      <c r="D98" s="177">
        <v>0.5</v>
      </c>
    </row>
    <row r="99" spans="1:4">
      <c r="A99" s="174" t="s">
        <v>334</v>
      </c>
      <c r="B99" s="175">
        <v>57.7</v>
      </c>
      <c r="C99" s="176"/>
      <c r="D99" s="177">
        <v>0.5</v>
      </c>
    </row>
    <row r="100" spans="1:4">
      <c r="A100" s="174" t="s">
        <v>335</v>
      </c>
      <c r="B100" s="175">
        <v>69</v>
      </c>
      <c r="C100" s="176"/>
      <c r="D100" s="177">
        <v>0.5</v>
      </c>
    </row>
    <row r="101" spans="1:4">
      <c r="A101" s="174" t="s">
        <v>336</v>
      </c>
      <c r="B101" s="175">
        <v>69</v>
      </c>
      <c r="C101" s="176"/>
      <c r="D101" s="177">
        <v>0.5</v>
      </c>
    </row>
    <row r="102" spans="1:4">
      <c r="A102" s="174" t="s">
        <v>337</v>
      </c>
      <c r="B102" s="175">
        <v>69</v>
      </c>
      <c r="C102" s="176"/>
      <c r="D102" s="177">
        <v>0.5</v>
      </c>
    </row>
    <row r="103" spans="1:4">
      <c r="A103" s="174" t="s">
        <v>338</v>
      </c>
      <c r="B103" s="175">
        <v>91.7</v>
      </c>
      <c r="C103" s="176"/>
      <c r="D103" s="177">
        <v>0.5</v>
      </c>
    </row>
    <row r="104" spans="1:4">
      <c r="A104" s="174" t="s">
        <v>339</v>
      </c>
      <c r="B104" s="175">
        <v>91.7</v>
      </c>
      <c r="C104" s="176"/>
      <c r="D104" s="177">
        <v>0.5</v>
      </c>
    </row>
    <row r="105" spans="1:4">
      <c r="A105" s="174" t="s">
        <v>340</v>
      </c>
      <c r="B105" s="175">
        <v>91.7</v>
      </c>
      <c r="C105" s="176"/>
      <c r="D105" s="177">
        <v>0.5</v>
      </c>
    </row>
    <row r="106" spans="1:4">
      <c r="A106" s="174" t="s">
        <v>341</v>
      </c>
      <c r="B106" s="175">
        <v>112.3</v>
      </c>
      <c r="C106" s="176"/>
      <c r="D106" s="177">
        <v>0.5</v>
      </c>
    </row>
    <row r="107" spans="1:4">
      <c r="A107" s="174" t="s">
        <v>342</v>
      </c>
      <c r="B107" s="175">
        <v>112.3</v>
      </c>
      <c r="C107" s="176"/>
      <c r="D107" s="177">
        <v>0.5</v>
      </c>
    </row>
    <row r="108" spans="1:4">
      <c r="A108" s="174" t="s">
        <v>343</v>
      </c>
      <c r="B108" s="175">
        <v>112.3</v>
      </c>
      <c r="C108" s="176"/>
      <c r="D108" s="177">
        <v>0.5</v>
      </c>
    </row>
    <row r="113" spans="1:3">
      <c r="A113" s="181"/>
      <c r="B113" s="193"/>
      <c r="C113" s="171"/>
    </row>
    <row r="114" spans="1:3">
      <c r="A114" s="181"/>
      <c r="B114" s="193"/>
      <c r="C114" s="171"/>
    </row>
    <row r="115" spans="1:3">
      <c r="A115" s="181"/>
      <c r="B115" s="193"/>
      <c r="C115" s="171"/>
    </row>
    <row r="116" spans="1:3">
      <c r="A116" s="181"/>
      <c r="B116" s="193"/>
      <c r="C116" s="171"/>
    </row>
    <row r="117" spans="1:3">
      <c r="A117" s="181"/>
      <c r="B117" s="193"/>
      <c r="C117" s="171"/>
    </row>
    <row r="118" spans="1:3">
      <c r="A118" s="192"/>
      <c r="B118" s="173"/>
      <c r="C118" s="171"/>
    </row>
    <row r="119" spans="1:3">
      <c r="A119" s="192"/>
      <c r="B119" s="173"/>
      <c r="C119" s="171"/>
    </row>
    <row r="120" spans="1:3">
      <c r="A120" s="192"/>
      <c r="B120" s="173"/>
      <c r="C120" s="171"/>
    </row>
    <row r="121" spans="1:3">
      <c r="A121" s="192"/>
      <c r="B121" s="173"/>
      <c r="C121" s="171"/>
    </row>
    <row r="122" spans="1:3">
      <c r="A122" s="192"/>
      <c r="B122" s="173"/>
      <c r="C122" s="171"/>
    </row>
    <row r="123" spans="1:3">
      <c r="A123" s="192"/>
      <c r="B123" s="173"/>
      <c r="C123" s="171"/>
    </row>
    <row r="124" spans="1:3">
      <c r="A124" s="192"/>
      <c r="B124" s="173"/>
      <c r="C124" s="171"/>
    </row>
    <row r="125" spans="1:3">
      <c r="A125" s="192"/>
      <c r="B125" s="173"/>
      <c r="C125" s="171"/>
    </row>
    <row r="126" spans="1:3">
      <c r="A126" s="192"/>
      <c r="B126" s="173"/>
      <c r="C126" s="171"/>
    </row>
    <row r="127" spans="1:3">
      <c r="A127" s="192"/>
      <c r="B127" s="173"/>
      <c r="C127" s="171"/>
    </row>
    <row r="128" spans="1:3">
      <c r="A128" s="192"/>
      <c r="B128" s="173"/>
      <c r="C128" s="171"/>
    </row>
    <row r="129" spans="1:3">
      <c r="A129" s="192"/>
      <c r="B129" s="173"/>
      <c r="C129" s="171"/>
    </row>
    <row r="130" spans="1:3">
      <c r="A130" s="192"/>
      <c r="B130" s="173"/>
      <c r="C130" s="171"/>
    </row>
    <row r="131" spans="1:3">
      <c r="A131" s="192"/>
      <c r="B131" s="173"/>
      <c r="C131" s="171"/>
    </row>
    <row r="132" spans="1:3">
      <c r="A132" s="192"/>
      <c r="B132" s="173"/>
      <c r="C132" s="171"/>
    </row>
    <row r="133" spans="1:3">
      <c r="A133" s="192"/>
      <c r="B133" s="173"/>
      <c r="C133" s="171"/>
    </row>
    <row r="134" spans="1:3">
      <c r="A134" s="192"/>
      <c r="B134" s="173"/>
      <c r="C134" s="171"/>
    </row>
    <row r="135" spans="1:3">
      <c r="A135" s="192"/>
      <c r="B135" s="173"/>
      <c r="C135" s="171"/>
    </row>
    <row r="136" spans="1:3">
      <c r="A136" s="192"/>
      <c r="B136" s="173"/>
      <c r="C136" s="171"/>
    </row>
    <row r="137" spans="1:3">
      <c r="A137" s="192"/>
      <c r="B137" s="173"/>
      <c r="C137" s="171"/>
    </row>
    <row r="138" spans="1:3">
      <c r="A138" s="192"/>
      <c r="B138" s="173"/>
      <c r="C138" s="171"/>
    </row>
    <row r="139" spans="1:3">
      <c r="A139" s="192"/>
      <c r="B139" s="173"/>
      <c r="C139" s="171"/>
    </row>
    <row r="140" spans="1:3">
      <c r="A140" s="192"/>
      <c r="B140" s="173"/>
      <c r="C140" s="171"/>
    </row>
    <row r="141" spans="1:3">
      <c r="A141" s="192"/>
      <c r="B141" s="173"/>
      <c r="C141" s="171"/>
    </row>
    <row r="142" spans="1:3">
      <c r="A142" s="192"/>
      <c r="B142" s="173"/>
      <c r="C142" s="171"/>
    </row>
    <row r="143" spans="1:3">
      <c r="A143" s="181"/>
      <c r="B143" s="173"/>
      <c r="C143" s="171"/>
    </row>
    <row r="144" spans="1:3">
      <c r="A144" s="181"/>
      <c r="B144" s="173"/>
      <c r="C144" s="171"/>
    </row>
    <row r="145" spans="1:3">
      <c r="A145" s="181"/>
      <c r="B145" s="173"/>
      <c r="C145" s="171"/>
    </row>
    <row r="146" spans="1:3">
      <c r="A146" s="181"/>
      <c r="B146" s="173"/>
      <c r="C146" s="171"/>
    </row>
    <row r="147" spans="1:3">
      <c r="A147" s="181"/>
      <c r="B147" s="173"/>
      <c r="C147" s="171"/>
    </row>
    <row r="148" spans="1:3">
      <c r="A148" s="181"/>
      <c r="B148" s="173"/>
      <c r="C148" s="171"/>
    </row>
    <row r="149" spans="1:3">
      <c r="A149" s="181"/>
      <c r="B149" s="173"/>
      <c r="C149" s="171"/>
    </row>
    <row r="150" spans="1:3">
      <c r="A150" s="181"/>
      <c r="B150" s="173"/>
      <c r="C150" s="171"/>
    </row>
    <row r="151" spans="1:3">
      <c r="A151" s="181"/>
      <c r="B151" s="173"/>
      <c r="C151" s="171"/>
    </row>
    <row r="152" spans="1:3">
      <c r="A152" s="181"/>
      <c r="B152" s="173"/>
      <c r="C152" s="171"/>
    </row>
    <row r="153" spans="1:3">
      <c r="A153" s="181"/>
      <c r="B153" s="173"/>
      <c r="C153" s="171"/>
    </row>
    <row r="154" spans="1:3">
      <c r="A154" s="181"/>
      <c r="B154" s="173"/>
      <c r="C154" s="171"/>
    </row>
    <row r="155" spans="1:3">
      <c r="A155" s="181"/>
      <c r="B155" s="173"/>
      <c r="C155" s="171"/>
    </row>
    <row r="156" spans="1:3">
      <c r="A156" s="181"/>
      <c r="B156" s="173"/>
      <c r="C156" s="171"/>
    </row>
    <row r="157" spans="1:3">
      <c r="A157" s="181"/>
      <c r="B157" s="173"/>
      <c r="C157" s="171"/>
    </row>
    <row r="158" spans="1:3">
      <c r="A158" s="181"/>
      <c r="B158" s="173"/>
      <c r="C158" s="171"/>
    </row>
    <row r="159" spans="1:3">
      <c r="A159" s="181"/>
      <c r="B159" s="173"/>
      <c r="C159" s="171"/>
    </row>
    <row r="160" spans="1:3">
      <c r="A160" s="181"/>
      <c r="B160" s="173"/>
      <c r="C160" s="171"/>
    </row>
    <row r="161" spans="1:3">
      <c r="A161" s="181"/>
      <c r="B161" s="173"/>
      <c r="C161" s="171"/>
    </row>
    <row r="162" spans="1:3">
      <c r="A162" s="181"/>
      <c r="B162" s="173"/>
      <c r="C162" s="171"/>
    </row>
    <row r="163" spans="1:3">
      <c r="A163" s="181"/>
      <c r="B163" s="173"/>
      <c r="C163" s="171"/>
    </row>
    <row r="164" spans="1:3">
      <c r="A164" s="181"/>
      <c r="B164" s="173"/>
      <c r="C164" s="171"/>
    </row>
    <row r="165" spans="1:3">
      <c r="A165" s="184"/>
      <c r="B165" s="194"/>
    </row>
    <row r="166" spans="1:3">
      <c r="A166" s="181"/>
      <c r="B166" s="173"/>
    </row>
    <row r="167" spans="1:3">
      <c r="A167" s="181"/>
      <c r="B167" s="173"/>
    </row>
    <row r="168" spans="1:3">
      <c r="A168" s="181"/>
      <c r="B168" s="173"/>
    </row>
    <row r="169" spans="1:3">
      <c r="A169" s="181"/>
      <c r="B169" s="173"/>
    </row>
    <row r="170" spans="1:3">
      <c r="A170" s="181"/>
      <c r="B170" s="173"/>
    </row>
    <row r="171" spans="1:3">
      <c r="A171" s="181"/>
      <c r="B171" s="173"/>
    </row>
    <row r="172" spans="1:3">
      <c r="A172" s="181"/>
      <c r="B172" s="173"/>
    </row>
    <row r="173" spans="1:3">
      <c r="A173" s="181"/>
      <c r="B173" s="173"/>
    </row>
    <row r="174" spans="1:3">
      <c r="A174" s="192"/>
      <c r="B174" s="173"/>
    </row>
    <row r="175" spans="1:3">
      <c r="A175" s="192"/>
      <c r="B175" s="173"/>
    </row>
    <row r="176" spans="1:3">
      <c r="A176" s="192"/>
      <c r="B176" s="173"/>
    </row>
    <row r="196" spans="1:2">
      <c r="A196" s="192"/>
      <c r="B196" s="173"/>
    </row>
    <row r="210" spans="1:2">
      <c r="A210" s="192"/>
      <c r="B210" s="173"/>
    </row>
    <row r="211" spans="1:2">
      <c r="A211" s="192"/>
      <c r="B211" s="173"/>
    </row>
    <row r="212" spans="1:2">
      <c r="A212" s="192"/>
      <c r="B212" s="173"/>
    </row>
    <row r="213" spans="1:2">
      <c r="A213" s="192"/>
      <c r="B213" s="173"/>
    </row>
    <row r="224" spans="1:2">
      <c r="A224" s="181"/>
    </row>
    <row r="225" spans="1:1">
      <c r="A225" s="181"/>
    </row>
    <row r="226" spans="1:1">
      <c r="A226" s="181"/>
    </row>
    <row r="227" spans="1:1">
      <c r="A227" s="181"/>
    </row>
    <row r="228" spans="1:1">
      <c r="A228" s="181"/>
    </row>
    <row r="229" spans="1:1">
      <c r="A229" s="181"/>
    </row>
    <row r="230" spans="1:1">
      <c r="A230" s="181"/>
    </row>
    <row r="231" spans="1:1">
      <c r="A231" s="181"/>
    </row>
    <row r="232" spans="1:1">
      <c r="A232" s="181"/>
    </row>
    <row r="233" spans="1:1">
      <c r="A233" s="181"/>
    </row>
    <row r="234" spans="1:1">
      <c r="A234" s="181"/>
    </row>
    <row r="235" spans="1:1">
      <c r="A235" s="181"/>
    </row>
    <row r="236" spans="1:1">
      <c r="A236" s="181"/>
    </row>
    <row r="237" spans="1:1">
      <c r="A237" s="181"/>
    </row>
    <row r="238" spans="1:1">
      <c r="A238" s="181"/>
    </row>
    <row r="239" spans="1:1">
      <c r="A239" s="181"/>
    </row>
    <row r="240" spans="1:1">
      <c r="A240" s="181"/>
    </row>
    <row r="241" spans="1:1">
      <c r="A241" s="181"/>
    </row>
    <row r="242" spans="1:1">
      <c r="A242" s="181"/>
    </row>
    <row r="243" spans="1:1">
      <c r="A243" s="181"/>
    </row>
    <row r="244" spans="1:1">
      <c r="A244" s="181"/>
    </row>
    <row r="245" spans="1:1">
      <c r="A245" s="169"/>
    </row>
    <row r="246" spans="1:1">
      <c r="A246" s="169"/>
    </row>
    <row r="247" spans="1:1">
      <c r="A247" s="169"/>
    </row>
    <row r="248" spans="1:1">
      <c r="A248" s="169"/>
    </row>
    <row r="249" spans="1:1">
      <c r="A249" s="169"/>
    </row>
    <row r="250" spans="1:1">
      <c r="A250" s="169"/>
    </row>
    <row r="251" spans="1:1">
      <c r="A251" s="169"/>
    </row>
    <row r="252" spans="1:1">
      <c r="A252" s="169"/>
    </row>
    <row r="253" spans="1:1">
      <c r="A253" s="169"/>
    </row>
    <row r="254" spans="1:1">
      <c r="A254" s="169"/>
    </row>
    <row r="255" spans="1:1">
      <c r="A255" s="169"/>
    </row>
    <row r="256" spans="1:1">
      <c r="A256" s="169"/>
    </row>
    <row r="257" spans="1:1">
      <c r="A257" s="169"/>
    </row>
    <row r="258" spans="1:1">
      <c r="A258" s="169"/>
    </row>
    <row r="259" spans="1:1">
      <c r="A259" s="169"/>
    </row>
    <row r="260" spans="1:1">
      <c r="A260" s="169"/>
    </row>
  </sheetData>
  <sheetProtection password="E729" sheet="1" objects="1" scenarios="1" selectLockedCells="1" selectUnlockedCells="1"/>
  <phoneticPr fontId="2" type="noConversion"/>
  <hyperlinks>
    <hyperlink ref="A54" r:id="rId1" display="..\..\..\..\..\..\Websites\glasdiscount.nl\Bijlagen\matelux folder.pdf"/>
    <hyperlink ref="A53" r:id="rId2" display="..\..\..\..\..\..\Websites\glasdiscount.nl\Bijlagen\matelux folder.pdf"/>
  </hyperlinks>
  <pageMargins left="0.75" right="0.75" top="1" bottom="1" header="0.5" footer="0.5"/>
  <pageSetup paperSize="9" orientation="portrait" horizontalDpi="4294967293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Blad5"/>
  <dimension ref="C1:I26"/>
  <sheetViews>
    <sheetView workbookViewId="0">
      <selection sqref="A1:XFD1048576"/>
    </sheetView>
  </sheetViews>
  <sheetFormatPr defaultColWidth="11.42578125" defaultRowHeight="12.75"/>
  <cols>
    <col min="1" max="2" width="11.42578125" style="158" customWidth="1"/>
    <col min="3" max="5" width="9.28515625" style="158" bestFit="1" customWidth="1"/>
    <col min="6" max="6" width="11.42578125" style="158" customWidth="1"/>
    <col min="7" max="7" width="10.7109375" style="158" bestFit="1" customWidth="1"/>
    <col min="8" max="16384" width="11.42578125" style="158"/>
  </cols>
  <sheetData>
    <row r="1" spans="3:9">
      <c r="C1" s="158" t="s">
        <v>117</v>
      </c>
      <c r="D1" s="158" t="s">
        <v>46</v>
      </c>
      <c r="E1" s="158" t="s">
        <v>45</v>
      </c>
      <c r="G1" s="195" t="s">
        <v>115</v>
      </c>
      <c r="I1" s="158" t="s">
        <v>116</v>
      </c>
    </row>
    <row r="2" spans="3:9">
      <c r="C2" s="158">
        <f>Offerteblad!G12</f>
        <v>0</v>
      </c>
      <c r="D2" s="158">
        <f>Offerteblad!H12</f>
        <v>0</v>
      </c>
      <c r="E2" s="158">
        <f>Offerteblad!I12</f>
        <v>0</v>
      </c>
      <c r="G2" s="158">
        <f>C2*((D2+E2)*2)</f>
        <v>0</v>
      </c>
      <c r="I2" s="158">
        <f>IF(Offerteblad!J12 &lt; 0.5, blad3!C2*0.5,blad3!C2*Offerteblad!J12)</f>
        <v>0</v>
      </c>
    </row>
    <row r="3" spans="3:9">
      <c r="C3" s="158">
        <f>Offerteblad!G13</f>
        <v>0</v>
      </c>
      <c r="D3" s="158">
        <f>Offerteblad!H13</f>
        <v>0</v>
      </c>
      <c r="E3" s="158">
        <f>Offerteblad!I13</f>
        <v>0</v>
      </c>
      <c r="G3" s="158">
        <f t="shared" ref="G3:G20" si="0">C3*((D3+E3)*2)</f>
        <v>0</v>
      </c>
      <c r="I3" s="158">
        <f>IF(Offerteblad!J13 &lt; 0.5, blad3!C3*0.5,blad3!C3*Offerteblad!J13)</f>
        <v>0</v>
      </c>
    </row>
    <row r="4" spans="3:9">
      <c r="C4" s="158">
        <f>Offerteblad!G14</f>
        <v>0</v>
      </c>
      <c r="D4" s="158">
        <f>Offerteblad!H14</f>
        <v>0</v>
      </c>
      <c r="E4" s="158">
        <f>Offerteblad!I14</f>
        <v>0</v>
      </c>
      <c r="G4" s="158">
        <f t="shared" si="0"/>
        <v>0</v>
      </c>
      <c r="I4" s="158">
        <f>IF(Offerteblad!J14 &lt; 0.5, blad3!C4*0.5,blad3!C4*Offerteblad!J14)</f>
        <v>0</v>
      </c>
    </row>
    <row r="5" spans="3:9">
      <c r="C5" s="158">
        <f>Offerteblad!G15</f>
        <v>0</v>
      </c>
      <c r="D5" s="158">
        <f>Offerteblad!H15</f>
        <v>0</v>
      </c>
      <c r="E5" s="158">
        <f>Offerteblad!I15</f>
        <v>0</v>
      </c>
      <c r="G5" s="158">
        <f t="shared" si="0"/>
        <v>0</v>
      </c>
      <c r="I5" s="158">
        <f>IF(Offerteblad!J15 &lt; 0.5, blad3!C5*0.5,blad3!C5*Offerteblad!J15)</f>
        <v>0</v>
      </c>
    </row>
    <row r="6" spans="3:9">
      <c r="C6" s="158">
        <f>Offerteblad!G16</f>
        <v>0</v>
      </c>
      <c r="D6" s="158">
        <f>Offerteblad!H16</f>
        <v>0</v>
      </c>
      <c r="E6" s="158">
        <f>Offerteblad!I16</f>
        <v>0</v>
      </c>
      <c r="G6" s="158">
        <f t="shared" si="0"/>
        <v>0</v>
      </c>
      <c r="I6" s="158">
        <f>IF(Offerteblad!J16 &lt; 0.5, blad3!C6*0.5,blad3!C6*Offerteblad!J16)</f>
        <v>0</v>
      </c>
    </row>
    <row r="7" spans="3:9">
      <c r="C7" s="158">
        <f>Offerteblad!G17</f>
        <v>0</v>
      </c>
      <c r="D7" s="158">
        <f>Offerteblad!H17</f>
        <v>0</v>
      </c>
      <c r="E7" s="158">
        <f>Offerteblad!I17</f>
        <v>0</v>
      </c>
      <c r="G7" s="158">
        <f t="shared" si="0"/>
        <v>0</v>
      </c>
      <c r="I7" s="158">
        <f>IF(Offerteblad!J17 &lt; 0.5, blad3!C7*0.5,blad3!C7*Offerteblad!J17)</f>
        <v>0</v>
      </c>
    </row>
    <row r="8" spans="3:9">
      <c r="C8" s="158">
        <f>Offerteblad!G18</f>
        <v>0</v>
      </c>
      <c r="D8" s="158">
        <f>Offerteblad!H18</f>
        <v>0</v>
      </c>
      <c r="E8" s="158">
        <f>Offerteblad!I18</f>
        <v>0</v>
      </c>
      <c r="G8" s="158">
        <f t="shared" si="0"/>
        <v>0</v>
      </c>
      <c r="I8" s="158">
        <f>IF(Offerteblad!J18 &lt; 0.5, blad3!C8*0.5,blad3!C8*Offerteblad!J18)</f>
        <v>0</v>
      </c>
    </row>
    <row r="9" spans="3:9">
      <c r="C9" s="158">
        <f>Offerteblad!G19</f>
        <v>0</v>
      </c>
      <c r="D9" s="158">
        <f>Offerteblad!H19</f>
        <v>0</v>
      </c>
      <c r="E9" s="158">
        <f>Offerteblad!I19</f>
        <v>0</v>
      </c>
      <c r="G9" s="158">
        <f t="shared" si="0"/>
        <v>0</v>
      </c>
      <c r="I9" s="158">
        <f>IF(Offerteblad!J19 &lt; 0.5, blad3!C9*0.5,blad3!C9*Offerteblad!J19)</f>
        <v>0</v>
      </c>
    </row>
    <row r="10" spans="3:9">
      <c r="C10" s="158">
        <f>Offerteblad!G20</f>
        <v>0</v>
      </c>
      <c r="D10" s="158">
        <f>Offerteblad!H20</f>
        <v>0</v>
      </c>
      <c r="E10" s="158">
        <f>Offerteblad!I20</f>
        <v>0</v>
      </c>
      <c r="G10" s="158">
        <f t="shared" si="0"/>
        <v>0</v>
      </c>
      <c r="I10" s="158">
        <f>IF(Offerteblad!J20 &lt; 0.5, blad3!C10*0.5,blad3!C10*Offerteblad!J20)</f>
        <v>0</v>
      </c>
    </row>
    <row r="11" spans="3:9">
      <c r="C11" s="158">
        <f>Offerteblad!G21</f>
        <v>0</v>
      </c>
      <c r="D11" s="158">
        <f>Offerteblad!H21</f>
        <v>0</v>
      </c>
      <c r="E11" s="158">
        <f>Offerteblad!I21</f>
        <v>0</v>
      </c>
      <c r="G11" s="158">
        <f t="shared" si="0"/>
        <v>0</v>
      </c>
      <c r="I11" s="158">
        <f>IF(Offerteblad!J21 &lt; 0.5, blad3!C11*0.5,blad3!C11*Offerteblad!J21)</f>
        <v>0</v>
      </c>
    </row>
    <row r="12" spans="3:9">
      <c r="C12" s="158">
        <f>Offerteblad!G22</f>
        <v>0</v>
      </c>
      <c r="D12" s="158">
        <f>Offerteblad!H22</f>
        <v>0</v>
      </c>
      <c r="E12" s="158">
        <f>Offerteblad!I22</f>
        <v>0</v>
      </c>
      <c r="G12" s="158">
        <f t="shared" si="0"/>
        <v>0</v>
      </c>
      <c r="I12" s="158">
        <f>IF(Offerteblad!J22 &lt; 0.5, blad3!C12*0.5,blad3!C12*Offerteblad!J22)</f>
        <v>0</v>
      </c>
    </row>
    <row r="13" spans="3:9">
      <c r="C13" s="158">
        <f>Offerteblad!G23</f>
        <v>0</v>
      </c>
      <c r="D13" s="158">
        <f>Offerteblad!H23</f>
        <v>0</v>
      </c>
      <c r="E13" s="158">
        <f>Offerteblad!I23</f>
        <v>0</v>
      </c>
      <c r="G13" s="158">
        <f t="shared" si="0"/>
        <v>0</v>
      </c>
      <c r="I13" s="158">
        <f>IF(Offerteblad!J23 &lt; 0.5, blad3!C13*0.5,blad3!C13*Offerteblad!J23)</f>
        <v>0</v>
      </c>
    </row>
    <row r="14" spans="3:9">
      <c r="C14" s="158">
        <f>Offerteblad!G24</f>
        <v>0</v>
      </c>
      <c r="D14" s="158">
        <f>Offerteblad!H24</f>
        <v>0</v>
      </c>
      <c r="E14" s="158">
        <f>Offerteblad!I24</f>
        <v>0</v>
      </c>
      <c r="G14" s="158">
        <f t="shared" si="0"/>
        <v>0</v>
      </c>
      <c r="I14" s="158">
        <f>IF(Offerteblad!J24 &lt; 0.5, blad3!C14*0.5,blad3!C14*Offerteblad!J24)</f>
        <v>0</v>
      </c>
    </row>
    <row r="15" spans="3:9">
      <c r="C15" s="158">
        <f>Offerteblad!G25</f>
        <v>0</v>
      </c>
      <c r="D15" s="158">
        <f>Offerteblad!H25</f>
        <v>0</v>
      </c>
      <c r="E15" s="158">
        <f>Offerteblad!I25</f>
        <v>0</v>
      </c>
      <c r="G15" s="158">
        <f t="shared" si="0"/>
        <v>0</v>
      </c>
      <c r="I15" s="158">
        <f>IF(Offerteblad!J25 &lt; 0.5, blad3!C15*0.5,blad3!C15*Offerteblad!J25)</f>
        <v>0</v>
      </c>
    </row>
    <row r="16" spans="3:9">
      <c r="C16" s="158">
        <f>Offerteblad!G26</f>
        <v>0</v>
      </c>
      <c r="D16" s="158">
        <f>Offerteblad!H26</f>
        <v>0</v>
      </c>
      <c r="E16" s="158">
        <f>Offerteblad!I26</f>
        <v>0</v>
      </c>
      <c r="G16" s="158">
        <f t="shared" si="0"/>
        <v>0</v>
      </c>
      <c r="I16" s="158">
        <f>IF(Offerteblad!J26 &lt; 0.5, blad3!C16*0.5,blad3!C16*Offerteblad!J26)</f>
        <v>0</v>
      </c>
    </row>
    <row r="17" spans="3:9">
      <c r="C17" s="158">
        <f>Offerteblad!G27</f>
        <v>0</v>
      </c>
      <c r="D17" s="158">
        <f>Offerteblad!H27</f>
        <v>0</v>
      </c>
      <c r="E17" s="158">
        <f>Offerteblad!I27</f>
        <v>0</v>
      </c>
      <c r="G17" s="158">
        <f t="shared" si="0"/>
        <v>0</v>
      </c>
      <c r="I17" s="158">
        <f>IF(Offerteblad!J27 &lt; 0.5, blad3!C17*0.5,blad3!C17*Offerteblad!J27)</f>
        <v>0</v>
      </c>
    </row>
    <row r="18" spans="3:9">
      <c r="C18" s="158">
        <f>Offerteblad!G28</f>
        <v>0</v>
      </c>
      <c r="D18" s="158">
        <f>Offerteblad!H28</f>
        <v>0</v>
      </c>
      <c r="E18" s="158">
        <f>Offerteblad!I28</f>
        <v>0</v>
      </c>
      <c r="G18" s="158">
        <f t="shared" si="0"/>
        <v>0</v>
      </c>
      <c r="I18" s="158">
        <f>IF(Offerteblad!J28 &lt; 0.5, blad3!C18*0.5,blad3!C18*Offerteblad!J28)</f>
        <v>0</v>
      </c>
    </row>
    <row r="19" spans="3:9">
      <c r="C19" s="158">
        <f>Offerteblad!G29</f>
        <v>0</v>
      </c>
      <c r="D19" s="158">
        <f>Offerteblad!H29</f>
        <v>0</v>
      </c>
      <c r="E19" s="158">
        <f>Offerteblad!I29</f>
        <v>0</v>
      </c>
      <c r="G19" s="158">
        <f t="shared" si="0"/>
        <v>0</v>
      </c>
      <c r="I19" s="158">
        <f>IF(Offerteblad!J29 &lt; 0.5, blad3!C19*0.5,blad3!C19*Offerteblad!J29)</f>
        <v>0</v>
      </c>
    </row>
    <row r="20" spans="3:9">
      <c r="C20" s="158">
        <f>Offerteblad!G30</f>
        <v>0</v>
      </c>
      <c r="D20" s="158">
        <f>Offerteblad!H30</f>
        <v>0</v>
      </c>
      <c r="E20" s="158">
        <f>Offerteblad!I30</f>
        <v>0</v>
      </c>
      <c r="G20" s="158">
        <f t="shared" si="0"/>
        <v>0</v>
      </c>
      <c r="I20" s="158">
        <f>IF(Offerteblad!J30 &lt; 0.5, blad3!C20*0.5,blad3!C20*Offerteblad!J30)</f>
        <v>0</v>
      </c>
    </row>
    <row r="23" spans="3:9">
      <c r="C23" s="158">
        <f>SUM(C2:C22)</f>
        <v>0</v>
      </c>
      <c r="F23" s="158" t="s">
        <v>47</v>
      </c>
      <c r="G23" s="158">
        <f>SUM(G2:G21)</f>
        <v>0</v>
      </c>
      <c r="I23" s="196">
        <f>SUM(I2:I20)</f>
        <v>0</v>
      </c>
    </row>
    <row r="25" spans="3:9">
      <c r="F25" s="158" t="s">
        <v>48</v>
      </c>
      <c r="G25" s="158">
        <f>CEILING(((G23*2)/1000)/13,1)</f>
        <v>0</v>
      </c>
    </row>
    <row r="26" spans="3:9">
      <c r="F26" s="158" t="s">
        <v>49</v>
      </c>
      <c r="G26" s="158">
        <f>CEILING((G23*2)/1000,20)</f>
        <v>0</v>
      </c>
    </row>
  </sheetData>
  <sheetProtection password="E729" sheet="1" objects="1" scenarios="1" selectLockedCells="1" selectUnlockedCells="1"/>
  <phoneticPr fontId="2" type="noConversion"/>
  <pageMargins left="0.75" right="0.75" top="1" bottom="1" header="0.5" footer="0.5"/>
  <pageSetup paperSize="9"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12</vt:i4>
      </vt:variant>
      <vt:variant>
        <vt:lpstr>Benoemde bereiken</vt:lpstr>
      </vt:variant>
      <vt:variant>
        <vt:i4>32</vt:i4>
      </vt:variant>
    </vt:vector>
  </HeadingPairs>
  <TitlesOfParts>
    <vt:vector size="44" baseType="lpstr">
      <vt:lpstr>Offerteblad</vt:lpstr>
      <vt:lpstr>Offerte</vt:lpstr>
      <vt:lpstr>Factuur</vt:lpstr>
      <vt:lpstr>Orderbevestiging</vt:lpstr>
      <vt:lpstr>Bestelling</vt:lpstr>
      <vt:lpstr>Copyright</vt:lpstr>
      <vt:lpstr>blad 1</vt:lpstr>
      <vt:lpstr>blad 2</vt:lpstr>
      <vt:lpstr>blad3</vt:lpstr>
      <vt:lpstr>Opdrachtbevestiging</vt:lpstr>
      <vt:lpstr>Bestelling glas</vt:lpstr>
      <vt:lpstr>Bestelling roosters</vt:lpstr>
      <vt:lpstr>'Bestelling glas'!Afdrukbereik</vt:lpstr>
      <vt:lpstr>'Bestelling roosters'!Afdrukbereik</vt:lpstr>
      <vt:lpstr>Offerteblad!Afdrukbereik</vt:lpstr>
      <vt:lpstr>Opdrachtbevestiging!Afdrukbereik</vt:lpstr>
      <vt:lpstr>afhalen</vt:lpstr>
      <vt:lpstr>Artikel</vt:lpstr>
      <vt:lpstr>artikellijst</vt:lpstr>
      <vt:lpstr>betaalselectie</vt:lpstr>
      <vt:lpstr>betaalwijze</vt:lpstr>
      <vt:lpstr>bezorgen</vt:lpstr>
      <vt:lpstr>bezorgenafhalen</vt:lpstr>
      <vt:lpstr>bezorgkosten</vt:lpstr>
      <vt:lpstr>bezorgkosten2</vt:lpstr>
      <vt:lpstr>gereedschap</vt:lpstr>
      <vt:lpstr>glaslatten</vt:lpstr>
      <vt:lpstr>janeeselectie</vt:lpstr>
      <vt:lpstr>keuzeglaslat</vt:lpstr>
      <vt:lpstr>kit</vt:lpstr>
      <vt:lpstr>kitkleur</vt:lpstr>
      <vt:lpstr>kitten</vt:lpstr>
      <vt:lpstr>Offerteblad!Ophalen</vt:lpstr>
      <vt:lpstr>prijslijsoverig</vt:lpstr>
      <vt:lpstr>prijslijst</vt:lpstr>
      <vt:lpstr>Provincie</vt:lpstr>
      <vt:lpstr>Rooster</vt:lpstr>
      <vt:lpstr>roosterprijslijst</vt:lpstr>
      <vt:lpstr>soortglas</vt:lpstr>
      <vt:lpstr>soortkit</vt:lpstr>
      <vt:lpstr>soortrooster</vt:lpstr>
      <vt:lpstr>Soortsamenstelling</vt:lpstr>
      <vt:lpstr>spouw</vt:lpstr>
      <vt:lpstr>spouwbreedte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Ben Geerdink</cp:lastModifiedBy>
  <cp:lastPrinted>2013-07-01T07:43:47Z</cp:lastPrinted>
  <dcterms:created xsi:type="dcterms:W3CDTF">2004-09-01T06:34:16Z</dcterms:created>
  <dcterms:modified xsi:type="dcterms:W3CDTF">2013-07-04T08:30:25Z</dcterms:modified>
</cp:coreProperties>
</file>