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 activeTab="3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S15" i="1"/>
  <c r="I15"/>
  <c r="P15"/>
  <c r="K15"/>
  <c r="C15"/>
  <c r="J15"/>
  <c r="L15"/>
  <c r="K16"/>
  <c r="C16"/>
  <c r="J16"/>
  <c r="L16"/>
  <c r="K17"/>
  <c r="L17"/>
  <c r="K18"/>
  <c r="L18"/>
  <c r="K19"/>
  <c r="L19"/>
  <c r="K20"/>
  <c r="L20"/>
  <c r="L21"/>
  <c r="L22"/>
  <c r="L22" i="15"/>
  <c r="L23"/>
  <c r="L24"/>
  <c r="L25"/>
  <c r="L26"/>
  <c r="L27"/>
  <c r="L28"/>
  <c r="L29"/>
  <c r="L30"/>
  <c r="L23" i="1"/>
  <c r="L31" i="15"/>
  <c r="L32"/>
  <c r="L24" i="1"/>
  <c r="R15"/>
  <c r="R20"/>
  <c r="R19"/>
  <c r="R18"/>
  <c r="T20"/>
  <c r="T19"/>
  <c r="T18"/>
  <c r="T17"/>
  <c r="T16"/>
  <c r="T15"/>
  <c r="Q15"/>
  <c r="I20"/>
  <c r="I19"/>
  <c r="S18"/>
  <c r="I17"/>
  <c r="I16"/>
  <c r="P16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J17"/>
  <c r="J18"/>
  <c r="J19"/>
  <c r="J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/>
  <c r="C22" i="20"/>
  <c r="C18" i="13"/>
  <c r="A22" i="20"/>
  <c r="A18" i="22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L29" i="2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K22" i="15"/>
  <c r="L25" i="20"/>
  <c r="L26" i="21"/>
  <c r="K23" i="15"/>
  <c r="K23" i="21"/>
  <c r="K25" i="15"/>
  <c r="L29" i="20"/>
  <c r="L23"/>
  <c r="K24" i="15"/>
  <c r="K26"/>
  <c r="K24" i="20"/>
  <c r="L24"/>
  <c r="K27" i="15"/>
  <c r="K22" i="20"/>
  <c r="K22" i="21"/>
  <c r="J22" i="15"/>
  <c r="J22" i="20"/>
  <c r="J22" i="21"/>
  <c r="J27"/>
  <c r="L27" i="20"/>
  <c r="L26"/>
  <c r="L25" i="21"/>
  <c r="L24"/>
  <c r="L22"/>
  <c r="L31"/>
  <c r="L22" i="20"/>
  <c r="L28"/>
  <c r="L30"/>
  <c r="L28" i="21"/>
  <c r="L30"/>
  <c r="L32"/>
  <c r="L31" i="20"/>
  <c r="L32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<sst xmlns="http://schemas.openxmlformats.org/spreadsheetml/2006/main" count="377" uniqueCount="192">
  <si>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</si>
  <si>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</si>
  <si>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</si>
  <si>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</si>
  <si>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</si>
  <si>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</si>
  <si>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</si>
  <si>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</si>
  <si>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</si>
  <si>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</si>
  <si>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</si>
  <si>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</si>
  <si>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</si>
  <si>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</si>
  <si>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</si>
  <si>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</si>
  <si>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</si>
  <si>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</si>
  <si>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</si>
  <si>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</si>
  <si>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</si>
  <si>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</si>
  <si>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</si>
  <si>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</si>
  <si>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</si>
  <si>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</si>
  <si>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</si>
  <si>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</si>
  <si>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</si>
  <si>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</si>
  <si>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</si>
  <si>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</si>
  <si>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</si>
  <si>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</si>
  <si>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</si>
  <si>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</si>
  <si>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</si>
  <si>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</si>
  <si>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</si>
  <si>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</si>
  <si>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</si>
  <si>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</si>
  <si>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</si>
  <si>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</si>
  <si>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</si>
  <si>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</si>
  <si>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</si>
  <si>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</si>
  <si>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</si>
  <si>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</si>
  <si>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</si>
  <si>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</si>
  <si>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</si>
  <si>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</si>
  <si>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</si>
  <si>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</si>
  <si>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</si>
  <si>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</si>
  <si>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</si>
  <si>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</si>
  <si>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</si>
  <si>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</si>
  <si>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</si>
  <si>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</si>
  <si>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</si>
  <si>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</si>
  <si>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</si>
  <si>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</si>
  <si>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</si>
  <si>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</si>
  <si>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</si>
  <si>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</si>
  <si>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</si>
  <si>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</si>
  <si>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</si>
  <si>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</si>
  <si>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</si>
  <si>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</si>
  <si>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</si>
  <si>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</si>
  <si>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</si>
  <si>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</si>
  <si>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</si>
  <si>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</si>
  <si>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</si>
  <si>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055-5052878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</si>
  <si>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</si>
  <si>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</si>
  <si>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</si>
  <si>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</si>
  <si>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</si>
  <si>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</si>
  <si>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</si>
  <si>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</si>
  <si>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</si>
  <si>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</si>
  <si>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</si>
  <si>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</si>
  <si>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</si>
  <si>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</si>
  <si>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</si>
  <si>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</si>
  <si>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</si>
  <si>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</si>
  <si>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</si>
  <si>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</si>
  <si>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</si>
  <si>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</si>
  <si>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</si>
  <si>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</si>
  <si>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</si>
  <si>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</si>
  <si>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</si>
  <si>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</si>
  <si>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</si>
  <si>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</si>
  <si>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</si>
  <si>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</si>
  <si>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</si>
  <si>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</si>
  <si>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</si>
  <si>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</si>
  <si>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</si>
  <si>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</si>
  <si>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</si>
  <si>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</si>
  <si>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</si>
  <si>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</si>
  <si>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</si>
  <si>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</si>
  <si>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</si>
  <si>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</si>
  <si>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</si>
  <si>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</si>
  <si>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</si>
  <si>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</si>
  <si>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</si>
  <si>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</si>
  <si>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</si>
  <si>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</si>
  <si>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</si>
  <si>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</si>
  <si>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</si>
  <si>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</si>
  <si>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</si>
  <si>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</si>
  <si>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</si>
  <si>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</si>
  <si>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Geldig v.a. 01-07-2013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</si>
  <si>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</si>
  <si>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</si>
  <si>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</si>
  <si>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</si>
  <si>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</si>
  <si>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</si>
  <si>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</si>
  <si>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</si>
  <si>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</si>
  <si>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</si>
  <si>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</si>
  <si>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</si>
  <si>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</si>
  <si>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</si>
  <si>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</si>
  <si>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</si>
  <si>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</si>
  <si>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</si>
  <si>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</si>
  <si>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</si>
  <si>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</si>
  <si>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</si>
  <si>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</si>
  <si>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binnendeuren</t>
    </r>
  </si>
  <si>
    <t>Aluminium</t>
  </si>
  <si>
    <t xml:space="preserve">Quadra 13100 </t>
  </si>
  <si>
    <t>Quadra 13100 met cilinder</t>
  </si>
  <si>
    <t>Quadra 13100 met WC</t>
  </si>
  <si>
    <t>Quadra 13160</t>
  </si>
  <si>
    <t>Quadra 13160 met cilinder</t>
  </si>
  <si>
    <t>Claustra 13200</t>
  </si>
  <si>
    <t>Claustra 13200 met cilinder</t>
  </si>
  <si>
    <t>Claustra 13200 met WC</t>
  </si>
  <si>
    <t xml:space="preserve">Claustra 13260 </t>
  </si>
  <si>
    <t>Claustra 13260 met cilinder</t>
  </si>
  <si>
    <t>Pendelset Bilboa T-greep</t>
  </si>
  <si>
    <t>Pendelset Bilboa U-greep</t>
  </si>
  <si>
    <t>Pendelset 1 T-greep</t>
  </si>
  <si>
    <t>Pendelset 1 U-greep</t>
  </si>
  <si>
    <t>Pendeldeurset met vloerveer</t>
  </si>
  <si>
    <t>Pendeldeurset M68 T-greep</t>
  </si>
  <si>
    <t>Niet mogelijk</t>
  </si>
  <si>
    <t xml:space="preserve"> Niet mogelijk</t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</si>
</sst>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9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11" fillId="3" borderId="16" xfId="0" applyNumberFormat="1" applyFont="1" applyFill="1" applyBorder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4" fontId="7" fillId="3" borderId="26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8" fontId="7" fillId="3" borderId="2" xfId="0" applyNumberFormat="1" applyFont="1" applyFill="1" applyBorder="1" applyAlignment="1" applyProtection="1">
      <alignment horizontal="right"/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9" fillId="4" borderId="25" xfId="0" applyFont="1" applyFill="1" applyBorder="1" applyAlignment="1" applyProtection="1">
      <alignment horizontal="left"/>
      <protection locked="0"/>
    </xf>
    <xf numFmtId="0" fontId="45" fillId="7" borderId="9" xfId="0" applyFont="1" applyFill="1" applyBorder="1"/>
    <xf numFmtId="0" fontId="45" fillId="7" borderId="0" xfId="0" applyFont="1" applyFill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44" fillId="4" borderId="18" xfId="0" applyNumberFormat="1" applyFon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44" fillId="4" borderId="18" xfId="0" applyNumberFormat="1" applyFon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49" fontId="44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8</xdr:col>
      <xdr:colOff>66675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371475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opLeftCell="B1" zoomScaleNormal="100" workbookViewId="0">
      <pane ySplit="5" topLeftCell="A6" activePane="bottomLeft" state="frozen"/>
      <selection activeCell="B1" sqref="B1"/>
      <selection pane="bottomLeft" activeCell="B15" sqref="B15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27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219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219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219"/>
      <c r="I3" s="8"/>
      <c r="J3" s="8"/>
      <c r="K3" s="146" t="s">
        <v>149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66</v>
      </c>
      <c r="B4" s="2"/>
      <c r="C4" s="2"/>
      <c r="D4" s="2"/>
      <c r="E4" s="2"/>
      <c r="F4" s="2"/>
      <c r="G4" s="100"/>
      <c r="H4" s="219"/>
      <c r="I4" s="8"/>
      <c r="J4" s="8"/>
      <c r="K4" s="62" t="s">
        <v>148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219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47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172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226" t="s">
        <v>115</v>
      </c>
      <c r="C10" s="227"/>
      <c r="D10" s="227"/>
      <c r="E10" s="227"/>
      <c r="F10" s="227"/>
      <c r="G10" s="227"/>
      <c r="H10" s="227"/>
      <c r="I10" s="227"/>
      <c r="J10" s="227"/>
      <c r="K10" s="227"/>
      <c r="L10" s="227"/>
      <c r="M10" s="82"/>
      <c r="N10" s="159"/>
      <c r="O10" s="159"/>
      <c r="P10" s="159"/>
      <c r="Q10" s="159"/>
      <c r="R10" s="159"/>
      <c r="S10" s="160"/>
      <c r="T10" s="160"/>
      <c r="U10" s="160"/>
    </row>
    <row r="11" spans="1:90" s="2" customFormat="1" ht="17.25" customHeight="1" thickBot="1">
      <c r="B11" s="155" t="s">
        <v>169</v>
      </c>
      <c r="C11" s="156"/>
      <c r="D11" s="156"/>
      <c r="E11" s="156"/>
      <c r="F11" s="156"/>
      <c r="G11" s="157"/>
      <c r="H11" s="103"/>
      <c r="I11" s="103"/>
      <c r="J11" s="100"/>
      <c r="K11" s="100"/>
      <c r="L11" s="85"/>
      <c r="M11" s="88"/>
      <c r="N11" s="159"/>
      <c r="O11" s="159"/>
      <c r="P11" s="159"/>
      <c r="Q11" s="159"/>
      <c r="R11" s="159"/>
      <c r="S11" s="160"/>
      <c r="T11" s="160"/>
      <c r="U11" s="160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59"/>
      <c r="O12" s="159"/>
      <c r="P12" s="159"/>
      <c r="Q12" s="159"/>
      <c r="R12" s="159"/>
      <c r="S12" s="160"/>
      <c r="T12" s="160"/>
      <c r="U12" s="160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222" t="s">
        <v>170</v>
      </c>
      <c r="C13" s="234"/>
      <c r="D13" s="234"/>
      <c r="E13" s="234"/>
      <c r="F13" s="223"/>
      <c r="G13" s="222" t="s">
        <v>166</v>
      </c>
      <c r="H13" s="223"/>
      <c r="I13" s="222" t="s">
        <v>135</v>
      </c>
      <c r="J13" s="234"/>
      <c r="K13" s="234"/>
      <c r="L13" s="223"/>
      <c r="M13" s="220"/>
      <c r="N13" s="221"/>
      <c r="O13" s="221"/>
      <c r="P13" s="221"/>
      <c r="Q13" s="221"/>
      <c r="R13" s="221"/>
      <c r="S13" s="221"/>
      <c r="T13" s="221"/>
      <c r="U13" s="159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118</v>
      </c>
      <c r="C14" s="115" t="s">
        <v>24</v>
      </c>
      <c r="D14" s="101" t="s">
        <v>119</v>
      </c>
      <c r="E14" s="101" t="s">
        <v>29</v>
      </c>
      <c r="F14" s="101" t="s">
        <v>30</v>
      </c>
      <c r="G14" s="115" t="s">
        <v>109</v>
      </c>
      <c r="H14" s="101" t="s">
        <v>123</v>
      </c>
      <c r="I14" s="101" t="s">
        <v>134</v>
      </c>
      <c r="J14" s="115" t="s">
        <v>121</v>
      </c>
      <c r="K14" s="115" t="s">
        <v>122</v>
      </c>
      <c r="L14" s="101" t="s">
        <v>120</v>
      </c>
      <c r="M14" s="83" t="s">
        <v>125</v>
      </c>
      <c r="N14" s="143"/>
      <c r="P14" s="162" t="s">
        <v>113</v>
      </c>
      <c r="Q14" s="162" t="s">
        <v>114</v>
      </c>
      <c r="R14" s="159"/>
      <c r="S14" s="162" t="s">
        <v>144</v>
      </c>
      <c r="T14" s="163" t="s">
        <v>145</v>
      </c>
      <c r="U14" s="160"/>
    </row>
    <row r="15" spans="1:90">
      <c r="B15" s="118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190" t="s">
        <v>48</v>
      </c>
      <c r="H15" s="119" t="s">
        <v>173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>IF(H15="Aluminium",IF(I15=2,P15,Q15),IF(H15="RVS",IF(I15=2,S15,T15),0))</f>
        <v>0</v>
      </c>
      <c r="L15" s="122">
        <f t="shared" ref="L15:L20" si="2">IF(J15="Op aanvraag",0,D15*(J15+K15))</f>
        <v>0</v>
      </c>
      <c r="M15" s="124" t="str">
        <f t="shared" ref="M15:M20" si="3">IF(E15&gt;955,IF(R15&lt;10,"Kies glassoort van 10 mm dikte"," "),IF(F15&gt;2155,IF(R15&lt;10,"Kies glassoort van 10 mm dikte"," "),""))</f>
        <v/>
      </c>
      <c r="N15" s="158"/>
      <c r="P15" s="159">
        <f>VLOOKUP(G15,'blad 1'!$Q$40:$S$60,2,0)</f>
        <v>0</v>
      </c>
      <c r="Q15" s="159">
        <f>VLOOKUP(G15,'blad 1'!$Q$40:$S$60,3,0)</f>
        <v>0</v>
      </c>
      <c r="R15" s="159">
        <f>VLOOKUP(B15,'blad 2'!$A$2:$C$47,3,0)</f>
        <v>0</v>
      </c>
      <c r="S15" s="164">
        <f>VLOOKUP(G15,'blad 1'!$W$40:$Y$61,2,0)</f>
        <v>0</v>
      </c>
      <c r="T15" s="159">
        <f>VLOOKUP(G15,'blad 1'!$W$40:$Y$61,3,0)</f>
        <v>0</v>
      </c>
      <c r="U15" s="160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48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ref="K16:K20" si="4">IF(H16="Aluminium",IF(I16=2,N16,O16),IF(H16="RVS",IF(I16=2,P16,Q16),IF(H16="Glansverchroomd",IF(I16=2,S16,T16),0)))</f>
        <v>0</v>
      </c>
      <c r="L16" s="123">
        <f t="shared" si="2"/>
        <v>0</v>
      </c>
      <c r="M16" s="124" t="str">
        <f t="shared" si="3"/>
        <v/>
      </c>
      <c r="N16" s="158"/>
      <c r="P16" s="159">
        <f>VLOOKUP(G16,'blad 1'!$Q$40:$S$60,2,0)</f>
        <v>0</v>
      </c>
      <c r="Q16" s="159">
        <f>VLOOKUP(G16,'blad 1'!$Q$40:$S$60,3,0)</f>
        <v>0</v>
      </c>
      <c r="R16" s="159">
        <f>VLOOKUP(B16,'blad 2'!$A$2:$C$47,3,0)</f>
        <v>0</v>
      </c>
      <c r="S16" s="164">
        <f>VLOOKUP(G16,'blad 1'!$W$40:$Y$61,2,0)</f>
        <v>0</v>
      </c>
      <c r="T16" s="159">
        <f>VLOOKUP(G16,'blad 1'!$W$40:$Y$61,3,0)</f>
        <v>0</v>
      </c>
      <c r="U16" s="160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48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4"/>
        <v>0</v>
      </c>
      <c r="L17" s="123">
        <f t="shared" si="2"/>
        <v>0</v>
      </c>
      <c r="M17" s="124" t="str">
        <f t="shared" si="3"/>
        <v/>
      </c>
      <c r="N17" s="158"/>
      <c r="P17" s="159">
        <f>VLOOKUP(G17,'blad 1'!$Q$40:$S$60,2,0)</f>
        <v>0</v>
      </c>
      <c r="Q17" s="159">
        <f>VLOOKUP(G17,'blad 1'!$Q$40:$S$60,3,0)</f>
        <v>0</v>
      </c>
      <c r="R17" s="159">
        <f>VLOOKUP(B17,'blad 2'!$A$2:$C$47,3,0)</f>
        <v>0</v>
      </c>
      <c r="S17" s="164">
        <f>VLOOKUP(G17,'blad 1'!$W$40:$Y$61,2,0)</f>
        <v>0</v>
      </c>
      <c r="T17" s="159">
        <f>VLOOKUP(G17,'blad 1'!$W$40:$Y$61,3,0)</f>
        <v>0</v>
      </c>
      <c r="U17" s="160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48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4"/>
        <v>0</v>
      </c>
      <c r="L18" s="123">
        <f t="shared" si="2"/>
        <v>0</v>
      </c>
      <c r="M18" s="124" t="str">
        <f t="shared" si="3"/>
        <v/>
      </c>
      <c r="N18" s="158"/>
      <c r="P18" s="159">
        <f>VLOOKUP(G18,'blad 1'!$Q$40:$S$60,2,0)</f>
        <v>0</v>
      </c>
      <c r="Q18" s="159">
        <f>VLOOKUP(G18,'blad 1'!$Q$40:$S$60,3,0)</f>
        <v>0</v>
      </c>
      <c r="R18" s="159">
        <f>VLOOKUP(B18,'blad 2'!$A$2:$C$47,3,0)</f>
        <v>0</v>
      </c>
      <c r="S18" s="164">
        <f>VLOOKUP(G18,'blad 1'!$W$40:$Y$61,2,0)</f>
        <v>0</v>
      </c>
      <c r="T18" s="159">
        <f>VLOOKUP(G18,'blad 1'!$W$40:$Y$61,3,0)</f>
        <v>0</v>
      </c>
      <c r="U18" s="160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48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4"/>
        <v>0</v>
      </c>
      <c r="L19" s="123">
        <f t="shared" si="2"/>
        <v>0</v>
      </c>
      <c r="M19" s="124" t="str">
        <f t="shared" si="3"/>
        <v/>
      </c>
      <c r="N19" s="158"/>
      <c r="P19" s="159">
        <f>VLOOKUP(G19,'blad 1'!$Q$40:$S$60,2,0)</f>
        <v>0</v>
      </c>
      <c r="Q19" s="159">
        <f>VLOOKUP(G19,'blad 1'!$Q$40:$S$60,3,0)</f>
        <v>0</v>
      </c>
      <c r="R19" s="159">
        <f>VLOOKUP(B19,'blad 2'!$A$2:$C$47,3,0)</f>
        <v>0</v>
      </c>
      <c r="S19" s="164">
        <f>VLOOKUP(G19,'blad 1'!$W$40:$Y$61,2,0)</f>
        <v>0</v>
      </c>
      <c r="T19" s="159">
        <f>VLOOKUP(G19,'blad 1'!$W$40:$Y$61,3,0)</f>
        <v>0</v>
      </c>
      <c r="U19" s="160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48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4"/>
        <v>0</v>
      </c>
      <c r="L20" s="123">
        <f t="shared" si="2"/>
        <v>0</v>
      </c>
      <c r="M20" s="124" t="str">
        <f t="shared" si="3"/>
        <v/>
      </c>
      <c r="N20" s="158"/>
      <c r="P20" s="159">
        <f>VLOOKUP(G20,'blad 1'!$Q$40:$S$60,2,0)</f>
        <v>0</v>
      </c>
      <c r="Q20" s="159">
        <f>VLOOKUP(G20,'blad 1'!$Q$40:$S$60,3,0)</f>
        <v>0</v>
      </c>
      <c r="R20" s="159">
        <f>VLOOKUP(B20,'blad 2'!$A$2:$C$47,3,0)</f>
        <v>0</v>
      </c>
      <c r="S20" s="164">
        <f>VLOOKUP(G20,'blad 1'!$W$40:$Y$61,2,0)</f>
        <v>0</v>
      </c>
      <c r="T20" s="159">
        <f>VLOOKUP(G20,'blad 1'!$W$40:$Y$61,3,0)</f>
        <v>0</v>
      </c>
      <c r="U20" s="160"/>
    </row>
    <row r="21" spans="2:81" ht="15" customHeight="1" thickBot="1">
      <c r="B21" s="84"/>
      <c r="C21" s="84"/>
      <c r="D21" s="84"/>
      <c r="E21" s="84"/>
      <c r="F21" s="84"/>
      <c r="G21" s="84"/>
      <c r="H21" s="235" t="s">
        <v>31</v>
      </c>
      <c r="I21" s="236"/>
      <c r="J21" s="236"/>
      <c r="K21" s="237"/>
      <c r="L21" s="182">
        <f>SUM(L15:L20)</f>
        <v>0</v>
      </c>
      <c r="M21" s="144"/>
      <c r="S21" s="87"/>
      <c r="T21" s="87"/>
      <c r="U21" s="159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38" t="s">
        <v>171</v>
      </c>
      <c r="I22" s="239"/>
      <c r="J22" s="239"/>
      <c r="K22" s="240"/>
      <c r="L22" s="189" t="str">
        <f>IF(L21&lt;400,"18,95",IF(L21&gt;=400,"0"))</f>
        <v>18,95</v>
      </c>
      <c r="M22" s="144"/>
      <c r="S22" s="87"/>
      <c r="T22" s="87"/>
      <c r="U22" s="159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228" t="s">
        <v>146</v>
      </c>
      <c r="I23" s="229"/>
      <c r="J23" s="229"/>
      <c r="K23" s="230"/>
      <c r="L23" s="183">
        <f>L21*0.21</f>
        <v>0</v>
      </c>
      <c r="M23" s="144"/>
    </row>
    <row r="24" spans="2:81" ht="18.75" customHeight="1">
      <c r="B24" s="84"/>
      <c r="C24" s="84"/>
      <c r="D24" s="84"/>
      <c r="E24" s="84"/>
      <c r="F24" s="84"/>
      <c r="G24" s="84"/>
      <c r="H24" s="231" t="s">
        <v>19</v>
      </c>
      <c r="I24" s="232"/>
      <c r="J24" s="232"/>
      <c r="K24" s="233"/>
      <c r="L24" s="188">
        <f>IF(L21&lt;400,(L21+L22+L23),SUM(L21,L22,L23))</f>
        <v>18.95</v>
      </c>
      <c r="M24" s="187"/>
    </row>
    <row r="25" spans="2:81" ht="14.25" customHeight="1" thickBot="1">
      <c r="B25" s="224" t="s">
        <v>167</v>
      </c>
      <c r="C25" s="225"/>
      <c r="D25" s="225"/>
      <c r="E25" s="225"/>
      <c r="F25" s="225"/>
      <c r="G25" s="225"/>
      <c r="H25" s="147" t="s">
        <v>65</v>
      </c>
      <c r="I25" s="148"/>
      <c r="J25" s="149"/>
      <c r="K25" s="149"/>
      <c r="L25" s="150"/>
      <c r="M25" s="144"/>
    </row>
    <row r="26" spans="2:81" ht="13.5" customHeight="1">
      <c r="B26" s="37" t="s">
        <v>33</v>
      </c>
      <c r="C26" s="216"/>
      <c r="D26" s="217"/>
      <c r="E26" s="217"/>
      <c r="F26" s="218"/>
      <c r="G26" s="105" t="s">
        <v>54</v>
      </c>
      <c r="H26" s="151" t="s">
        <v>28</v>
      </c>
      <c r="I26" s="152"/>
      <c r="J26" s="153"/>
      <c r="K26" s="153"/>
      <c r="L26" s="154"/>
      <c r="M26" s="144"/>
    </row>
    <row r="27" spans="2:81" ht="14.25" customHeight="1">
      <c r="B27" s="7" t="s">
        <v>34</v>
      </c>
      <c r="C27" s="216"/>
      <c r="D27" s="217"/>
      <c r="E27" s="217"/>
      <c r="F27" s="218"/>
      <c r="G27" s="104" t="s">
        <v>54</v>
      </c>
      <c r="H27" s="205"/>
      <c r="I27" s="206"/>
      <c r="J27" s="206"/>
      <c r="K27" s="206"/>
      <c r="L27" s="207"/>
      <c r="M27" s="144"/>
      <c r="R27" s="81"/>
      <c r="CC27" s="100"/>
    </row>
    <row r="28" spans="2:81" ht="12.75" customHeight="1">
      <c r="B28" s="7" t="s">
        <v>0</v>
      </c>
      <c r="C28" s="216"/>
      <c r="D28" s="217"/>
      <c r="E28" s="217"/>
      <c r="F28" s="218"/>
      <c r="G28" s="104" t="s">
        <v>54</v>
      </c>
      <c r="H28" s="205"/>
      <c r="I28" s="206"/>
      <c r="J28" s="206"/>
      <c r="K28" s="206"/>
      <c r="L28" s="207"/>
      <c r="M28" s="144"/>
      <c r="R28" s="81"/>
      <c r="CC28" s="100"/>
    </row>
    <row r="29" spans="2:81">
      <c r="B29" s="7" t="s">
        <v>1</v>
      </c>
      <c r="C29" s="216"/>
      <c r="D29" s="217"/>
      <c r="E29" s="217"/>
      <c r="F29" s="218"/>
      <c r="G29" s="104" t="s">
        <v>54</v>
      </c>
      <c r="H29" s="205"/>
      <c r="I29" s="206"/>
      <c r="J29" s="206"/>
      <c r="K29" s="206"/>
      <c r="L29" s="207"/>
      <c r="M29" s="144"/>
      <c r="R29" s="81"/>
      <c r="CC29" s="100"/>
    </row>
    <row r="30" spans="2:81">
      <c r="B30" s="7" t="s">
        <v>2</v>
      </c>
      <c r="C30" s="195" t="s">
        <v>6</v>
      </c>
      <c r="D30" s="196"/>
      <c r="E30" s="196"/>
      <c r="F30" s="196"/>
      <c r="G30" s="105" t="s">
        <v>54</v>
      </c>
      <c r="H30" s="205"/>
      <c r="I30" s="206"/>
      <c r="J30" s="206"/>
      <c r="K30" s="206"/>
      <c r="L30" s="207"/>
      <c r="M30" s="145"/>
      <c r="R30" s="81"/>
      <c r="CC30" s="100"/>
    </row>
    <row r="31" spans="2:81" ht="14.25" customHeight="1">
      <c r="B31" s="7" t="s">
        <v>3</v>
      </c>
      <c r="C31" s="197"/>
      <c r="D31" s="198"/>
      <c r="E31" s="198"/>
      <c r="F31" s="198"/>
      <c r="G31" s="106" t="s">
        <v>54</v>
      </c>
      <c r="H31" s="205"/>
      <c r="I31" s="206"/>
      <c r="J31" s="206"/>
      <c r="K31" s="206"/>
      <c r="L31" s="207"/>
      <c r="M31" s="81"/>
      <c r="R31" s="81"/>
      <c r="CC31" s="100"/>
    </row>
    <row r="32" spans="2:81">
      <c r="B32" s="7" t="s">
        <v>4</v>
      </c>
      <c r="C32" s="197"/>
      <c r="D32" s="198"/>
      <c r="E32" s="198"/>
      <c r="F32" s="198"/>
      <c r="G32" s="106"/>
      <c r="H32" s="205"/>
      <c r="I32" s="206"/>
      <c r="J32" s="206"/>
      <c r="K32" s="206"/>
      <c r="L32" s="207"/>
      <c r="M32" s="145"/>
      <c r="R32" s="81"/>
      <c r="CC32" s="100"/>
    </row>
    <row r="33" spans="2:166">
      <c r="B33" s="7" t="s">
        <v>5</v>
      </c>
      <c r="C33" s="213"/>
      <c r="D33" s="214"/>
      <c r="E33" s="214"/>
      <c r="F33" s="215"/>
      <c r="G33" s="104" t="s">
        <v>54</v>
      </c>
      <c r="H33" s="205"/>
      <c r="I33" s="206"/>
      <c r="J33" s="206"/>
      <c r="K33" s="206"/>
      <c r="L33" s="207"/>
      <c r="M33" s="145"/>
      <c r="R33" s="81"/>
      <c r="CC33" s="100"/>
    </row>
    <row r="34" spans="2:166" ht="14.25" customHeight="1">
      <c r="B34" s="211"/>
      <c r="C34" s="212"/>
      <c r="D34" s="212"/>
      <c r="E34" s="212"/>
      <c r="F34" s="212"/>
      <c r="G34" s="65"/>
      <c r="H34" s="205"/>
      <c r="I34" s="206"/>
      <c r="J34" s="206"/>
      <c r="K34" s="206"/>
      <c r="L34" s="207"/>
      <c r="M34" s="145"/>
      <c r="R34" s="81"/>
      <c r="CC34" s="100"/>
    </row>
    <row r="35" spans="2:166" ht="14.25" customHeight="1">
      <c r="B35" s="60" t="s">
        <v>67</v>
      </c>
      <c r="C35" s="199" t="s">
        <v>6</v>
      </c>
      <c r="D35" s="200"/>
      <c r="E35" s="200"/>
      <c r="F35" s="200"/>
      <c r="G35" s="107" t="s">
        <v>54</v>
      </c>
      <c r="H35" s="205"/>
      <c r="I35" s="206"/>
      <c r="J35" s="206"/>
      <c r="K35" s="206"/>
      <c r="L35" s="207"/>
      <c r="M35" s="144"/>
      <c r="R35" s="81"/>
      <c r="CC35" s="100"/>
    </row>
    <row r="36" spans="2:166" ht="17.25" customHeight="1">
      <c r="B36" s="68" t="s">
        <v>33</v>
      </c>
      <c r="C36" s="203"/>
      <c r="D36" s="200"/>
      <c r="E36" s="200"/>
      <c r="F36" s="204"/>
      <c r="G36" s="107" t="str">
        <f>IF($C$35='blad 1'!$A$2,"*", " ")</f>
        <v xml:space="preserve"> </v>
      </c>
      <c r="H36" s="205"/>
      <c r="I36" s="206"/>
      <c r="J36" s="206"/>
      <c r="K36" s="206"/>
      <c r="L36" s="207"/>
      <c r="M36" s="144"/>
      <c r="R36" s="81"/>
      <c r="CC36" s="100"/>
    </row>
    <row r="37" spans="2:166">
      <c r="B37" s="7" t="s">
        <v>44</v>
      </c>
      <c r="C37" s="201"/>
      <c r="D37" s="202"/>
      <c r="E37" s="202"/>
      <c r="F37" s="202"/>
      <c r="G37" s="107" t="str">
        <f>IF($C$35='blad 1'!$A$2,"*", " ")</f>
        <v xml:space="preserve"> </v>
      </c>
      <c r="H37" s="205"/>
      <c r="I37" s="206"/>
      <c r="J37" s="206"/>
      <c r="K37" s="206"/>
      <c r="L37" s="207"/>
      <c r="M37" s="144"/>
      <c r="R37" s="81"/>
      <c r="CC37" s="100"/>
    </row>
    <row r="38" spans="2:166">
      <c r="B38" s="7" t="s">
        <v>0</v>
      </c>
      <c r="C38" s="201"/>
      <c r="D38" s="202"/>
      <c r="E38" s="202"/>
      <c r="F38" s="202"/>
      <c r="G38" s="107" t="str">
        <f>IF($C$35='blad 1'!$A$2,"*", " ")</f>
        <v xml:space="preserve"> </v>
      </c>
      <c r="H38" s="205"/>
      <c r="I38" s="206"/>
      <c r="J38" s="206"/>
      <c r="K38" s="206"/>
      <c r="L38" s="207"/>
      <c r="M38" s="145"/>
      <c r="R38" s="81"/>
      <c r="CC38" s="100"/>
    </row>
    <row r="39" spans="2:166">
      <c r="B39" s="7" t="s">
        <v>46</v>
      </c>
      <c r="C39" s="201"/>
      <c r="D39" s="202"/>
      <c r="E39" s="202"/>
      <c r="F39" s="202"/>
      <c r="G39" s="107" t="str">
        <f>IF($C$35='blad 1'!$A$2,"*", " ")</f>
        <v xml:space="preserve"> </v>
      </c>
      <c r="H39" s="205"/>
      <c r="I39" s="206"/>
      <c r="J39" s="206"/>
      <c r="K39" s="206"/>
      <c r="L39" s="207"/>
      <c r="M39" s="144"/>
      <c r="R39" s="81"/>
      <c r="CC39" s="100"/>
    </row>
    <row r="40" spans="2:166" ht="14.25" customHeight="1">
      <c r="B40" s="7" t="s">
        <v>25</v>
      </c>
      <c r="C40" s="195"/>
      <c r="D40" s="196"/>
      <c r="E40" s="196"/>
      <c r="F40" s="196"/>
      <c r="G40" s="107" t="str">
        <f>IF($C$35='blad 1'!$A$2,"*", " ")</f>
        <v xml:space="preserve"> </v>
      </c>
      <c r="H40" s="205"/>
      <c r="I40" s="206"/>
      <c r="J40" s="206"/>
      <c r="K40" s="206"/>
      <c r="L40" s="207"/>
      <c r="M40" s="144"/>
      <c r="R40" s="81"/>
      <c r="CC40" s="100"/>
    </row>
    <row r="41" spans="2:166" ht="13.5" thickBot="1">
      <c r="B41" s="38" t="s">
        <v>52</v>
      </c>
      <c r="C41" s="197"/>
      <c r="D41" s="198"/>
      <c r="E41" s="198"/>
      <c r="F41" s="198"/>
      <c r="G41" s="107" t="str">
        <f>IF($C$35='blad 1'!$A$2,"*", " ")</f>
        <v xml:space="preserve"> </v>
      </c>
      <c r="H41" s="208"/>
      <c r="I41" s="209"/>
      <c r="J41" s="209"/>
      <c r="K41" s="209"/>
      <c r="L41" s="210"/>
      <c r="M41" s="144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4"/>
    </row>
    <row r="43" spans="2:166" ht="18.75" customHeight="1">
      <c r="B43" s="224" t="s">
        <v>168</v>
      </c>
      <c r="C43" s="225"/>
      <c r="D43" s="225"/>
      <c r="E43" s="225"/>
      <c r="F43" s="225"/>
      <c r="G43" s="225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68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2"/>
      <c r="CE45" s="142"/>
      <c r="CF45" s="142"/>
      <c r="CG45" s="142"/>
      <c r="CH45" s="142"/>
      <c r="CI45" s="142"/>
      <c r="CJ45" s="142"/>
      <c r="CK45" s="142"/>
      <c r="CL45" s="142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69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2"/>
      <c r="CE46" s="142"/>
      <c r="CF46" s="142"/>
      <c r="CG46" s="142"/>
      <c r="CH46" s="142"/>
      <c r="CI46" s="142"/>
      <c r="CJ46" s="142"/>
      <c r="CK46" s="142"/>
      <c r="CL46" s="142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70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2"/>
      <c r="CE47" s="142"/>
      <c r="CF47" s="142"/>
      <c r="CG47" s="142"/>
      <c r="CH47" s="142"/>
      <c r="CI47" s="142"/>
      <c r="CJ47" s="142"/>
      <c r="CK47" s="142"/>
      <c r="CL47" s="142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72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2"/>
      <c r="CE48" s="142"/>
      <c r="CF48" s="142"/>
      <c r="CG48" s="142"/>
      <c r="CH48" s="142"/>
      <c r="CI48" s="142"/>
      <c r="CJ48" s="142"/>
      <c r="CK48" s="142"/>
      <c r="CL48" s="142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2"/>
      <c r="CE49" s="142"/>
      <c r="CF49" s="142"/>
      <c r="CG49" s="142"/>
      <c r="CH49" s="142"/>
      <c r="CI49" s="142"/>
      <c r="CJ49" s="142"/>
      <c r="CK49" s="142"/>
      <c r="CL49" s="142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2"/>
      <c r="CE50" s="142"/>
      <c r="CF50" s="142"/>
      <c r="CG50" s="142"/>
      <c r="CH50" s="142"/>
      <c r="CI50" s="142"/>
      <c r="CJ50" s="142"/>
      <c r="CK50" s="142"/>
      <c r="CL50" s="142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193" t="s">
        <v>78</v>
      </c>
      <c r="C51" s="194"/>
      <c r="D51" s="194"/>
      <c r="E51" s="194"/>
      <c r="F51" s="194"/>
      <c r="G51" s="194"/>
      <c r="H51" s="194"/>
      <c r="I51" s="194"/>
      <c r="J51" s="194"/>
      <c r="K51" s="194"/>
      <c r="L51" s="194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2"/>
      <c r="CE51" s="142"/>
      <c r="CF51" s="142"/>
      <c r="CG51" s="142"/>
      <c r="CH51" s="142"/>
      <c r="CI51" s="142"/>
      <c r="CJ51" s="142"/>
      <c r="CK51" s="142"/>
      <c r="CL51" s="142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3"/>
    </row>
    <row r="53" spans="2:166" ht="52.5" customHeight="1">
      <c r="H53" s="5"/>
      <c r="I53" s="5"/>
      <c r="J53" s="5"/>
      <c r="K53" s="5"/>
      <c r="L53" s="5"/>
      <c r="M53" s="93"/>
      <c r="N53" s="143"/>
    </row>
    <row r="54" spans="2:166">
      <c r="H54" s="6"/>
      <c r="I54" s="6"/>
      <c r="J54" s="6"/>
      <c r="K54" s="6"/>
      <c r="L54" s="6"/>
    </row>
  </sheetData>
  <sheetProtection password="E729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7"/>
  <sheetViews>
    <sheetView workbookViewId="0">
      <selection sqref="A1:XFD1048576"/>
    </sheetView>
  </sheetViews>
  <sheetFormatPr defaultColWidth="9.140625" defaultRowHeight="12.75"/>
  <cols>
    <col min="1" max="1" width="22.42578125" style="160" customWidth="1"/>
    <col min="2" max="2" width="14.42578125" style="160" customWidth="1"/>
    <col min="3" max="3" width="27.140625" style="160" bestFit="1" customWidth="1"/>
    <col min="4" max="7" width="9.140625" style="160"/>
    <col min="8" max="8" width="29.42578125" style="160" customWidth="1"/>
    <col min="9" max="9" width="11.42578125" style="160" customWidth="1"/>
    <col min="10" max="10" width="13.28515625" style="160" customWidth="1"/>
    <col min="11" max="11" width="20.42578125" style="160" customWidth="1"/>
    <col min="12" max="12" width="12.42578125" style="160" customWidth="1"/>
    <col min="13" max="14" width="9.140625" style="160"/>
    <col min="15" max="15" width="12.28515625" style="160" customWidth="1"/>
    <col min="16" max="16" width="9.140625" style="160"/>
    <col min="17" max="17" width="45" style="160" customWidth="1"/>
    <col min="18" max="18" width="13.140625" style="160" customWidth="1"/>
    <col min="19" max="19" width="11.7109375" style="160" customWidth="1"/>
    <col min="20" max="22" width="9.140625" style="160"/>
    <col min="23" max="23" width="42.5703125" style="160" customWidth="1"/>
    <col min="24" max="24" width="12.5703125" style="160" customWidth="1"/>
    <col min="25" max="25" width="12.140625" style="160" customWidth="1"/>
    <col min="26" max="16384" width="9.140625" style="160"/>
  </cols>
  <sheetData>
    <row r="1" spans="1:16">
      <c r="A1" s="160" t="s">
        <v>6</v>
      </c>
      <c r="H1" s="160" t="s">
        <v>6</v>
      </c>
      <c r="K1" s="160" t="s">
        <v>58</v>
      </c>
    </row>
    <row r="2" spans="1:16">
      <c r="A2" s="160" t="s">
        <v>7</v>
      </c>
      <c r="H2" s="160" t="s">
        <v>12</v>
      </c>
      <c r="O2" s="184"/>
      <c r="P2" s="184"/>
    </row>
    <row r="3" spans="1:16">
      <c r="A3" s="160" t="s">
        <v>8</v>
      </c>
      <c r="H3" s="160" t="s">
        <v>18</v>
      </c>
      <c r="K3" s="160" t="s">
        <v>6</v>
      </c>
      <c r="L3" s="160">
        <v>0</v>
      </c>
    </row>
    <row r="4" spans="1:16">
      <c r="H4" s="160" t="s">
        <v>10</v>
      </c>
      <c r="K4" s="160" t="s">
        <v>12</v>
      </c>
      <c r="L4" s="160">
        <v>35</v>
      </c>
      <c r="O4" s="163"/>
      <c r="P4" s="163"/>
    </row>
    <row r="5" spans="1:16">
      <c r="H5" s="160" t="s">
        <v>13</v>
      </c>
      <c r="K5" s="160" t="s">
        <v>18</v>
      </c>
      <c r="L5" s="160">
        <v>0</v>
      </c>
      <c r="O5" s="163"/>
      <c r="P5" s="163"/>
    </row>
    <row r="6" spans="1:16">
      <c r="H6" s="160" t="s">
        <v>11</v>
      </c>
      <c r="K6" s="160" t="s">
        <v>10</v>
      </c>
      <c r="L6" s="160">
        <v>35</v>
      </c>
      <c r="O6" s="163"/>
      <c r="P6" s="163"/>
    </row>
    <row r="7" spans="1:16">
      <c r="H7" s="160" t="s">
        <v>17</v>
      </c>
      <c r="K7" s="160" t="s">
        <v>13</v>
      </c>
      <c r="L7" s="160">
        <v>0</v>
      </c>
      <c r="O7" s="163"/>
      <c r="P7" s="163"/>
    </row>
    <row r="8" spans="1:16">
      <c r="H8" s="160" t="s">
        <v>57</v>
      </c>
      <c r="K8" s="160" t="s">
        <v>11</v>
      </c>
      <c r="L8" s="160">
        <v>35</v>
      </c>
      <c r="O8" s="163"/>
      <c r="P8" s="163"/>
    </row>
    <row r="9" spans="1:16">
      <c r="H9" s="160" t="s">
        <v>55</v>
      </c>
      <c r="K9" s="160" t="s">
        <v>17</v>
      </c>
      <c r="L9" s="160">
        <v>0</v>
      </c>
      <c r="O9" s="163"/>
      <c r="P9" s="163"/>
    </row>
    <row r="10" spans="1:16">
      <c r="H10" s="160" t="s">
        <v>14</v>
      </c>
      <c r="K10" s="160" t="s">
        <v>57</v>
      </c>
      <c r="L10" s="160">
        <v>0</v>
      </c>
      <c r="O10" s="163"/>
      <c r="P10" s="163"/>
    </row>
    <row r="11" spans="1:16">
      <c r="B11" s="185"/>
      <c r="C11" s="185"/>
      <c r="H11" s="160" t="s">
        <v>15</v>
      </c>
      <c r="K11" s="160" t="s">
        <v>55</v>
      </c>
      <c r="L11" s="160">
        <v>0</v>
      </c>
      <c r="O11" s="163"/>
      <c r="P11" s="163"/>
    </row>
    <row r="12" spans="1:16">
      <c r="B12" s="185"/>
      <c r="C12" s="185"/>
      <c r="H12" s="160" t="s">
        <v>16</v>
      </c>
      <c r="K12" s="160" t="s">
        <v>14</v>
      </c>
      <c r="L12" s="160">
        <v>0</v>
      </c>
      <c r="O12" s="163"/>
      <c r="P12" s="163"/>
    </row>
    <row r="13" spans="1:16">
      <c r="B13" s="185"/>
      <c r="C13" s="185"/>
      <c r="H13" s="160" t="s">
        <v>56</v>
      </c>
      <c r="K13" s="160" t="s">
        <v>15</v>
      </c>
      <c r="L13" s="160">
        <v>0</v>
      </c>
      <c r="O13" s="163"/>
      <c r="P13" s="163"/>
    </row>
    <row r="14" spans="1:16" ht="13.5" customHeight="1">
      <c r="B14" s="185"/>
      <c r="C14" s="185"/>
      <c r="K14" s="160" t="s">
        <v>16</v>
      </c>
      <c r="L14" s="160">
        <v>0</v>
      </c>
      <c r="O14" s="163"/>
      <c r="P14" s="163"/>
    </row>
    <row r="15" spans="1:16">
      <c r="K15" s="160" t="s">
        <v>56</v>
      </c>
      <c r="L15" s="160">
        <v>0</v>
      </c>
      <c r="O15" s="163"/>
      <c r="P15" s="163"/>
    </row>
    <row r="16" spans="1:16">
      <c r="D16" s="160">
        <f>(40.55*0.6)*1.5</f>
        <v>36.494999999999997</v>
      </c>
    </row>
    <row r="17" spans="1:20">
      <c r="D17" s="160">
        <f>1.5*(6.45*0.6)</f>
        <v>5.8049999999999997</v>
      </c>
      <c r="H17" s="160">
        <f>VLOOKUP(Offerteblad!C30,bezorgen,2,TRUE)</f>
        <v>0</v>
      </c>
      <c r="I17" s="160" t="s">
        <v>61</v>
      </c>
    </row>
    <row r="18" spans="1:20">
      <c r="H18" s="160" t="e">
        <f>VLOOKUP(Offerteblad!C40,bezorgen,2,TRUE)</f>
        <v>#N/A</v>
      </c>
      <c r="I18" s="160" t="s">
        <v>62</v>
      </c>
    </row>
    <row r="19" spans="1:20">
      <c r="A19" s="160" t="s">
        <v>6</v>
      </c>
    </row>
    <row r="20" spans="1:20">
      <c r="A20" s="160" t="s">
        <v>92</v>
      </c>
      <c r="B20" s="160">
        <v>68.260000000000005</v>
      </c>
      <c r="C20" s="160" t="s">
        <v>104</v>
      </c>
      <c r="D20" s="160">
        <v>61.86</v>
      </c>
      <c r="H20" s="160" t="e">
        <f>IF(#REF!&gt;=20, 0, (IF(#REF!&gt;=10,VLOOKUP(H17,bezorgkosten2,3,TRUE),VLOOKUP(H17,bezorgkosten,2,TRUE))))</f>
        <v>#REF!</v>
      </c>
      <c r="I20" s="160" t="s">
        <v>60</v>
      </c>
    </row>
    <row r="21" spans="1:20">
      <c r="A21" s="160" t="s">
        <v>93</v>
      </c>
      <c r="B21" s="160">
        <v>102.39</v>
      </c>
      <c r="C21" s="160" t="s">
        <v>105</v>
      </c>
      <c r="D21" s="160">
        <v>76.55</v>
      </c>
      <c r="H21" s="160" t="e">
        <f>IF(#REF!&gt;=20, 0, (IF(#REF!&gt;=10,VLOOKUP(H18,bezorgkosten2,3,TRUE),VLOOKUP(H18,bezorgkosten,2,TRUE))))</f>
        <v>#REF!</v>
      </c>
      <c r="I21" s="160" t="s">
        <v>59</v>
      </c>
    </row>
    <row r="22" spans="1:20">
      <c r="A22" s="160" t="s">
        <v>94</v>
      </c>
      <c r="B22" s="160">
        <v>92.2</v>
      </c>
      <c r="C22" s="160" t="s">
        <v>106</v>
      </c>
      <c r="D22" s="160">
        <v>117.8</v>
      </c>
    </row>
    <row r="23" spans="1:20">
      <c r="A23" s="160" t="s">
        <v>95</v>
      </c>
      <c r="B23" s="160">
        <v>138.30000000000001</v>
      </c>
      <c r="C23" s="160" t="s">
        <v>107</v>
      </c>
      <c r="D23" s="160">
        <v>61.68</v>
      </c>
    </row>
    <row r="24" spans="1:20">
      <c r="A24" s="160" t="s">
        <v>96</v>
      </c>
      <c r="B24" s="160">
        <v>68.260000000000005</v>
      </c>
      <c r="C24" s="160" t="s">
        <v>108</v>
      </c>
      <c r="D24" s="160">
        <v>76.55</v>
      </c>
    </row>
    <row r="25" spans="1:20">
      <c r="A25" s="160" t="s">
        <v>97</v>
      </c>
      <c r="B25" s="160">
        <v>102.39</v>
      </c>
    </row>
    <row r="26" spans="1:20">
      <c r="A26" s="160" t="s">
        <v>98</v>
      </c>
      <c r="B26" s="160">
        <v>92.2</v>
      </c>
      <c r="J26" s="163"/>
    </row>
    <row r="27" spans="1:20">
      <c r="A27" s="160" t="s">
        <v>99</v>
      </c>
      <c r="B27" s="160">
        <v>138.30000000000001</v>
      </c>
      <c r="K27" s="163"/>
      <c r="P27" s="160" t="s">
        <v>6</v>
      </c>
      <c r="Q27" s="160" t="s">
        <v>6</v>
      </c>
      <c r="T27" s="160" t="s">
        <v>6</v>
      </c>
    </row>
    <row r="28" spans="1:20">
      <c r="A28" s="160" t="s">
        <v>100</v>
      </c>
      <c r="B28" s="160">
        <v>44.62</v>
      </c>
      <c r="P28" s="160" t="s">
        <v>173</v>
      </c>
      <c r="Q28" s="160" t="s">
        <v>173</v>
      </c>
      <c r="T28" s="160">
        <v>3</v>
      </c>
    </row>
    <row r="29" spans="1:20">
      <c r="A29" s="160" t="s">
        <v>101</v>
      </c>
      <c r="B29" s="160">
        <v>66.930000000000007</v>
      </c>
      <c r="P29" s="160" t="s">
        <v>110</v>
      </c>
      <c r="Q29" s="160" t="s">
        <v>110</v>
      </c>
      <c r="T29" s="160">
        <v>4</v>
      </c>
    </row>
    <row r="30" spans="1:20">
      <c r="A30" s="160" t="s">
        <v>102</v>
      </c>
      <c r="B30" s="160">
        <v>44.62</v>
      </c>
    </row>
    <row r="31" spans="1:20">
      <c r="A31" s="160" t="s">
        <v>103</v>
      </c>
      <c r="B31" s="160">
        <v>66.930000000000007</v>
      </c>
    </row>
    <row r="39" spans="17:25">
      <c r="Q39" s="160" t="s">
        <v>173</v>
      </c>
      <c r="R39" s="191" t="s">
        <v>111</v>
      </c>
      <c r="S39" s="160" t="s">
        <v>112</v>
      </c>
      <c r="W39" s="160" t="s">
        <v>110</v>
      </c>
      <c r="X39" s="191" t="s">
        <v>111</v>
      </c>
      <c r="Y39" s="160" t="s">
        <v>112</v>
      </c>
    </row>
    <row r="40" spans="17:25">
      <c r="Q40" s="160" t="s">
        <v>48</v>
      </c>
      <c r="R40" s="191">
        <v>0</v>
      </c>
      <c r="S40" s="160">
        <v>0</v>
      </c>
      <c r="W40" s="160" t="s">
        <v>48</v>
      </c>
      <c r="X40" s="191">
        <v>0</v>
      </c>
      <c r="Y40" s="160">
        <v>0</v>
      </c>
    </row>
    <row r="41" spans="17:25">
      <c r="Q41" s="160" t="s">
        <v>117</v>
      </c>
      <c r="R41" s="191">
        <v>0</v>
      </c>
      <c r="S41" s="160">
        <v>0</v>
      </c>
      <c r="W41" s="160" t="s">
        <v>117</v>
      </c>
      <c r="X41" s="191">
        <v>0</v>
      </c>
      <c r="Y41" s="160">
        <v>0</v>
      </c>
    </row>
    <row r="42" spans="17:25">
      <c r="Q42" s="160" t="s">
        <v>174</v>
      </c>
      <c r="R42" s="191">
        <v>134</v>
      </c>
      <c r="S42" s="160">
        <v>155</v>
      </c>
      <c r="W42" s="160" t="s">
        <v>174</v>
      </c>
      <c r="X42" s="191">
        <v>172</v>
      </c>
      <c r="Y42" s="160">
        <v>214</v>
      </c>
    </row>
    <row r="43" spans="17:25">
      <c r="Q43" s="160" t="s">
        <v>175</v>
      </c>
      <c r="R43" s="191">
        <v>136.26</v>
      </c>
      <c r="S43" s="163" t="s">
        <v>190</v>
      </c>
      <c r="W43" s="160" t="s">
        <v>175</v>
      </c>
      <c r="X43" s="191">
        <v>159.26</v>
      </c>
      <c r="Y43" s="192" t="s">
        <v>191</v>
      </c>
    </row>
    <row r="44" spans="17:25">
      <c r="Q44" s="160" t="s">
        <v>176</v>
      </c>
      <c r="R44" s="191">
        <v>219</v>
      </c>
      <c r="S44" s="160">
        <v>263</v>
      </c>
      <c r="W44" s="160" t="s">
        <v>176</v>
      </c>
      <c r="X44" s="191">
        <v>241</v>
      </c>
      <c r="Y44" s="160">
        <v>305</v>
      </c>
    </row>
    <row r="45" spans="17:25">
      <c r="Q45" s="160" t="s">
        <v>177</v>
      </c>
      <c r="R45" s="191">
        <v>107</v>
      </c>
      <c r="S45" s="160">
        <v>134</v>
      </c>
      <c r="W45" s="160" t="s">
        <v>177</v>
      </c>
      <c r="X45" s="191">
        <v>150</v>
      </c>
      <c r="Y45" s="160">
        <v>188</v>
      </c>
    </row>
    <row r="46" spans="17:25">
      <c r="Q46" s="160" t="s">
        <v>178</v>
      </c>
      <c r="R46" s="191">
        <v>149.19999999999999</v>
      </c>
      <c r="S46" s="160" t="s">
        <v>190</v>
      </c>
      <c r="W46" s="160" t="s">
        <v>178</v>
      </c>
      <c r="X46" s="191">
        <v>198.65</v>
      </c>
      <c r="Y46" s="163" t="s">
        <v>190</v>
      </c>
    </row>
    <row r="47" spans="17:25">
      <c r="Q47" s="160" t="s">
        <v>179</v>
      </c>
      <c r="R47" s="191">
        <v>134</v>
      </c>
      <c r="S47" s="160">
        <v>155</v>
      </c>
      <c r="W47" s="160" t="s">
        <v>179</v>
      </c>
      <c r="X47" s="191">
        <v>172</v>
      </c>
      <c r="Y47" s="160">
        <v>214</v>
      </c>
    </row>
    <row r="48" spans="17:25">
      <c r="Q48" s="160" t="s">
        <v>180</v>
      </c>
      <c r="R48" s="191">
        <v>173</v>
      </c>
      <c r="S48" s="160" t="s">
        <v>190</v>
      </c>
      <c r="W48" s="160" t="s">
        <v>180</v>
      </c>
      <c r="X48" s="191">
        <v>242.65</v>
      </c>
      <c r="Y48" s="163" t="s">
        <v>190</v>
      </c>
    </row>
    <row r="49" spans="1:25">
      <c r="A49" s="186" t="s">
        <v>76</v>
      </c>
      <c r="Q49" s="160" t="s">
        <v>181</v>
      </c>
      <c r="R49" s="191">
        <v>214</v>
      </c>
      <c r="S49" s="174">
        <v>268</v>
      </c>
      <c r="W49" s="160" t="s">
        <v>181</v>
      </c>
      <c r="X49" s="191">
        <v>235</v>
      </c>
      <c r="Y49" s="160">
        <v>311</v>
      </c>
    </row>
    <row r="50" spans="1:25">
      <c r="A50" s="160" t="s">
        <v>77</v>
      </c>
      <c r="Q50" s="160" t="s">
        <v>182</v>
      </c>
      <c r="R50" s="191">
        <v>107</v>
      </c>
      <c r="S50" s="160">
        <v>157.15</v>
      </c>
      <c r="W50" s="160" t="s">
        <v>182</v>
      </c>
      <c r="X50" s="191">
        <v>134</v>
      </c>
      <c r="Y50" s="160">
        <v>224.4</v>
      </c>
    </row>
    <row r="51" spans="1:25">
      <c r="Q51" s="160" t="s">
        <v>183</v>
      </c>
      <c r="R51" s="191">
        <v>149.19999999999999</v>
      </c>
      <c r="S51" s="160" t="s">
        <v>190</v>
      </c>
      <c r="W51" s="160" t="s">
        <v>183</v>
      </c>
      <c r="X51" s="191">
        <v>209.2</v>
      </c>
      <c r="Y51" s="163" t="s">
        <v>190</v>
      </c>
    </row>
    <row r="52" spans="1:25">
      <c r="Q52" s="160" t="s">
        <v>184</v>
      </c>
      <c r="R52" s="191">
        <v>256</v>
      </c>
      <c r="S52" s="160">
        <v>353</v>
      </c>
      <c r="W52" s="160" t="s">
        <v>184</v>
      </c>
      <c r="X52" s="191">
        <v>257</v>
      </c>
      <c r="Y52" s="160">
        <v>354</v>
      </c>
    </row>
    <row r="53" spans="1:25">
      <c r="A53" s="160" t="s">
        <v>80</v>
      </c>
      <c r="Q53" s="160" t="s">
        <v>185</v>
      </c>
      <c r="R53" s="191">
        <v>256</v>
      </c>
      <c r="S53" s="160">
        <v>353</v>
      </c>
      <c r="W53" s="160" t="s">
        <v>185</v>
      </c>
      <c r="X53" s="191">
        <v>257</v>
      </c>
      <c r="Y53" s="160">
        <v>354</v>
      </c>
    </row>
    <row r="54" spans="1:25">
      <c r="A54" s="160" t="s">
        <v>81</v>
      </c>
      <c r="Q54" s="160" t="s">
        <v>186</v>
      </c>
      <c r="R54" s="191">
        <v>230</v>
      </c>
      <c r="S54" s="160">
        <v>310</v>
      </c>
      <c r="W54" s="160" t="s">
        <v>186</v>
      </c>
      <c r="X54" s="191">
        <v>230</v>
      </c>
      <c r="Y54" s="160">
        <v>310</v>
      </c>
    </row>
    <row r="55" spans="1:25">
      <c r="Q55" s="160" t="s">
        <v>187</v>
      </c>
      <c r="R55" s="191">
        <v>230</v>
      </c>
      <c r="S55" s="160">
        <v>310</v>
      </c>
      <c r="W55" s="160" t="s">
        <v>187</v>
      </c>
      <c r="X55" s="191">
        <v>231</v>
      </c>
      <c r="Y55" s="160">
        <v>311</v>
      </c>
    </row>
    <row r="56" spans="1:25">
      <c r="Q56" s="160" t="s">
        <v>188</v>
      </c>
      <c r="R56" s="191" t="s">
        <v>190</v>
      </c>
      <c r="S56" s="160" t="s">
        <v>190</v>
      </c>
      <c r="W56" s="160" t="s">
        <v>188</v>
      </c>
      <c r="X56" s="191">
        <v>246.6</v>
      </c>
      <c r="Y56" s="163" t="s">
        <v>190</v>
      </c>
    </row>
    <row r="57" spans="1:25">
      <c r="Q57" s="160" t="s">
        <v>189</v>
      </c>
      <c r="R57" s="191" t="s">
        <v>190</v>
      </c>
      <c r="S57" s="160" t="s">
        <v>190</v>
      </c>
      <c r="W57" s="160" t="s">
        <v>189</v>
      </c>
      <c r="X57" s="191">
        <v>335.3</v>
      </c>
      <c r="Y57" s="163" t="s">
        <v>190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61" bestFit="1" customWidth="1"/>
    <col min="2" max="2" width="20.85546875" style="161" bestFit="1" customWidth="1"/>
    <col min="3" max="4" width="9.140625" style="161"/>
    <col min="5" max="5" width="33.28515625" style="161" bestFit="1" customWidth="1"/>
    <col min="6" max="6" width="21.42578125" style="161" customWidth="1"/>
    <col min="7" max="7" width="25" style="161" customWidth="1"/>
    <col min="8" max="10" width="9.140625" style="161"/>
    <col min="11" max="11" width="24.85546875" style="161" customWidth="1"/>
    <col min="12" max="12" width="12" style="161" customWidth="1"/>
    <col min="13" max="14" width="9.140625" style="161"/>
    <col min="15" max="15" width="39.42578125" style="161" customWidth="1"/>
    <col min="16" max="19" width="9.140625" style="161"/>
    <col min="20" max="20" width="33.28515625" style="161" customWidth="1"/>
    <col min="21" max="16384" width="9.140625" style="161"/>
  </cols>
  <sheetData>
    <row r="1" spans="1:20" ht="51.75" customHeight="1">
      <c r="A1" s="165" t="s">
        <v>20</v>
      </c>
      <c r="B1" s="165" t="s">
        <v>22</v>
      </c>
      <c r="F1" s="166"/>
      <c r="G1" s="166"/>
      <c r="K1" s="167"/>
      <c r="L1" s="167"/>
      <c r="M1" s="167"/>
      <c r="N1" s="167"/>
    </row>
    <row r="2" spans="1:20">
      <c r="A2" s="168" t="s">
        <v>23</v>
      </c>
      <c r="B2" s="169">
        <v>0</v>
      </c>
      <c r="C2" s="170">
        <v>0</v>
      </c>
      <c r="P2" s="171"/>
    </row>
    <row r="3" spans="1:20">
      <c r="A3" s="168" t="s">
        <v>155</v>
      </c>
      <c r="B3" s="169">
        <v>126</v>
      </c>
      <c r="C3" s="170">
        <v>8</v>
      </c>
      <c r="F3" s="171"/>
      <c r="G3" s="171"/>
      <c r="I3" s="172"/>
      <c r="K3" s="173"/>
      <c r="L3" s="171"/>
      <c r="M3" s="171"/>
      <c r="P3" s="171"/>
      <c r="T3" s="161" t="s">
        <v>73</v>
      </c>
    </row>
    <row r="4" spans="1:20">
      <c r="A4" s="168" t="s">
        <v>154</v>
      </c>
      <c r="B4" s="169">
        <v>150</v>
      </c>
      <c r="C4" s="170">
        <v>10</v>
      </c>
      <c r="F4" s="171"/>
      <c r="G4" s="171"/>
      <c r="I4" s="172"/>
      <c r="K4" s="173"/>
      <c r="L4" s="171"/>
      <c r="M4" s="171"/>
      <c r="P4" s="171"/>
      <c r="T4" s="161" t="s">
        <v>53</v>
      </c>
    </row>
    <row r="5" spans="1:20">
      <c r="A5" s="173" t="s">
        <v>141</v>
      </c>
      <c r="B5" s="171">
        <v>189</v>
      </c>
      <c r="C5" s="170">
        <v>8</v>
      </c>
      <c r="F5" s="171"/>
      <c r="I5" s="172"/>
      <c r="K5" s="173"/>
      <c r="L5" s="171"/>
      <c r="M5" s="171"/>
      <c r="P5" s="171"/>
      <c r="T5" s="161" t="s">
        <v>64</v>
      </c>
    </row>
    <row r="6" spans="1:20">
      <c r="A6" s="173" t="s">
        <v>140</v>
      </c>
      <c r="B6" s="171">
        <v>209</v>
      </c>
      <c r="C6" s="170">
        <v>10</v>
      </c>
      <c r="F6" s="171"/>
      <c r="G6" s="171"/>
      <c r="I6" s="172"/>
      <c r="K6" s="174"/>
      <c r="L6" s="171"/>
      <c r="M6" s="171"/>
      <c r="T6" s="161" t="s">
        <v>48</v>
      </c>
    </row>
    <row r="7" spans="1:20">
      <c r="A7" s="173" t="s">
        <v>153</v>
      </c>
      <c r="B7" s="169">
        <v>150</v>
      </c>
      <c r="C7" s="170">
        <v>8</v>
      </c>
      <c r="F7" s="171"/>
      <c r="G7" s="171"/>
      <c r="I7" s="172"/>
      <c r="K7" s="174"/>
      <c r="L7" s="171"/>
      <c r="M7" s="171"/>
    </row>
    <row r="8" spans="1:20">
      <c r="A8" s="173" t="s">
        <v>152</v>
      </c>
      <c r="B8" s="169">
        <v>172</v>
      </c>
      <c r="C8" s="170">
        <v>10</v>
      </c>
      <c r="F8" s="171"/>
      <c r="I8" s="172"/>
      <c r="K8" s="174"/>
      <c r="L8" s="171"/>
      <c r="M8" s="171"/>
    </row>
    <row r="9" spans="1:20">
      <c r="A9" s="173" t="s">
        <v>151</v>
      </c>
      <c r="B9" s="169">
        <v>188</v>
      </c>
      <c r="C9" s="170">
        <v>8</v>
      </c>
      <c r="F9" s="171"/>
      <c r="G9" s="171"/>
      <c r="I9" s="172"/>
      <c r="K9" s="174"/>
      <c r="L9" s="171"/>
      <c r="M9" s="171"/>
    </row>
    <row r="10" spans="1:20">
      <c r="A10" s="161" t="s">
        <v>150</v>
      </c>
      <c r="B10" s="169">
        <v>209</v>
      </c>
      <c r="C10" s="161">
        <v>10</v>
      </c>
      <c r="F10" s="171"/>
      <c r="G10" s="171"/>
      <c r="I10" s="172"/>
      <c r="K10" s="174"/>
      <c r="L10" s="171"/>
      <c r="M10" s="171"/>
    </row>
    <row r="11" spans="1:20">
      <c r="A11" s="173" t="s">
        <v>156</v>
      </c>
      <c r="B11" s="169">
        <v>224</v>
      </c>
      <c r="C11" s="170">
        <v>8</v>
      </c>
      <c r="F11" s="171"/>
      <c r="K11" s="174"/>
      <c r="L11" s="171"/>
      <c r="M11" s="171"/>
    </row>
    <row r="12" spans="1:20">
      <c r="A12" s="161" t="s">
        <v>157</v>
      </c>
      <c r="B12" s="169">
        <v>267</v>
      </c>
      <c r="C12" s="161">
        <v>10</v>
      </c>
      <c r="F12" s="171"/>
      <c r="K12" s="174"/>
      <c r="L12" s="171"/>
      <c r="M12" s="171"/>
      <c r="T12" s="161" t="s">
        <v>6</v>
      </c>
    </row>
    <row r="13" spans="1:20">
      <c r="A13" s="173" t="s">
        <v>139</v>
      </c>
      <c r="B13" s="169">
        <v>224</v>
      </c>
      <c r="C13" s="170">
        <v>8</v>
      </c>
      <c r="F13" s="171"/>
      <c r="K13" s="174"/>
      <c r="L13" s="171"/>
      <c r="M13" s="171"/>
      <c r="T13" s="161" t="s">
        <v>74</v>
      </c>
    </row>
    <row r="14" spans="1:20">
      <c r="A14" s="173" t="s">
        <v>138</v>
      </c>
      <c r="B14" s="169">
        <v>267</v>
      </c>
      <c r="C14" s="170">
        <v>10</v>
      </c>
      <c r="F14" s="171"/>
      <c r="T14" s="161" t="s">
        <v>75</v>
      </c>
    </row>
    <row r="15" spans="1:20">
      <c r="A15" s="173" t="s">
        <v>137</v>
      </c>
      <c r="B15" s="169">
        <v>192</v>
      </c>
      <c r="C15" s="170">
        <v>8</v>
      </c>
      <c r="F15" s="171"/>
    </row>
    <row r="16" spans="1:20">
      <c r="A16" s="173" t="s">
        <v>116</v>
      </c>
      <c r="B16" s="169">
        <v>240</v>
      </c>
      <c r="C16" s="170">
        <v>10</v>
      </c>
      <c r="F16" s="171"/>
    </row>
    <row r="17" spans="1:20">
      <c r="A17" s="173" t="s">
        <v>143</v>
      </c>
      <c r="B17" s="171">
        <v>221</v>
      </c>
      <c r="C17" s="170">
        <v>8</v>
      </c>
      <c r="F17" s="171"/>
    </row>
    <row r="18" spans="1:20">
      <c r="A18" s="173" t="s">
        <v>142</v>
      </c>
      <c r="B18" s="171">
        <v>284</v>
      </c>
      <c r="C18" s="170">
        <v>10</v>
      </c>
      <c r="F18" s="171"/>
      <c r="G18" s="171"/>
      <c r="I18" s="172"/>
    </row>
    <row r="19" spans="1:20">
      <c r="A19" s="173" t="s">
        <v>158</v>
      </c>
      <c r="B19" s="169">
        <v>323</v>
      </c>
      <c r="C19" s="170">
        <v>10</v>
      </c>
      <c r="F19" s="171"/>
      <c r="I19" s="172"/>
    </row>
    <row r="20" spans="1:20">
      <c r="A20" s="173" t="s">
        <v>159</v>
      </c>
      <c r="B20" s="169">
        <v>230</v>
      </c>
      <c r="C20" s="170">
        <v>8</v>
      </c>
      <c r="F20" s="171"/>
      <c r="G20" s="171"/>
      <c r="I20" s="172"/>
      <c r="T20" s="160"/>
    </row>
    <row r="21" spans="1:20">
      <c r="A21" s="173" t="s">
        <v>160</v>
      </c>
      <c r="B21" s="169">
        <v>186</v>
      </c>
      <c r="C21" s="170">
        <v>10</v>
      </c>
      <c r="G21" s="171"/>
      <c r="T21" s="160"/>
    </row>
    <row r="22" spans="1:20">
      <c r="A22" s="173" t="s">
        <v>161</v>
      </c>
      <c r="B22" s="171">
        <v>157</v>
      </c>
      <c r="C22" s="170">
        <v>8</v>
      </c>
      <c r="T22" s="160"/>
    </row>
    <row r="23" spans="1:20">
      <c r="A23" s="173" t="s">
        <v>162</v>
      </c>
      <c r="B23" s="169">
        <v>186</v>
      </c>
      <c r="C23" s="170">
        <v>10</v>
      </c>
      <c r="F23" s="171"/>
      <c r="G23" s="171"/>
      <c r="T23" s="160"/>
    </row>
    <row r="24" spans="1:20">
      <c r="A24" s="173" t="s">
        <v>163</v>
      </c>
      <c r="B24" s="169">
        <v>157</v>
      </c>
      <c r="C24" s="170">
        <v>8</v>
      </c>
      <c r="F24" s="171"/>
      <c r="G24" s="171"/>
      <c r="T24" s="160"/>
    </row>
    <row r="25" spans="1:20">
      <c r="A25" s="173" t="s">
        <v>164</v>
      </c>
      <c r="B25" s="169">
        <v>186</v>
      </c>
      <c r="C25" s="170">
        <v>10</v>
      </c>
      <c r="F25" s="171"/>
      <c r="G25" s="171"/>
      <c r="L25" s="169"/>
      <c r="M25" s="172"/>
      <c r="T25" s="160"/>
    </row>
    <row r="26" spans="1:20">
      <c r="A26" s="173" t="s">
        <v>165</v>
      </c>
      <c r="B26" s="169">
        <v>157</v>
      </c>
      <c r="C26" s="170">
        <v>8</v>
      </c>
      <c r="F26" s="171"/>
      <c r="G26" s="171"/>
      <c r="L26" s="169"/>
      <c r="M26" s="172"/>
      <c r="T26" s="160"/>
    </row>
    <row r="27" spans="1:20">
      <c r="A27" s="173"/>
      <c r="B27" s="175"/>
      <c r="C27" s="170"/>
      <c r="F27" s="171"/>
      <c r="G27" s="171"/>
      <c r="L27" s="169"/>
      <c r="M27" s="172"/>
      <c r="T27" s="160"/>
    </row>
    <row r="28" spans="1:20">
      <c r="A28" s="173"/>
      <c r="B28" s="175"/>
      <c r="C28" s="170"/>
      <c r="F28" s="171"/>
      <c r="G28" s="171"/>
      <c r="L28" s="169"/>
      <c r="M28" s="172"/>
      <c r="T28" s="160"/>
    </row>
    <row r="29" spans="1:20">
      <c r="A29" s="173"/>
      <c r="B29" s="175"/>
      <c r="C29" s="170"/>
      <c r="F29" s="171"/>
      <c r="G29" s="171"/>
      <c r="L29" s="169"/>
      <c r="M29" s="172"/>
      <c r="T29" s="160"/>
    </row>
    <row r="30" spans="1:20">
      <c r="A30" s="173"/>
      <c r="B30" s="175"/>
      <c r="C30" s="170"/>
      <c r="F30" s="171"/>
      <c r="G30" s="171"/>
      <c r="L30" s="169"/>
      <c r="M30" s="172"/>
      <c r="T30" s="160"/>
    </row>
    <row r="31" spans="1:20">
      <c r="A31" s="173"/>
      <c r="B31" s="175"/>
      <c r="C31" s="170"/>
      <c r="F31" s="171"/>
      <c r="G31" s="171"/>
      <c r="L31" s="169"/>
      <c r="M31" s="172"/>
      <c r="T31" s="160"/>
    </row>
    <row r="32" spans="1:20">
      <c r="A32" s="173"/>
      <c r="B32" s="175"/>
      <c r="C32" s="170"/>
      <c r="F32" s="171"/>
      <c r="G32" s="171"/>
      <c r="L32" s="169"/>
      <c r="M32" s="172"/>
      <c r="T32" s="160"/>
    </row>
    <row r="33" spans="1:20">
      <c r="A33" s="173"/>
      <c r="B33" s="175"/>
      <c r="C33" s="170"/>
      <c r="F33" s="171"/>
      <c r="G33" s="171"/>
      <c r="L33" s="169"/>
      <c r="M33" s="172"/>
      <c r="T33" s="160"/>
    </row>
    <row r="34" spans="1:20">
      <c r="A34" s="173"/>
      <c r="B34" s="175"/>
      <c r="C34" s="170"/>
      <c r="F34" s="171"/>
      <c r="G34" s="171"/>
      <c r="L34" s="169"/>
      <c r="M34" s="172"/>
    </row>
    <row r="35" spans="1:20">
      <c r="A35" s="173"/>
      <c r="B35" s="175"/>
      <c r="C35" s="170"/>
      <c r="F35" s="171"/>
      <c r="G35" s="171"/>
      <c r="L35" s="169"/>
      <c r="M35" s="172"/>
    </row>
    <row r="36" spans="1:20">
      <c r="A36" s="173"/>
      <c r="B36" s="175"/>
      <c r="C36" s="170"/>
      <c r="F36" s="171"/>
      <c r="G36" s="171"/>
      <c r="L36" s="169"/>
      <c r="M36" s="172"/>
    </row>
    <row r="37" spans="1:20">
      <c r="A37" s="173"/>
      <c r="B37" s="175"/>
      <c r="C37" s="170"/>
      <c r="L37" s="169"/>
      <c r="M37" s="172"/>
    </row>
    <row r="38" spans="1:20">
      <c r="A38" s="173"/>
      <c r="B38" s="175"/>
      <c r="C38" s="170"/>
      <c r="L38" s="169"/>
      <c r="M38" s="172"/>
    </row>
    <row r="39" spans="1:20">
      <c r="A39" s="173"/>
      <c r="B39" s="175"/>
      <c r="C39" s="170"/>
      <c r="L39" s="169"/>
      <c r="M39" s="172"/>
    </row>
    <row r="40" spans="1:20">
      <c r="A40" s="173"/>
      <c r="B40" s="175"/>
      <c r="C40" s="170"/>
      <c r="L40" s="169"/>
      <c r="M40" s="172"/>
    </row>
    <row r="41" spans="1:20">
      <c r="A41" s="173"/>
      <c r="B41" s="175"/>
      <c r="C41" s="170"/>
      <c r="L41" s="169"/>
      <c r="M41" s="172"/>
    </row>
    <row r="42" spans="1:20">
      <c r="A42" s="173"/>
      <c r="B42" s="175"/>
      <c r="C42" s="170"/>
      <c r="L42" s="169"/>
      <c r="M42" s="172"/>
    </row>
    <row r="43" spans="1:20">
      <c r="A43" s="173"/>
      <c r="B43" s="175"/>
      <c r="C43" s="170"/>
    </row>
    <row r="44" spans="1:20">
      <c r="A44" s="173"/>
      <c r="B44" s="175"/>
      <c r="C44" s="170"/>
    </row>
    <row r="45" spans="1:20">
      <c r="A45" s="173"/>
      <c r="B45" s="175"/>
      <c r="C45" s="170"/>
    </row>
    <row r="46" spans="1:20">
      <c r="A46" s="173"/>
      <c r="B46" s="175"/>
      <c r="C46" s="170"/>
    </row>
    <row r="47" spans="1:20">
      <c r="A47" s="173"/>
      <c r="B47" s="175"/>
      <c r="C47" s="170"/>
    </row>
    <row r="48" spans="1:20">
      <c r="A48" s="173"/>
      <c r="B48" s="171"/>
      <c r="C48" s="176"/>
    </row>
    <row r="49" spans="1:5">
      <c r="A49" s="173"/>
      <c r="B49" s="169"/>
      <c r="C49" s="176"/>
    </row>
    <row r="50" spans="1:5">
      <c r="A50" s="173"/>
      <c r="B50" s="169"/>
      <c r="C50" s="176"/>
    </row>
    <row r="51" spans="1:5">
      <c r="A51" s="173"/>
      <c r="B51" s="169"/>
      <c r="C51" s="176"/>
    </row>
    <row r="52" spans="1:5">
      <c r="A52" s="173"/>
      <c r="B52" s="169"/>
      <c r="C52" s="176"/>
    </row>
    <row r="53" spans="1:5">
      <c r="A53" s="173"/>
      <c r="B53" s="169"/>
      <c r="C53" s="176"/>
    </row>
    <row r="54" spans="1:5">
      <c r="A54" s="173"/>
      <c r="B54" s="169"/>
      <c r="C54" s="176"/>
    </row>
    <row r="55" spans="1:5">
      <c r="A55" s="173"/>
      <c r="B55" s="169"/>
      <c r="C55" s="176"/>
    </row>
    <row r="56" spans="1:5">
      <c r="A56" s="173"/>
      <c r="B56" s="169"/>
      <c r="C56" s="176"/>
      <c r="E56" s="177"/>
    </row>
    <row r="57" spans="1:5">
      <c r="A57" s="173"/>
      <c r="B57" s="171"/>
      <c r="C57" s="176"/>
      <c r="E57" s="177"/>
    </row>
    <row r="58" spans="1:5">
      <c r="A58" s="173"/>
      <c r="B58" s="171"/>
      <c r="C58" s="176"/>
      <c r="E58" s="177"/>
    </row>
    <row r="59" spans="1:5">
      <c r="A59" s="173"/>
      <c r="B59" s="171"/>
      <c r="C59" s="176"/>
      <c r="E59" s="177"/>
    </row>
    <row r="60" spans="1:5">
      <c r="A60" s="173"/>
      <c r="B60" s="169"/>
      <c r="C60" s="176"/>
      <c r="E60" s="177"/>
    </row>
    <row r="61" spans="1:5">
      <c r="A61" s="173"/>
      <c r="B61" s="169"/>
      <c r="C61" s="176"/>
      <c r="E61" s="177"/>
    </row>
    <row r="62" spans="1:5">
      <c r="A62" s="178"/>
      <c r="B62" s="171"/>
      <c r="C62" s="176"/>
      <c r="E62" s="177"/>
    </row>
    <row r="63" spans="1:5">
      <c r="A63" s="178"/>
      <c r="B63" s="171"/>
      <c r="C63" s="176"/>
      <c r="E63" s="177"/>
    </row>
    <row r="64" spans="1:5">
      <c r="A64" s="178"/>
      <c r="B64" s="171"/>
      <c r="C64" s="176"/>
      <c r="E64" s="177"/>
    </row>
    <row r="65" spans="1:3">
      <c r="A65" s="178"/>
      <c r="B65" s="171"/>
      <c r="C65" s="176"/>
    </row>
    <row r="66" spans="1:3">
      <c r="A66" s="178"/>
      <c r="B66" s="171"/>
      <c r="C66" s="176"/>
    </row>
    <row r="67" spans="1:3">
      <c r="A67" s="178"/>
      <c r="B67" s="171"/>
      <c r="C67" s="176"/>
    </row>
    <row r="68" spans="1:3">
      <c r="A68" s="178"/>
      <c r="B68" s="171"/>
      <c r="C68" s="176"/>
    </row>
    <row r="69" spans="1:3">
      <c r="A69" s="178"/>
      <c r="B69" s="171"/>
      <c r="C69" s="176"/>
    </row>
    <row r="70" spans="1:3">
      <c r="A70" s="178"/>
      <c r="B70" s="171"/>
      <c r="C70" s="176"/>
    </row>
    <row r="71" spans="1:3">
      <c r="A71" s="178"/>
      <c r="B71" s="171"/>
      <c r="C71" s="176"/>
    </row>
    <row r="72" spans="1:3">
      <c r="A72" s="178"/>
      <c r="B72" s="171"/>
      <c r="C72" s="176"/>
    </row>
    <row r="73" spans="1:3">
      <c r="A73" s="178"/>
      <c r="B73" s="171"/>
      <c r="C73" s="176"/>
    </row>
    <row r="74" spans="1:3">
      <c r="A74" s="178"/>
      <c r="B74" s="171"/>
      <c r="C74" s="176"/>
    </row>
    <row r="75" spans="1:3">
      <c r="A75" s="178"/>
      <c r="B75" s="171"/>
      <c r="C75" s="176"/>
    </row>
    <row r="76" spans="1:3">
      <c r="A76" s="178"/>
      <c r="B76" s="171"/>
      <c r="C76" s="176"/>
    </row>
    <row r="77" spans="1:3">
      <c r="A77" s="178"/>
      <c r="B77" s="171"/>
      <c r="C77" s="176"/>
    </row>
    <row r="78" spans="1:3">
      <c r="A78" s="178"/>
      <c r="B78" s="171"/>
      <c r="C78" s="176"/>
    </row>
    <row r="79" spans="1:3">
      <c r="A79" s="178"/>
      <c r="B79" s="171"/>
      <c r="C79" s="176"/>
    </row>
    <row r="80" spans="1:3">
      <c r="A80" s="178"/>
      <c r="B80" s="171"/>
      <c r="C80" s="176"/>
    </row>
    <row r="81" spans="1:3">
      <c r="A81" s="178"/>
      <c r="B81" s="171"/>
      <c r="C81" s="176"/>
    </row>
    <row r="82" spans="1:3">
      <c r="A82" s="178"/>
      <c r="B82" s="171"/>
      <c r="C82" s="176"/>
    </row>
    <row r="83" spans="1:3">
      <c r="A83" s="178"/>
      <c r="B83" s="171"/>
      <c r="C83" s="176"/>
    </row>
    <row r="84" spans="1:3">
      <c r="A84" s="178"/>
      <c r="B84" s="171"/>
      <c r="C84" s="176"/>
    </row>
    <row r="85" spans="1:3">
      <c r="A85" s="178"/>
      <c r="B85" s="171"/>
      <c r="C85" s="176"/>
    </row>
    <row r="86" spans="1:3">
      <c r="A86" s="178"/>
      <c r="B86" s="171"/>
      <c r="C86" s="176"/>
    </row>
    <row r="87" spans="1:3">
      <c r="A87" s="178"/>
      <c r="B87" s="171"/>
      <c r="C87" s="176"/>
    </row>
    <row r="88" spans="1:3">
      <c r="A88" s="178"/>
      <c r="B88" s="171"/>
      <c r="C88" s="176"/>
    </row>
    <row r="89" spans="1:3">
      <c r="A89" s="178"/>
      <c r="B89" s="171"/>
      <c r="C89" s="176"/>
    </row>
    <row r="90" spans="1:3">
      <c r="A90" s="178"/>
      <c r="B90" s="171"/>
      <c r="C90" s="176"/>
    </row>
    <row r="91" spans="1:3">
      <c r="A91" s="178"/>
      <c r="B91" s="171"/>
      <c r="C91" s="176"/>
    </row>
    <row r="92" spans="1:3">
      <c r="A92" s="178"/>
      <c r="B92" s="171"/>
      <c r="C92" s="176"/>
    </row>
    <row r="93" spans="1:3">
      <c r="A93" s="178"/>
      <c r="B93" s="171"/>
      <c r="C93" s="176"/>
    </row>
    <row r="94" spans="1:3">
      <c r="A94" s="178"/>
      <c r="B94" s="171"/>
      <c r="C94" s="176"/>
    </row>
    <row r="95" spans="1:3">
      <c r="A95" s="178"/>
      <c r="B95" s="171"/>
      <c r="C95" s="176"/>
    </row>
    <row r="96" spans="1:3">
      <c r="A96" s="178"/>
      <c r="B96" s="171"/>
      <c r="C96" s="176"/>
    </row>
    <row r="97" spans="1:3">
      <c r="A97" s="178"/>
      <c r="B97" s="171"/>
      <c r="C97" s="176"/>
    </row>
    <row r="98" spans="1:3">
      <c r="A98" s="173"/>
      <c r="B98" s="171"/>
      <c r="C98" s="176"/>
    </row>
    <row r="99" spans="1:3">
      <c r="A99" s="173"/>
      <c r="B99" s="171"/>
      <c r="C99" s="176"/>
    </row>
    <row r="100" spans="1:3">
      <c r="A100" s="173"/>
      <c r="B100" s="171"/>
      <c r="C100" s="176"/>
    </row>
    <row r="101" spans="1:3">
      <c r="A101" s="173"/>
      <c r="B101" s="171"/>
      <c r="C101" s="176"/>
    </row>
    <row r="102" spans="1:3">
      <c r="A102" s="173"/>
      <c r="B102" s="171"/>
      <c r="C102" s="176"/>
    </row>
    <row r="103" spans="1:3">
      <c r="A103" s="173"/>
      <c r="B103" s="171"/>
      <c r="C103" s="176"/>
    </row>
    <row r="104" spans="1:3">
      <c r="A104" s="173"/>
      <c r="B104" s="171"/>
      <c r="C104" s="176"/>
    </row>
    <row r="105" spans="1:3">
      <c r="A105" s="173"/>
      <c r="B105" s="171"/>
      <c r="C105" s="176"/>
    </row>
    <row r="106" spans="1:3">
      <c r="A106" s="173"/>
      <c r="B106" s="171"/>
      <c r="C106" s="176"/>
    </row>
    <row r="107" spans="1:3">
      <c r="A107" s="173"/>
      <c r="B107" s="171"/>
      <c r="C107" s="176"/>
    </row>
    <row r="108" spans="1:3">
      <c r="A108" s="173"/>
      <c r="B108" s="171"/>
      <c r="C108" s="176"/>
    </row>
    <row r="109" spans="1:3">
      <c r="A109" s="173"/>
      <c r="B109" s="171"/>
      <c r="C109" s="176"/>
    </row>
    <row r="110" spans="1:3">
      <c r="A110" s="173"/>
      <c r="B110" s="171"/>
      <c r="C110" s="176"/>
    </row>
    <row r="111" spans="1:3">
      <c r="A111" s="173"/>
      <c r="B111" s="171"/>
      <c r="C111" s="176"/>
    </row>
    <row r="112" spans="1:3">
      <c r="A112" s="173"/>
      <c r="B112" s="171"/>
      <c r="C112" s="176"/>
    </row>
    <row r="113" spans="1:3">
      <c r="A113" s="173"/>
      <c r="B113" s="171"/>
      <c r="C113" s="176"/>
    </row>
    <row r="114" spans="1:3">
      <c r="A114" s="173"/>
      <c r="B114" s="171"/>
      <c r="C114" s="176"/>
    </row>
    <row r="115" spans="1:3">
      <c r="A115" s="173"/>
      <c r="B115" s="171"/>
      <c r="C115" s="176"/>
    </row>
    <row r="116" spans="1:3">
      <c r="A116" s="178"/>
      <c r="B116" s="171"/>
      <c r="C116" s="176"/>
    </row>
    <row r="117" spans="1:3">
      <c r="A117" s="178"/>
      <c r="B117" s="171"/>
      <c r="C117" s="176"/>
    </row>
    <row r="118" spans="1:3">
      <c r="A118" s="178"/>
      <c r="B118" s="171"/>
      <c r="C118" s="176"/>
    </row>
    <row r="119" spans="1:3">
      <c r="A119" s="178"/>
      <c r="B119" s="171"/>
      <c r="C119" s="176"/>
    </row>
    <row r="120" spans="1:3">
      <c r="A120" s="178"/>
      <c r="B120" s="171"/>
      <c r="C120" s="176"/>
    </row>
    <row r="121" spans="1:3">
      <c r="A121" s="178"/>
      <c r="B121" s="171"/>
      <c r="C121" s="176"/>
    </row>
    <row r="122" spans="1:3">
      <c r="A122" s="178"/>
      <c r="B122" s="171"/>
      <c r="C122" s="176"/>
    </row>
    <row r="123" spans="1:3">
      <c r="A123" s="178"/>
      <c r="B123" s="171"/>
      <c r="C123" s="176"/>
    </row>
    <row r="124" spans="1:3">
      <c r="A124" s="178"/>
      <c r="B124" s="171"/>
      <c r="C124" s="176"/>
    </row>
    <row r="125" spans="1:3">
      <c r="A125" s="178"/>
      <c r="B125" s="171"/>
      <c r="C125" s="176"/>
    </row>
    <row r="126" spans="1:3">
      <c r="A126" s="178"/>
      <c r="B126" s="171"/>
      <c r="C126" s="176"/>
    </row>
    <row r="127" spans="1:3">
      <c r="A127" s="178"/>
      <c r="B127" s="171"/>
      <c r="C127" s="176"/>
    </row>
    <row r="128" spans="1:3">
      <c r="A128" s="178"/>
      <c r="B128" s="171"/>
      <c r="C128" s="176"/>
    </row>
    <row r="129" spans="1:3">
      <c r="A129" s="178"/>
      <c r="B129" s="171"/>
      <c r="C129" s="176"/>
    </row>
    <row r="130" spans="1:3">
      <c r="A130" s="178"/>
      <c r="B130" s="171"/>
      <c r="C130" s="176"/>
    </row>
    <row r="131" spans="1:3">
      <c r="A131" s="178"/>
      <c r="B131" s="171"/>
      <c r="C131" s="176"/>
    </row>
    <row r="132" spans="1:3">
      <c r="A132" s="178"/>
      <c r="B132" s="171"/>
      <c r="C132" s="176"/>
    </row>
    <row r="133" spans="1:3">
      <c r="A133" s="178"/>
      <c r="B133" s="171"/>
      <c r="C133" s="176"/>
    </row>
    <row r="134" spans="1:3">
      <c r="A134" s="178"/>
      <c r="B134" s="171"/>
      <c r="C134" s="176"/>
    </row>
    <row r="135" spans="1:3">
      <c r="A135" s="178"/>
      <c r="B135" s="171"/>
      <c r="C135" s="176"/>
    </row>
    <row r="136" spans="1:3">
      <c r="A136" s="178"/>
      <c r="B136" s="171"/>
      <c r="C136" s="176"/>
    </row>
    <row r="137" spans="1:3">
      <c r="A137" s="178"/>
      <c r="B137" s="171"/>
      <c r="C137" s="176"/>
    </row>
    <row r="138" spans="1:3">
      <c r="A138" s="178"/>
      <c r="B138" s="171"/>
      <c r="C138" s="176"/>
    </row>
    <row r="139" spans="1:3">
      <c r="A139" s="178"/>
      <c r="B139" s="171"/>
      <c r="C139" s="176"/>
    </row>
    <row r="140" spans="1:3">
      <c r="A140" s="178"/>
      <c r="B140" s="171"/>
      <c r="C140" s="176"/>
    </row>
    <row r="141" spans="1:3">
      <c r="A141" s="178"/>
      <c r="B141" s="171"/>
      <c r="C141" s="176"/>
    </row>
    <row r="142" spans="1:3">
      <c r="A142" s="178"/>
      <c r="B142" s="171"/>
      <c r="C142" s="176"/>
    </row>
    <row r="143" spans="1:3">
      <c r="A143" s="178"/>
      <c r="B143" s="171"/>
      <c r="C143" s="176"/>
    </row>
    <row r="144" spans="1:3">
      <c r="A144" s="178"/>
      <c r="B144" s="171"/>
      <c r="C144" s="176"/>
    </row>
    <row r="145" spans="1:3">
      <c r="A145" s="178"/>
      <c r="B145" s="171"/>
      <c r="C145" s="176"/>
    </row>
    <row r="146" spans="1:3">
      <c r="A146" s="178"/>
      <c r="B146" s="171"/>
      <c r="C146" s="176"/>
    </row>
    <row r="147" spans="1:3">
      <c r="A147" s="178"/>
      <c r="B147" s="171"/>
      <c r="C147" s="176"/>
    </row>
    <row r="148" spans="1:3">
      <c r="A148" s="178"/>
      <c r="B148" s="171"/>
      <c r="C148" s="176"/>
    </row>
    <row r="149" spans="1:3">
      <c r="A149" s="178"/>
      <c r="B149" s="171"/>
      <c r="C149" s="176"/>
    </row>
    <row r="150" spans="1:3">
      <c r="A150" s="178"/>
      <c r="B150" s="171"/>
      <c r="C150" s="176"/>
    </row>
    <row r="151" spans="1:3">
      <c r="A151" s="178"/>
      <c r="B151" s="171"/>
      <c r="C151" s="176"/>
    </row>
    <row r="152" spans="1:3">
      <c r="A152" s="173"/>
      <c r="B152" s="171"/>
      <c r="C152" s="176"/>
    </row>
    <row r="153" spans="1:3">
      <c r="A153" s="173"/>
      <c r="B153" s="171"/>
      <c r="C153" s="176"/>
    </row>
    <row r="154" spans="1:3">
      <c r="A154" s="173"/>
      <c r="B154" s="171"/>
      <c r="C154" s="176"/>
    </row>
    <row r="155" spans="1:3">
      <c r="A155" s="173"/>
      <c r="B155" s="171"/>
      <c r="C155" s="176"/>
    </row>
    <row r="156" spans="1:3">
      <c r="A156" s="173"/>
      <c r="B156" s="171"/>
      <c r="C156" s="176"/>
    </row>
    <row r="157" spans="1:3">
      <c r="A157" s="173"/>
      <c r="B157" s="171"/>
      <c r="C157" s="176"/>
    </row>
    <row r="158" spans="1:3">
      <c r="A158" s="173"/>
      <c r="B158" s="171"/>
      <c r="C158" s="176"/>
    </row>
    <row r="159" spans="1:3">
      <c r="A159" s="173"/>
      <c r="B159" s="171"/>
      <c r="C159" s="176"/>
    </row>
    <row r="160" spans="1:3">
      <c r="A160" s="173"/>
      <c r="B160" s="171"/>
      <c r="C160" s="176"/>
    </row>
    <row r="161" spans="1:3">
      <c r="A161" s="173"/>
      <c r="B161" s="171"/>
      <c r="C161" s="176"/>
    </row>
    <row r="162" spans="1:3">
      <c r="A162" s="173"/>
      <c r="B162" s="171"/>
      <c r="C162" s="176"/>
    </row>
    <row r="163" spans="1:3">
      <c r="A163" s="173"/>
      <c r="B163" s="171"/>
      <c r="C163" s="176"/>
    </row>
    <row r="164" spans="1:3">
      <c r="A164" s="173"/>
      <c r="B164" s="171"/>
      <c r="C164" s="176"/>
    </row>
    <row r="165" spans="1:3">
      <c r="A165" s="173"/>
      <c r="B165" s="171"/>
      <c r="C165" s="176"/>
    </row>
    <row r="166" spans="1:3">
      <c r="A166" s="173"/>
      <c r="B166" s="171"/>
      <c r="C166" s="176"/>
    </row>
    <row r="167" spans="1:3">
      <c r="A167" s="173"/>
      <c r="B167" s="171"/>
      <c r="C167" s="176"/>
    </row>
    <row r="168" spans="1:3">
      <c r="A168" s="173"/>
      <c r="B168" s="171"/>
      <c r="C168" s="176"/>
    </row>
    <row r="169" spans="1:3">
      <c r="A169" s="173"/>
      <c r="B169" s="171"/>
      <c r="C169" s="176"/>
    </row>
    <row r="170" spans="1:3">
      <c r="A170" s="173"/>
      <c r="B170" s="171"/>
      <c r="C170" s="176"/>
    </row>
    <row r="171" spans="1:3">
      <c r="A171" s="173"/>
      <c r="B171" s="171"/>
      <c r="C171" s="176"/>
    </row>
    <row r="172" spans="1:3">
      <c r="A172" s="173"/>
      <c r="B172" s="171"/>
      <c r="C172" s="176"/>
    </row>
    <row r="173" spans="1:3">
      <c r="A173" s="173"/>
      <c r="B173" s="171"/>
      <c r="C173" s="176"/>
    </row>
    <row r="174" spans="1:3">
      <c r="A174" s="174"/>
      <c r="B174" s="179"/>
    </row>
    <row r="175" spans="1:3">
      <c r="A175" s="173"/>
      <c r="B175" s="171"/>
    </row>
    <row r="176" spans="1:3">
      <c r="A176" s="173"/>
      <c r="B176" s="171"/>
    </row>
    <row r="177" spans="1:2">
      <c r="A177" s="173"/>
      <c r="B177" s="171"/>
    </row>
    <row r="178" spans="1:2">
      <c r="A178" s="173"/>
      <c r="B178" s="171"/>
    </row>
    <row r="179" spans="1:2">
      <c r="A179" s="173"/>
      <c r="B179" s="171"/>
    </row>
    <row r="180" spans="1:2">
      <c r="A180" s="173"/>
      <c r="B180" s="171"/>
    </row>
    <row r="181" spans="1:2">
      <c r="A181" s="173"/>
      <c r="B181" s="171"/>
    </row>
    <row r="182" spans="1:2">
      <c r="A182" s="173"/>
      <c r="B182" s="171"/>
    </row>
    <row r="183" spans="1:2">
      <c r="A183" s="178"/>
      <c r="B183" s="171"/>
    </row>
    <row r="184" spans="1:2">
      <c r="A184" s="178"/>
      <c r="B184" s="171"/>
    </row>
    <row r="185" spans="1:2">
      <c r="A185" s="178"/>
      <c r="B185" s="171"/>
    </row>
    <row r="205" spans="1:2">
      <c r="A205" s="178"/>
      <c r="B205" s="171"/>
    </row>
    <row r="219" spans="1:2">
      <c r="A219" s="178"/>
      <c r="B219" s="171"/>
    </row>
    <row r="220" spans="1:2">
      <c r="A220" s="178"/>
      <c r="B220" s="171"/>
    </row>
    <row r="221" spans="1:2">
      <c r="A221" s="178"/>
      <c r="B221" s="171"/>
    </row>
    <row r="222" spans="1:2">
      <c r="A222" s="178"/>
      <c r="B222" s="171"/>
    </row>
    <row r="233" spans="1:1">
      <c r="A233" s="173"/>
    </row>
    <row r="234" spans="1:1">
      <c r="A234" s="173"/>
    </row>
    <row r="235" spans="1:1">
      <c r="A235" s="173"/>
    </row>
    <row r="236" spans="1:1">
      <c r="A236" s="173"/>
    </row>
    <row r="237" spans="1:1">
      <c r="A237" s="173"/>
    </row>
    <row r="238" spans="1:1">
      <c r="A238" s="173"/>
    </row>
    <row r="239" spans="1:1">
      <c r="A239" s="173"/>
    </row>
    <row r="240" spans="1:1">
      <c r="A240" s="173"/>
    </row>
    <row r="241" spans="1:1">
      <c r="A241" s="173"/>
    </row>
    <row r="242" spans="1:1">
      <c r="A242" s="173"/>
    </row>
    <row r="243" spans="1:1">
      <c r="A243" s="173"/>
    </row>
    <row r="244" spans="1:1">
      <c r="A244" s="173"/>
    </row>
    <row r="245" spans="1:1">
      <c r="A245" s="173"/>
    </row>
    <row r="246" spans="1:1">
      <c r="A246" s="173"/>
    </row>
    <row r="247" spans="1:1">
      <c r="A247" s="173"/>
    </row>
    <row r="248" spans="1:1">
      <c r="A248" s="173"/>
    </row>
    <row r="249" spans="1:1">
      <c r="A249" s="173"/>
    </row>
    <row r="250" spans="1:1">
      <c r="A250" s="173"/>
    </row>
    <row r="251" spans="1:1">
      <c r="A251" s="173"/>
    </row>
    <row r="252" spans="1:1">
      <c r="A252" s="173"/>
    </row>
    <row r="253" spans="1:1">
      <c r="A253" s="173"/>
    </row>
    <row r="254" spans="1:1">
      <c r="A254" s="168"/>
    </row>
    <row r="255" spans="1:1">
      <c r="A255" s="168"/>
    </row>
    <row r="256" spans="1:1">
      <c r="A256" s="168"/>
    </row>
    <row r="257" spans="1:1">
      <c r="A257" s="168"/>
    </row>
    <row r="258" spans="1:1">
      <c r="A258" s="168"/>
    </row>
    <row r="259" spans="1:1">
      <c r="A259" s="168"/>
    </row>
    <row r="260" spans="1:1">
      <c r="A260" s="168"/>
    </row>
    <row r="261" spans="1:1">
      <c r="A261" s="168"/>
    </row>
    <row r="262" spans="1:1">
      <c r="A262" s="168"/>
    </row>
    <row r="263" spans="1:1">
      <c r="A263" s="168"/>
    </row>
    <row r="264" spans="1:1">
      <c r="A264" s="168"/>
    </row>
    <row r="265" spans="1:1">
      <c r="A265" s="168"/>
    </row>
    <row r="266" spans="1:1">
      <c r="A266" s="168"/>
    </row>
    <row r="267" spans="1:1">
      <c r="A267" s="168"/>
    </row>
    <row r="268" spans="1:1">
      <c r="A268" s="168"/>
    </row>
    <row r="269" spans="1:1">
      <c r="A269" s="168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abSelected="1" workbookViewId="0">
      <selection activeCell="N33" sqref="N3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127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73" t="s">
        <v>38</v>
      </c>
      <c r="F20" s="273"/>
      <c r="G20" s="19" t="s">
        <v>6</v>
      </c>
      <c r="H20" s="20" t="s">
        <v>23</v>
      </c>
      <c r="J20" s="258" t="s">
        <v>71</v>
      </c>
      <c r="K20" s="250"/>
      <c r="L20" s="259"/>
      <c r="M20" s="15"/>
    </row>
    <row r="21" spans="1:17" ht="24.75">
      <c r="A21" s="274" t="s">
        <v>9</v>
      </c>
      <c r="B21" s="275"/>
      <c r="C21" s="274" t="s">
        <v>37</v>
      </c>
      <c r="D21" s="275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46" t="str">
        <f>IF(Offerteblad!D15&lt;&gt;0,Offerteblad!D15," ")</f>
        <v xml:space="preserve"> </v>
      </c>
      <c r="B22" s="247"/>
      <c r="C22" s="248" t="str">
        <f>IF(Offerteblad!B15='blad 2'!$A$2," ",Offerteblad!B15)</f>
        <v xml:space="preserve"> </v>
      </c>
      <c r="D22" s="24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46" t="str">
        <f>IF(Offerteblad!D16&lt;&gt;0,Offerteblad!D16," ")</f>
        <v xml:space="preserve"> </v>
      </c>
      <c r="B23" s="247"/>
      <c r="C23" s="248" t="str">
        <f>IF(Offerteblad!B16='blad 2'!$A$2," ",Offerteblad!B16)</f>
        <v xml:space="preserve"> </v>
      </c>
      <c r="D23" s="24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46" t="str">
        <f>IF(Offerteblad!D17&lt;&gt;0,Offerteblad!D17," ")</f>
        <v xml:space="preserve"> </v>
      </c>
      <c r="B24" s="247"/>
      <c r="C24" s="248" t="str">
        <f>IF(Offerteblad!B17='blad 2'!$A$2," ",Offerteblad!B17)</f>
        <v xml:space="preserve"> </v>
      </c>
      <c r="D24" s="24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46" t="str">
        <f>IF(Offerteblad!D18&lt;&gt;0,Offerteblad!D18," ")</f>
        <v xml:space="preserve"> </v>
      </c>
      <c r="B25" s="247"/>
      <c r="C25" s="248" t="str">
        <f>IF(Offerteblad!B18='blad 2'!$A$2," ",Offerteblad!B18)</f>
        <v xml:space="preserve"> </v>
      </c>
      <c r="D25" s="24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46" t="str">
        <f>IF(Offerteblad!D19&lt;&gt;0,Offerteblad!D19," ")</f>
        <v xml:space="preserve"> </v>
      </c>
      <c r="B26" s="247"/>
      <c r="C26" s="248" t="str">
        <f>IF(Offerteblad!B19='blad 2'!$A$2," ",Offerteblad!B19)</f>
        <v xml:space="preserve"> </v>
      </c>
      <c r="D26" s="24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46" t="str">
        <f>IF(Offerteblad!D20&lt;&gt;0,Offerteblad!D20," ")</f>
        <v xml:space="preserve"> </v>
      </c>
      <c r="B27" s="247"/>
      <c r="C27" s="248" t="str">
        <f>IF(Offerteblad!B20='blad 2'!$A$2," ",Offerteblad!B20)</f>
        <v xml:space="preserve"> </v>
      </c>
      <c r="D27" s="24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41" t="s">
        <v>63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3"/>
      <c r="L28" s="180">
        <f>SUM(L22:L27)</f>
        <v>0</v>
      </c>
    </row>
    <row r="29" spans="1:17" ht="15.75" thickBot="1">
      <c r="A29" s="260" t="s">
        <v>124</v>
      </c>
      <c r="B29" s="261"/>
      <c r="C29" s="261"/>
      <c r="D29" s="261"/>
      <c r="E29" s="261"/>
      <c r="F29" s="261"/>
      <c r="G29" s="261"/>
      <c r="H29" s="262"/>
      <c r="I29" s="262"/>
      <c r="J29" s="262"/>
      <c r="K29" s="263"/>
      <c r="L29" s="181" t="str">
        <f>Offerteblad!L22</f>
        <v>18,95</v>
      </c>
    </row>
    <row r="30" spans="1:17" ht="16.5" thickBot="1">
      <c r="A30" s="133"/>
      <c r="B30" s="134"/>
      <c r="C30" s="134"/>
      <c r="D30" s="135"/>
      <c r="E30" s="249"/>
      <c r="F30" s="250"/>
      <c r="G30" s="250"/>
      <c r="H30" s="264" t="s">
        <v>31</v>
      </c>
      <c r="I30" s="265"/>
      <c r="J30" s="265"/>
      <c r="K30" s="266"/>
      <c r="L30" s="129">
        <f>L28+L29</f>
        <v>18.95</v>
      </c>
    </row>
    <row r="31" spans="1:17" ht="15.75" thickBot="1">
      <c r="A31" s="254" t="s">
        <v>44</v>
      </c>
      <c r="B31" s="254"/>
      <c r="C31" s="254"/>
      <c r="D31" s="28" t="str">
        <f>IF(Offerteblad!C35="&lt;selecteer&gt;","Nee",Offerteblad!C35)</f>
        <v>Nee</v>
      </c>
      <c r="H31" s="267" t="s">
        <v>147</v>
      </c>
      <c r="I31" s="268"/>
      <c r="J31" s="268"/>
      <c r="K31" s="269"/>
      <c r="L31" s="131">
        <f>Offerteblad!L23</f>
        <v>0</v>
      </c>
    </row>
    <row r="32" spans="1:17" ht="16.5" thickBot="1">
      <c r="A32" s="255" t="str">
        <f>IF(Offerteblad!C36=0,"",Offerteblad!C36)</f>
        <v/>
      </c>
      <c r="B32" s="256"/>
      <c r="C32" s="256"/>
      <c r="D32" s="256"/>
      <c r="E32" s="256"/>
      <c r="F32" s="257"/>
      <c r="H32" s="270" t="s">
        <v>19</v>
      </c>
      <c r="I32" s="271"/>
      <c r="J32" s="271"/>
      <c r="K32" s="272"/>
      <c r="L32" s="132">
        <f>L28+L29+L31</f>
        <v>18.95</v>
      </c>
    </row>
    <row r="33" spans="1:11" ht="15">
      <c r="A33" s="251" t="str">
        <f>IF(Offerteblad!C37=0,"",Offerteblad!C37)</f>
        <v/>
      </c>
      <c r="B33" s="252"/>
      <c r="C33" s="252"/>
      <c r="D33" s="252"/>
      <c r="E33" s="252"/>
      <c r="F33" s="253"/>
      <c r="H33" s="72"/>
      <c r="I33" s="79"/>
      <c r="J33" s="79"/>
      <c r="K33" s="79"/>
    </row>
    <row r="34" spans="1:11" ht="15.75" customHeight="1">
      <c r="A34" s="251" t="str">
        <f>IF(Offerteblad!C38=0,"",Offerteblad!C38)</f>
        <v/>
      </c>
      <c r="B34" s="252"/>
      <c r="C34" s="252" t="str">
        <f>IF(Offerteblad!C39=0,"",Offerteblad!C39)</f>
        <v/>
      </c>
      <c r="D34" s="252"/>
      <c r="E34" s="252"/>
      <c r="F34" s="253"/>
      <c r="H34" s="66"/>
      <c r="I34" s="66"/>
      <c r="J34" s="66"/>
      <c r="K34" s="66"/>
    </row>
    <row r="35" spans="1:11" ht="15">
      <c r="A35" s="64" t="s">
        <v>45</v>
      </c>
      <c r="B35" s="244" t="str">
        <f>IF(Offerteblad!C41=0, "",Offerteblad!C41)</f>
        <v/>
      </c>
      <c r="C35" s="244"/>
      <c r="D35" s="244"/>
      <c r="E35" s="244"/>
      <c r="F35" s="245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7" workbookViewId="0">
      <selection activeCell="I23" sqref="I2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47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73" t="s">
        <v>38</v>
      </c>
      <c r="F20" s="273"/>
      <c r="G20" s="19" t="s">
        <v>6</v>
      </c>
      <c r="H20" s="20" t="s">
        <v>23</v>
      </c>
      <c r="J20" s="258" t="s">
        <v>71</v>
      </c>
      <c r="K20" s="250"/>
      <c r="L20" s="259"/>
      <c r="M20" s="15"/>
    </row>
    <row r="21" spans="1:17" ht="24.75">
      <c r="A21" s="274" t="s">
        <v>9</v>
      </c>
      <c r="B21" s="275"/>
      <c r="C21" s="274" t="s">
        <v>37</v>
      </c>
      <c r="D21" s="275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46" t="str">
        <f>IF(Offerteblad!D15&lt;&gt;0,Offerteblad!D15," ")</f>
        <v xml:space="preserve"> </v>
      </c>
      <c r="B22" s="247"/>
      <c r="C22" s="248" t="str">
        <f>IF(Offerteblad!B15='blad 2'!$A$2," ",Offerteblad!B15)</f>
        <v xml:space="preserve"> </v>
      </c>
      <c r="D22" s="24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46" t="str">
        <f>IF(Offerteblad!D16&lt;&gt;0,Offerteblad!D16," ")</f>
        <v xml:space="preserve"> </v>
      </c>
      <c r="B23" s="247"/>
      <c r="C23" s="248" t="str">
        <f>IF(Offerteblad!B16='blad 2'!$A$2," ",Offerteblad!B16)</f>
        <v xml:space="preserve"> </v>
      </c>
      <c r="D23" s="24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46" t="str">
        <f>IF(Offerteblad!D17&lt;&gt;0,Offerteblad!D17," ")</f>
        <v xml:space="preserve"> </v>
      </c>
      <c r="B24" s="247"/>
      <c r="C24" s="248" t="str">
        <f>IF(Offerteblad!B17='blad 2'!$A$2," ",Offerteblad!B17)</f>
        <v xml:space="preserve"> </v>
      </c>
      <c r="D24" s="24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46" t="str">
        <f>IF(Offerteblad!D18&lt;&gt;0,Offerteblad!D18," ")</f>
        <v xml:space="preserve"> </v>
      </c>
      <c r="B25" s="247"/>
      <c r="C25" s="248" t="str">
        <f>IF(Offerteblad!B18='blad 2'!$A$2," ",Offerteblad!B18)</f>
        <v xml:space="preserve"> </v>
      </c>
      <c r="D25" s="24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46" t="str">
        <f>IF(Offerteblad!D19&lt;&gt;0,Offerteblad!D19," ")</f>
        <v xml:space="preserve"> </v>
      </c>
      <c r="B26" s="247"/>
      <c r="C26" s="248" t="str">
        <f>IF(Offerteblad!B19='blad 2'!$A$2," ",Offerteblad!B19)</f>
        <v xml:space="preserve"> </v>
      </c>
      <c r="D26" s="24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46" t="str">
        <f>IF(Offerteblad!D20&lt;&gt;0,Offerteblad!D20," ")</f>
        <v xml:space="preserve"> </v>
      </c>
      <c r="B27" s="247"/>
      <c r="C27" s="248" t="str">
        <f>IF(Offerteblad!B20='blad 2'!$A$2," ",Offerteblad!B20)</f>
        <v xml:space="preserve"> </v>
      </c>
      <c r="D27" s="24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41" t="s">
        <v>63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3"/>
      <c r="L28" s="129">
        <f>SUM(L22:L27)</f>
        <v>0</v>
      </c>
    </row>
    <row r="29" spans="1:17" ht="15.75" thickBot="1">
      <c r="A29" s="260" t="s">
        <v>124</v>
      </c>
      <c r="B29" s="261"/>
      <c r="C29" s="261"/>
      <c r="D29" s="261"/>
      <c r="E29" s="261"/>
      <c r="F29" s="261"/>
      <c r="G29" s="261"/>
      <c r="H29" s="262"/>
      <c r="I29" s="262"/>
      <c r="J29" s="262"/>
      <c r="K29" s="26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49"/>
      <c r="F30" s="250"/>
      <c r="G30" s="250"/>
      <c r="H30" s="264" t="s">
        <v>31</v>
      </c>
      <c r="I30" s="265"/>
      <c r="J30" s="265"/>
      <c r="K30" s="266"/>
      <c r="L30" s="129">
        <f>L29+L28</f>
        <v>18.95</v>
      </c>
    </row>
    <row r="31" spans="1:17" ht="15.75" thickBot="1">
      <c r="A31" s="254" t="s">
        <v>44</v>
      </c>
      <c r="B31" s="254"/>
      <c r="C31" s="254"/>
      <c r="D31" s="28" t="str">
        <f>IF(Offerteblad!C35="&lt;selecteer&gt;","Nee",Offerteblad!C35)</f>
        <v>Nee</v>
      </c>
      <c r="H31" s="267" t="s">
        <v>40</v>
      </c>
      <c r="I31" s="268"/>
      <c r="J31" s="268"/>
      <c r="K31" s="269"/>
      <c r="L31" s="131">
        <f>Offerteblad!L23</f>
        <v>0</v>
      </c>
    </row>
    <row r="32" spans="1:17" ht="16.5" thickBot="1">
      <c r="A32" s="255" t="str">
        <f>IF(Offerteblad!C36=0,"",Offerteblad!C36)</f>
        <v/>
      </c>
      <c r="B32" s="256"/>
      <c r="C32" s="256"/>
      <c r="D32" s="256"/>
      <c r="E32" s="256"/>
      <c r="F32" s="257"/>
      <c r="H32" s="270" t="s">
        <v>19</v>
      </c>
      <c r="I32" s="271"/>
      <c r="J32" s="271"/>
      <c r="K32" s="272"/>
      <c r="L32" s="132">
        <f>L31+L30</f>
        <v>18.95</v>
      </c>
    </row>
    <row r="33" spans="1:11" ht="15">
      <c r="A33" s="251" t="str">
        <f>IF(Offerteblad!C37=0,"",Offerteblad!C37)</f>
        <v/>
      </c>
      <c r="B33" s="252"/>
      <c r="C33" s="252"/>
      <c r="D33" s="252"/>
      <c r="E33" s="252"/>
      <c r="F33" s="253"/>
      <c r="H33" s="72"/>
      <c r="I33" s="79"/>
      <c r="J33" s="79"/>
      <c r="K33" s="79"/>
    </row>
    <row r="34" spans="1:11" ht="15.75" customHeight="1">
      <c r="A34" s="251" t="str">
        <f>IF(Offerteblad!C38=0,"",Offerteblad!C38)</f>
        <v/>
      </c>
      <c r="B34" s="252"/>
      <c r="C34" s="252" t="str">
        <f>IF(Offerteblad!C39=0,"",Offerteblad!C39)</f>
        <v/>
      </c>
      <c r="D34" s="252"/>
      <c r="E34" s="252"/>
      <c r="F34" s="253"/>
      <c r="H34" s="66"/>
      <c r="I34" s="66"/>
      <c r="J34" s="66"/>
      <c r="K34" s="66"/>
    </row>
    <row r="35" spans="1:11" ht="15">
      <c r="A35" s="64" t="s">
        <v>45</v>
      </c>
      <c r="B35" s="244" t="str">
        <f>IF(Offerteblad!C41=0, "",Offerteblad!C41)</f>
        <v/>
      </c>
      <c r="C35" s="244"/>
      <c r="D35" s="244"/>
      <c r="E35" s="244"/>
      <c r="F35" s="245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13" workbookViewId="0">
      <selection activeCell="G31" sqref="G3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83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130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73" t="s">
        <v>38</v>
      </c>
      <c r="F20" s="273"/>
      <c r="G20" s="19" t="s">
        <v>6</v>
      </c>
      <c r="H20" s="20" t="s">
        <v>23</v>
      </c>
      <c r="J20" s="258" t="s">
        <v>71</v>
      </c>
      <c r="K20" s="250"/>
      <c r="L20" s="259"/>
      <c r="M20" s="15"/>
    </row>
    <row r="21" spans="1:17" ht="24.75">
      <c r="A21" s="274" t="s">
        <v>9</v>
      </c>
      <c r="B21" s="275"/>
      <c r="C21" s="274" t="s">
        <v>37</v>
      </c>
      <c r="D21" s="275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46" t="str">
        <f>IF(Offerteblad!D15&lt;&gt;0,Offerteblad!D15," ")</f>
        <v xml:space="preserve"> </v>
      </c>
      <c r="B22" s="247"/>
      <c r="C22" s="248" t="str">
        <f>IF(Offerteblad!B15='blad 2'!$A$2," ",Offerteblad!B15)</f>
        <v xml:space="preserve"> </v>
      </c>
      <c r="D22" s="24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46" t="str">
        <f>IF(Offerteblad!D16&lt;&gt;0,Offerteblad!D16," ")</f>
        <v xml:space="preserve"> </v>
      </c>
      <c r="B23" s="247"/>
      <c r="C23" s="248" t="str">
        <f>IF(Offerteblad!B16='blad 2'!$A$2," ",Offerteblad!B16)</f>
        <v xml:space="preserve"> </v>
      </c>
      <c r="D23" s="24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46" t="str">
        <f>IF(Offerteblad!D17&lt;&gt;0,Offerteblad!D17," ")</f>
        <v xml:space="preserve"> </v>
      </c>
      <c r="B24" s="247"/>
      <c r="C24" s="248" t="str">
        <f>IF(Offerteblad!B17='blad 2'!$A$2," ",Offerteblad!B17)</f>
        <v xml:space="preserve"> </v>
      </c>
      <c r="D24" s="24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46" t="str">
        <f>IF(Offerteblad!D18&lt;&gt;0,Offerteblad!D18," ")</f>
        <v xml:space="preserve"> </v>
      </c>
      <c r="B25" s="247"/>
      <c r="C25" s="248" t="str">
        <f>IF(Offerteblad!B18='blad 2'!$A$2," ",Offerteblad!B18)</f>
        <v xml:space="preserve"> </v>
      </c>
      <c r="D25" s="24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46" t="str">
        <f>IF(Offerteblad!D19&lt;&gt;0,Offerteblad!D19," ")</f>
        <v xml:space="preserve"> </v>
      </c>
      <c r="B26" s="247"/>
      <c r="C26" s="248" t="str">
        <f>IF(Offerteblad!B19='blad 2'!$A$2," ",Offerteblad!B19)</f>
        <v xml:space="preserve"> </v>
      </c>
      <c r="D26" s="24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46" t="str">
        <f>IF(Offerteblad!D20&lt;&gt;0,Offerteblad!D20," ")</f>
        <v xml:space="preserve"> </v>
      </c>
      <c r="B27" s="247"/>
      <c r="C27" s="248" t="str">
        <f>IF(Offerteblad!B20='blad 2'!$A$2," ",Offerteblad!B20)</f>
        <v xml:space="preserve"> </v>
      </c>
      <c r="D27" s="24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41" t="s">
        <v>63</v>
      </c>
      <c r="B28" s="242"/>
      <c r="C28" s="242"/>
      <c r="D28" s="242"/>
      <c r="E28" s="242"/>
      <c r="F28" s="242"/>
      <c r="G28" s="242"/>
      <c r="H28" s="242"/>
      <c r="I28" s="242"/>
      <c r="J28" s="242"/>
      <c r="K28" s="243"/>
      <c r="L28" s="129">
        <f>SUM(L22:L27)</f>
        <v>0</v>
      </c>
    </row>
    <row r="29" spans="1:17" ht="15.75" thickBot="1">
      <c r="A29" s="260" t="s">
        <v>124</v>
      </c>
      <c r="B29" s="261"/>
      <c r="C29" s="261"/>
      <c r="D29" s="261"/>
      <c r="E29" s="261"/>
      <c r="F29" s="261"/>
      <c r="G29" s="261"/>
      <c r="H29" s="262"/>
      <c r="I29" s="262"/>
      <c r="J29" s="262"/>
      <c r="K29" s="263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49"/>
      <c r="F30" s="250"/>
      <c r="G30" s="250"/>
      <c r="H30" s="264" t="s">
        <v>31</v>
      </c>
      <c r="I30" s="265"/>
      <c r="J30" s="265"/>
      <c r="K30" s="266"/>
      <c r="L30" s="129">
        <f>L29+L28</f>
        <v>18.95</v>
      </c>
    </row>
    <row r="31" spans="1:17" ht="15.75" thickBot="1">
      <c r="A31" s="254" t="s">
        <v>44</v>
      </c>
      <c r="B31" s="254"/>
      <c r="C31" s="254"/>
      <c r="D31" s="28" t="str">
        <f>IF(Offerteblad!C35="&lt;selecteer&gt;","Nee",Offerteblad!C35)</f>
        <v>Nee</v>
      </c>
      <c r="H31" s="267" t="s">
        <v>40</v>
      </c>
      <c r="I31" s="268"/>
      <c r="J31" s="268"/>
      <c r="K31" s="269"/>
      <c r="L31" s="131">
        <f>Offerteblad!L23</f>
        <v>0</v>
      </c>
    </row>
    <row r="32" spans="1:17" ht="16.5" thickBot="1">
      <c r="A32" s="255" t="str">
        <f>IF(Offerteblad!C36=0,"",Offerteblad!C36)</f>
        <v/>
      </c>
      <c r="B32" s="256"/>
      <c r="C32" s="256"/>
      <c r="D32" s="256"/>
      <c r="E32" s="256"/>
      <c r="F32" s="257"/>
      <c r="H32" s="270" t="s">
        <v>19</v>
      </c>
      <c r="I32" s="271"/>
      <c r="J32" s="271"/>
      <c r="K32" s="272"/>
      <c r="L32" s="132">
        <f>L31+L30</f>
        <v>18.95</v>
      </c>
    </row>
    <row r="33" spans="1:11" ht="15">
      <c r="A33" s="251" t="str">
        <f>IF(Offerteblad!C37=0,"",Offerteblad!C37)</f>
        <v/>
      </c>
      <c r="B33" s="252"/>
      <c r="C33" s="252"/>
      <c r="D33" s="252"/>
      <c r="E33" s="252"/>
      <c r="F33" s="253"/>
      <c r="H33" s="72"/>
      <c r="I33" s="79"/>
      <c r="J33" s="79"/>
      <c r="K33" s="79"/>
    </row>
    <row r="34" spans="1:11" ht="15.75" customHeight="1">
      <c r="A34" s="251" t="str">
        <f>IF(Offerteblad!C38=0,"",Offerteblad!C38)</f>
        <v/>
      </c>
      <c r="B34" s="252"/>
      <c r="C34" s="252" t="str">
        <f>IF(Offerteblad!C39=0,"",Offerteblad!C39)</f>
        <v/>
      </c>
      <c r="D34" s="252"/>
      <c r="E34" s="252"/>
      <c r="F34" s="253"/>
      <c r="H34" s="66"/>
      <c r="I34" s="66"/>
      <c r="J34" s="66"/>
      <c r="K34" s="66"/>
    </row>
    <row r="35" spans="1:11" ht="15">
      <c r="A35" s="64" t="s">
        <v>45</v>
      </c>
      <c r="B35" s="244" t="str">
        <f>IF(Offerteblad!C41=0, "",Offerteblad!C41)</f>
        <v/>
      </c>
      <c r="C35" s="244"/>
      <c r="D35" s="244"/>
      <c r="E35" s="244"/>
      <c r="F35" s="245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A33:F33"/>
    <mergeCell ref="A34:B34"/>
    <mergeCell ref="C34:F34"/>
    <mergeCell ref="B35:F35"/>
    <mergeCell ref="E30:G30"/>
    <mergeCell ref="H30:K30"/>
    <mergeCell ref="A31:C31"/>
    <mergeCell ref="H31:K31"/>
    <mergeCell ref="A32:F32"/>
    <mergeCell ref="H32:K3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E20:F20"/>
    <mergeCell ref="J20:L20"/>
    <mergeCell ref="A21:B21"/>
    <mergeCell ref="C21:D21"/>
    <mergeCell ref="A22:B22"/>
    <mergeCell ref="C22:D22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topLeftCell="A4" workbookViewId="0">
      <selection activeCell="E22" sqref="E2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54" t="str">
        <f>offerte!K6</f>
        <v>Voorsterweg 20</v>
      </c>
      <c r="J5" s="254"/>
      <c r="K5" s="254"/>
    </row>
    <row r="6" spans="1:13" ht="15.75">
      <c r="H6" s="14"/>
      <c r="I6" s="254" t="str">
        <f>offerte!K7</f>
        <v>7371 GC Loenen Gld.</v>
      </c>
      <c r="J6" s="254"/>
      <c r="K6" s="254"/>
    </row>
    <row r="7" spans="1:13" ht="15">
      <c r="A7" s="10" t="s">
        <v>49</v>
      </c>
      <c r="D7" s="137"/>
      <c r="H7" s="15"/>
      <c r="I7" s="276" t="s">
        <v>91</v>
      </c>
      <c r="J7" s="277"/>
      <c r="K7" s="277"/>
    </row>
    <row r="8" spans="1:13" ht="15">
      <c r="H8" s="15"/>
      <c r="I8" s="276" t="s">
        <v>85</v>
      </c>
      <c r="J8" s="277"/>
      <c r="K8" s="277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77" t="s">
        <v>84</v>
      </c>
      <c r="J9" s="277"/>
      <c r="K9" s="277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79" t="s">
        <v>42</v>
      </c>
      <c r="J10" s="280"/>
      <c r="K10" s="280"/>
    </row>
    <row r="11" spans="1:13" ht="15">
      <c r="C11" s="16"/>
      <c r="D11" s="49">
        <f>IF(Offerteblad!C38="", Offerteblad!C28,Offerteblad!C38)</f>
        <v>0</v>
      </c>
      <c r="E11" s="283">
        <f>IF(Offerteblad!C39="",Offerteblad!C29,Offerteblad!C39)</f>
        <v>0</v>
      </c>
      <c r="F11" s="283"/>
      <c r="G11" s="283"/>
      <c r="H11" s="284"/>
      <c r="I11" s="15"/>
      <c r="J11" s="15"/>
    </row>
    <row r="12" spans="1:13" ht="15">
      <c r="A12" s="254" t="s">
        <v>51</v>
      </c>
      <c r="B12" s="254"/>
      <c r="C12" s="254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73" t="s">
        <v>38</v>
      </c>
      <c r="F16" s="273"/>
      <c r="G16" s="19" t="s">
        <v>6</v>
      </c>
      <c r="H16" s="20" t="s">
        <v>23</v>
      </c>
      <c r="J16" s="281"/>
      <c r="K16" s="282"/>
    </row>
    <row r="17" spans="1:13" ht="24">
      <c r="A17" s="278" t="s">
        <v>9</v>
      </c>
      <c r="B17" s="278"/>
      <c r="C17" s="278" t="s">
        <v>37</v>
      </c>
      <c r="D17" s="278"/>
      <c r="E17" s="21" t="s">
        <v>27</v>
      </c>
      <c r="F17" s="21" t="s">
        <v>26</v>
      </c>
      <c r="G17" s="67" t="s">
        <v>131</v>
      </c>
      <c r="H17" s="287" t="s">
        <v>132</v>
      </c>
      <c r="I17" s="288"/>
      <c r="J17" s="56"/>
      <c r="K17" s="56"/>
      <c r="L17" s="22"/>
      <c r="M17" s="15"/>
    </row>
    <row r="18" spans="1:13" ht="15">
      <c r="A18" s="285" t="str">
        <f>Orderbevestiging!A22</f>
        <v xml:space="preserve"> </v>
      </c>
      <c r="B18" s="286"/>
      <c r="C18" s="248" t="str">
        <f>Orderbevestiging!C22</f>
        <v xml:space="preserve"> </v>
      </c>
      <c r="D18" s="248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89"/>
      <c r="I18" s="290"/>
      <c r="J18" s="57"/>
      <c r="K18" s="57"/>
      <c r="M18" s="70"/>
    </row>
    <row r="19" spans="1:13" ht="15">
      <c r="A19" s="285" t="str">
        <f>Orderbevestiging!A23</f>
        <v xml:space="preserve"> </v>
      </c>
      <c r="B19" s="286"/>
      <c r="C19" s="248" t="str">
        <f>Orderbevestiging!C23</f>
        <v xml:space="preserve"> </v>
      </c>
      <c r="D19" s="248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89"/>
      <c r="I19" s="290"/>
      <c r="J19" s="57"/>
      <c r="K19" s="57"/>
      <c r="M19" s="70"/>
    </row>
    <row r="20" spans="1:13" ht="15">
      <c r="A20" s="285" t="str">
        <f>Orderbevestiging!A24</f>
        <v xml:space="preserve"> </v>
      </c>
      <c r="B20" s="286"/>
      <c r="C20" s="248" t="str">
        <f>Orderbevestiging!C24</f>
        <v xml:space="preserve"> </v>
      </c>
      <c r="D20" s="248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89"/>
      <c r="I20" s="290"/>
      <c r="J20" s="57"/>
      <c r="K20" s="57"/>
      <c r="M20" s="70"/>
    </row>
    <row r="21" spans="1:13" ht="15">
      <c r="A21" s="285" t="str">
        <f>Orderbevestiging!A25</f>
        <v xml:space="preserve"> </v>
      </c>
      <c r="B21" s="286"/>
      <c r="C21" s="248" t="str">
        <f>Orderbevestiging!C25</f>
        <v xml:space="preserve"> </v>
      </c>
      <c r="D21" s="248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89"/>
      <c r="I21" s="290"/>
      <c r="J21" s="57"/>
      <c r="K21" s="57"/>
      <c r="M21" s="70"/>
    </row>
    <row r="22" spans="1:13" ht="15">
      <c r="A22" s="285" t="str">
        <f>Orderbevestiging!A26</f>
        <v xml:space="preserve"> </v>
      </c>
      <c r="B22" s="286"/>
      <c r="C22" s="248" t="str">
        <f>Orderbevestiging!C26</f>
        <v xml:space="preserve"> </v>
      </c>
      <c r="D22" s="248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89"/>
      <c r="I22" s="290"/>
      <c r="J22" s="57"/>
      <c r="K22" s="57"/>
      <c r="M22" s="70"/>
    </row>
    <row r="23" spans="1:13" ht="15">
      <c r="A23" s="285" t="str">
        <f>Orderbevestiging!A27</f>
        <v xml:space="preserve"> </v>
      </c>
      <c r="B23" s="286"/>
      <c r="C23" s="248" t="str">
        <f>Orderbevestiging!C27</f>
        <v xml:space="preserve"> </v>
      </c>
      <c r="D23" s="248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89"/>
      <c r="I23" s="290"/>
      <c r="J23" s="57"/>
      <c r="K23" s="57"/>
      <c r="M23" s="70"/>
    </row>
    <row r="24" spans="1:13">
      <c r="C24" s="20"/>
      <c r="H24" s="293"/>
      <c r="I24" s="293"/>
      <c r="J24" s="58"/>
      <c r="K24" s="58"/>
    </row>
    <row r="25" spans="1:13">
      <c r="C25" s="19"/>
      <c r="H25" s="292"/>
      <c r="I25" s="292"/>
      <c r="J25" s="291"/>
      <c r="K25" s="291"/>
    </row>
    <row r="26" spans="1:13">
      <c r="A26" s="32"/>
    </row>
    <row r="27" spans="1:13" ht="15">
      <c r="A27" s="29"/>
    </row>
  </sheetData>
  <sheetProtection password="E729" sheet="1" object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J25:K25"/>
    <mergeCell ref="H25:I25"/>
    <mergeCell ref="H24:I24"/>
    <mergeCell ref="H20:I20"/>
    <mergeCell ref="H21:I21"/>
    <mergeCell ref="H22:I22"/>
    <mergeCell ref="H23:I23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G21" sqref="G21:I2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9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54" t="str">
        <f>offerte!K6</f>
        <v>Voorsterweg 20</v>
      </c>
      <c r="J5" s="254"/>
      <c r="K5" s="254"/>
    </row>
    <row r="6" spans="1:13" ht="15.75">
      <c r="H6" s="14"/>
      <c r="I6" s="254" t="str">
        <f>offerte!K7</f>
        <v>7371 GC Loenen Gld.</v>
      </c>
      <c r="J6" s="254"/>
      <c r="K6" s="254"/>
    </row>
    <row r="7" spans="1:13" ht="15">
      <c r="A7" s="10" t="s">
        <v>49</v>
      </c>
      <c r="D7" s="137"/>
      <c r="H7" s="15"/>
      <c r="I7" s="276" t="s">
        <v>91</v>
      </c>
      <c r="J7" s="277"/>
      <c r="K7" s="277"/>
    </row>
    <row r="8" spans="1:13" ht="15">
      <c r="H8" s="15"/>
      <c r="I8" s="276" t="s">
        <v>85</v>
      </c>
      <c r="J8" s="277"/>
      <c r="K8" s="277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77" t="s">
        <v>84</v>
      </c>
      <c r="J9" s="277"/>
      <c r="K9" s="277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79" t="s">
        <v>42</v>
      </c>
      <c r="J10" s="280"/>
      <c r="K10" s="280"/>
    </row>
    <row r="11" spans="1:13" ht="15">
      <c r="C11" s="16"/>
      <c r="D11" s="49">
        <f>IF(Offerteblad!C38="", Offerteblad!C28,Offerteblad!C38)</f>
        <v>0</v>
      </c>
      <c r="E11" s="283">
        <f>IF(Offerteblad!C39="",Offerteblad!C29,Offerteblad!C39)</f>
        <v>0</v>
      </c>
      <c r="F11" s="283"/>
      <c r="G11" s="283"/>
      <c r="H11" s="284"/>
      <c r="I11" s="15"/>
      <c r="J11" s="15"/>
    </row>
    <row r="12" spans="1:13" ht="15">
      <c r="A12" s="254" t="s">
        <v>51</v>
      </c>
      <c r="B12" s="254"/>
      <c r="C12" s="254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81"/>
      <c r="I16" s="282"/>
    </row>
    <row r="17" spans="1:12" ht="36">
      <c r="A17" s="278" t="s">
        <v>9</v>
      </c>
      <c r="B17" s="278"/>
      <c r="C17" s="278" t="s">
        <v>133</v>
      </c>
      <c r="D17" s="278"/>
      <c r="E17" s="108" t="s">
        <v>123</v>
      </c>
      <c r="F17" s="67" t="s">
        <v>131</v>
      </c>
      <c r="G17" s="274" t="s">
        <v>109</v>
      </c>
      <c r="H17" s="294"/>
      <c r="I17" s="275"/>
      <c r="J17" s="56"/>
      <c r="K17" s="22"/>
      <c r="L17" s="15"/>
    </row>
    <row r="18" spans="1:12" ht="15">
      <c r="A18" s="285" t="str">
        <f>Orderbevestiging!A22</f>
        <v xml:space="preserve"> </v>
      </c>
      <c r="B18" s="286"/>
      <c r="C18" s="138" t="str">
        <f>IF(Offerteblad!D15=0," ",Offerteblad!R15)</f>
        <v xml:space="preserve"> </v>
      </c>
      <c r="D18" s="141" t="str">
        <f>IF(Offerteblad!D15=0," ","mm")</f>
        <v xml:space="preserve"> </v>
      </c>
      <c r="E18" s="140" t="str">
        <f>IF(Offerteblad!H15='blad 1'!$P$27," ",Offerteblad!H15)</f>
        <v>Aluminium</v>
      </c>
      <c r="F18" s="126" t="str">
        <f>IF(Offerteblad!D15=0," ",Offerteblad!I15)</f>
        <v xml:space="preserve"> </v>
      </c>
      <c r="G18" s="295" t="str">
        <f>IF(Offerteblad!G15='blad 1'!$H$27," ",Offerteblad!G15)</f>
        <v xml:space="preserve"> &lt;selecteer&gt;</v>
      </c>
      <c r="H18" s="296"/>
      <c r="I18" s="297"/>
      <c r="J18" s="57"/>
      <c r="L18" s="70"/>
    </row>
    <row r="19" spans="1:12" ht="15">
      <c r="A19" s="285" t="str">
        <f>Orderbevestiging!A23</f>
        <v xml:space="preserve"> </v>
      </c>
      <c r="B19" s="286"/>
      <c r="C19" s="138" t="str">
        <f>IF(Offerteblad!D16=0," ",Offerteblad!R16)</f>
        <v xml:space="preserve"> </v>
      </c>
      <c r="D19" s="141" t="str">
        <f>IF(Offerteblad!D16=0," ","mm")</f>
        <v xml:space="preserve"> </v>
      </c>
      <c r="E19" s="140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95" t="str">
        <f>IF(Offerteblad!G16='blad 1'!$H$27," ",Offerteblad!G16)</f>
        <v xml:space="preserve"> &lt;selecteer&gt;</v>
      </c>
      <c r="H19" s="296"/>
      <c r="I19" s="297"/>
      <c r="J19" s="57"/>
      <c r="L19" s="70"/>
    </row>
    <row r="20" spans="1:12" ht="15">
      <c r="A20" s="285" t="str">
        <f>Orderbevestiging!A24</f>
        <v xml:space="preserve"> </v>
      </c>
      <c r="B20" s="286"/>
      <c r="C20" s="138" t="str">
        <f>IF(Offerteblad!D17=0," ",Offerteblad!R17)</f>
        <v xml:space="preserve"> </v>
      </c>
      <c r="D20" s="141" t="str">
        <f>IF(Offerteblad!D17=0," ","mm")</f>
        <v xml:space="preserve"> </v>
      </c>
      <c r="E20" s="140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95" t="str">
        <f>IF(Offerteblad!G17='blad 1'!$H$27," ",Offerteblad!G17)</f>
        <v xml:space="preserve"> &lt;selecteer&gt;</v>
      </c>
      <c r="H20" s="296"/>
      <c r="I20" s="297"/>
      <c r="J20" s="57"/>
      <c r="L20" s="70"/>
    </row>
    <row r="21" spans="1:12" ht="15">
      <c r="A21" s="285" t="str">
        <f>Orderbevestiging!A25</f>
        <v xml:space="preserve"> </v>
      </c>
      <c r="B21" s="286"/>
      <c r="C21" s="138" t="str">
        <f>IF(Offerteblad!D18=0," ",Offerteblad!R18)</f>
        <v xml:space="preserve"> </v>
      </c>
      <c r="D21" s="141" t="str">
        <f>IF(Offerteblad!D18=0," ","mm")</f>
        <v xml:space="preserve"> </v>
      </c>
      <c r="E21" s="140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95" t="str">
        <f>IF(Offerteblad!G18='blad 1'!$H$27," ",Offerteblad!G18)</f>
        <v xml:space="preserve"> &lt;selecteer&gt;</v>
      </c>
      <c r="H21" s="296"/>
      <c r="I21" s="297"/>
      <c r="J21" s="57"/>
      <c r="L21" s="70"/>
    </row>
    <row r="22" spans="1:12" ht="15">
      <c r="A22" s="285" t="str">
        <f>Orderbevestiging!A26</f>
        <v xml:space="preserve"> </v>
      </c>
      <c r="B22" s="286"/>
      <c r="C22" s="138" t="str">
        <f>IF(Offerteblad!D19=0," ",Offerteblad!R19)</f>
        <v xml:space="preserve"> </v>
      </c>
      <c r="D22" s="141" t="str">
        <f>IF(Offerteblad!D19=0," ","mm")</f>
        <v xml:space="preserve"> </v>
      </c>
      <c r="E22" s="140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95" t="str">
        <f>IF(Offerteblad!G19='blad 1'!$H$27," ",Offerteblad!G19)</f>
        <v xml:space="preserve"> &lt;selecteer&gt;</v>
      </c>
      <c r="H22" s="296"/>
      <c r="I22" s="297"/>
      <c r="J22" s="57"/>
      <c r="L22" s="70"/>
    </row>
    <row r="23" spans="1:12" ht="15">
      <c r="A23" s="285" t="str">
        <f>Orderbevestiging!A27</f>
        <v xml:space="preserve"> </v>
      </c>
      <c r="B23" s="286"/>
      <c r="C23" s="138" t="str">
        <f>IF(Offerteblad!D20=0," ",Offerteblad!R20)</f>
        <v xml:space="preserve"> </v>
      </c>
      <c r="D23" s="139" t="str">
        <f>IF(Offerteblad!D20=0," ","mm")</f>
        <v xml:space="preserve"> </v>
      </c>
      <c r="E23" s="140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95" t="str">
        <f>IF(Offerteblad!G20='blad 1'!$H$27," ",Offerteblad!G20)</f>
        <v xml:space="preserve"> &lt;selecteer&gt;</v>
      </c>
      <c r="H23" s="296"/>
      <c r="I23" s="297"/>
      <c r="J23" s="57"/>
      <c r="L23" s="70"/>
    </row>
    <row r="24" spans="1:12">
      <c r="C24" s="20"/>
      <c r="H24" s="293"/>
      <c r="I24" s="293"/>
      <c r="J24" s="58"/>
      <c r="K24" s="58"/>
    </row>
    <row r="25" spans="1:12">
      <c r="C25" s="19"/>
      <c r="H25" s="292"/>
      <c r="I25" s="292"/>
      <c r="J25" s="291"/>
      <c r="K25" s="291"/>
    </row>
    <row r="26" spans="1:12">
      <c r="A26" s="32" t="s">
        <v>136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electLockedCells="1" selectUnlockedCells="1"/>
  <mergeCells count="27">
    <mergeCell ref="I5:K5"/>
    <mergeCell ref="I6:K6"/>
    <mergeCell ref="I7:K7"/>
    <mergeCell ref="I8:K8"/>
    <mergeCell ref="I9:K9"/>
    <mergeCell ref="I10:K10"/>
    <mergeCell ref="E11:H11"/>
    <mergeCell ref="A12:C12"/>
    <mergeCell ref="H16:I16"/>
    <mergeCell ref="A17:B17"/>
    <mergeCell ref="C17:D17"/>
    <mergeCell ref="A23:B23"/>
    <mergeCell ref="A20:B20"/>
    <mergeCell ref="A21:B21"/>
    <mergeCell ref="A18:B18"/>
    <mergeCell ref="A19:B19"/>
    <mergeCell ref="A22:B22"/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47</vt:i4>
      </vt:variant>
    </vt:vector>
  </HeadingPairs>
  <TitlesOfParts>
    <vt:vector size="56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2010-01-25T19:36:09Z</cp:lastPrinted>
  <dcterms:created xsi:type="dcterms:W3CDTF">2004-09-01T06:34:16Z</dcterms:created>
  <dcterms:modified xsi:type="dcterms:W3CDTF">2013-08-22T12:26:29Z</dcterms:modified>
</cp:coreProperties>
</file>