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cardo Klopman\Desktop\"/>
    </mc:Choice>
  </mc:AlternateContent>
  <workbookProtection workbookAlgorithmName="SHA-512" workbookHashValue="O4FtewaWwyO+bpoc8cAconF+3mPcn9FnLWdc7kTryxVlYFnXurqKXJ+w2S5Rf79F/+QY05NeAhizq9VXUwHXiw==" workbookSaltValue="gMM6DATqESNzqRJlSQU4wA==" workbookSpinCount="100000" lockStructure="1"/>
  <bookViews>
    <workbookView xWindow="0" yWindow="0" windowWidth="24000" windowHeight="10320" tabRatio="721"/>
  </bookViews>
  <sheets>
    <sheet name="Offerteblad" sheetId="1" r:id="rId1"/>
    <sheet name="Offerte" sheetId="19" r:id="rId2"/>
    <sheet name="Opdrachtbevestiging" sheetId="24" r:id="rId3"/>
    <sheet name="Factuur" sheetId="25" r:id="rId4"/>
    <sheet name="Bestellijst glas" sheetId="26" state="hidden" r:id="rId5"/>
    <sheet name="© Copyright" sheetId="4" r:id="rId6"/>
    <sheet name="_Prijzenblad" sheetId="3" state="hidden" r:id="rId7"/>
    <sheet name="_Gegevensblad" sheetId="2" state="hidden" r:id="rId8"/>
    <sheet name="_Rekenblad" sheetId="5" state="hidden" r:id="rId9"/>
  </sheets>
  <definedNames>
    <definedName name="_xlnm._FilterDatabase" localSheetId="7" hidden="1">_Gegevensblad!#REF!</definedName>
    <definedName name="_xlnm._FilterDatabase" localSheetId="0" hidden="1">Offerteblad!$K$16:$K$67</definedName>
    <definedName name="adres_land">_Gegevensblad!$P$4:$P$7</definedName>
    <definedName name="_xlnm.Print_Area" localSheetId="4">'Bestellijst glas'!$B$2:$H$64</definedName>
    <definedName name="_xlnm.Print_Area" localSheetId="3">Factuur!$B$2:$H$65</definedName>
    <definedName name="_xlnm.Print_Area" localSheetId="1">Offerte!$B$2:$H$65</definedName>
    <definedName name="_xlnm.Print_Area" localSheetId="0">Offerteblad!$B$2:$K$92</definedName>
    <definedName name="_xlnm.Print_Area" localSheetId="2">Opdrachtbevestiging!$B$2:$H$65</definedName>
    <definedName name="afhaallocatie">_Gegevensblad!$L$4:$L$16</definedName>
    <definedName name="afhalen_bezorgen">_Gegevensblad!$N$4:$N$7</definedName>
    <definedName name="btw_hoog">_Gegevensblad!$H$4</definedName>
    <definedName name="btw_laag">_Gegevensblad!$H$5</definedName>
    <definedName name="enkelglas">_Prijzenblad!$B$5:$C$28</definedName>
    <definedName name="enkelglas_artikel">_Prijzenblad!$B$5:$B$28</definedName>
    <definedName name="enkelglas_korting">_Gegevensblad!$B$4:$E$8</definedName>
    <definedName name="enkelglas_prijs">_Prijzenblad!$C$5:$C$28</definedName>
    <definedName name="ja_nee_selectie">_Gegevensblad!$R$4:$R$7</definedName>
    <definedName name="toebehoren_band">_Prijzenblad!$F$4</definedName>
    <definedName name="toebehoren_blokjes">_Prijzenblad!$F$5</definedName>
    <definedName name="toebehoren_kit">_Prijzenblad!$F$3</definedName>
    <definedName name="verzend_hoog">_Prijzenblad!$J$3</definedName>
    <definedName name="verzend_laag">_Prijzenblad!$J$4</definedName>
    <definedName name="verzend_tot">_Prijzenblad!$J$6+_Prijzenblad!$K$3</definedName>
  </definedNames>
  <calcPr calcId="152511"/>
</workbook>
</file>

<file path=xl/calcChain.xml><?xml version="1.0" encoding="utf-8"?>
<calcChain xmlns="http://schemas.openxmlformats.org/spreadsheetml/2006/main">
  <c r="F20" i="26" l="1"/>
  <c r="C5" i="26" l="1"/>
  <c r="B68" i="26"/>
  <c r="B67" i="26"/>
  <c r="B66" i="26"/>
  <c r="F44" i="26"/>
  <c r="E44" i="26"/>
  <c r="C44" i="26"/>
  <c r="B44" i="26"/>
  <c r="F43" i="26"/>
  <c r="E43" i="26"/>
  <c r="C43" i="26"/>
  <c r="B43" i="26"/>
  <c r="F42" i="26"/>
  <c r="E42" i="26"/>
  <c r="C42" i="26"/>
  <c r="B42" i="26"/>
  <c r="F41" i="26"/>
  <c r="E41" i="26"/>
  <c r="C41" i="26"/>
  <c r="B41" i="26"/>
  <c r="F40" i="26"/>
  <c r="E40" i="26"/>
  <c r="C40" i="26"/>
  <c r="B40" i="26"/>
  <c r="F39" i="26"/>
  <c r="E39" i="26"/>
  <c r="C39" i="26"/>
  <c r="B39" i="26"/>
  <c r="F38" i="26"/>
  <c r="E38" i="26"/>
  <c r="C38" i="26"/>
  <c r="B38" i="26"/>
  <c r="F37" i="26"/>
  <c r="E37" i="26"/>
  <c r="C37" i="26"/>
  <c r="B37" i="26"/>
  <c r="F36" i="26"/>
  <c r="E36" i="26"/>
  <c r="C36" i="26"/>
  <c r="B36" i="26"/>
  <c r="F35" i="26"/>
  <c r="E35" i="26"/>
  <c r="C35" i="26"/>
  <c r="B35" i="26"/>
  <c r="F34" i="26"/>
  <c r="E34" i="26"/>
  <c r="C34" i="26"/>
  <c r="B34" i="26"/>
  <c r="F33" i="26"/>
  <c r="E33" i="26"/>
  <c r="C33" i="26"/>
  <c r="B33" i="26"/>
  <c r="F32" i="26"/>
  <c r="E32" i="26"/>
  <c r="C32" i="26"/>
  <c r="B32" i="26"/>
  <c r="F31" i="26"/>
  <c r="E31" i="26"/>
  <c r="C31" i="26"/>
  <c r="B31" i="26"/>
  <c r="F30" i="26"/>
  <c r="E30" i="26"/>
  <c r="C30" i="26"/>
  <c r="B30" i="26"/>
  <c r="F29" i="26"/>
  <c r="E29" i="26"/>
  <c r="C29" i="26"/>
  <c r="B29" i="26"/>
  <c r="F28" i="26"/>
  <c r="E28" i="26"/>
  <c r="C28" i="26"/>
  <c r="B28" i="26"/>
  <c r="F27" i="26"/>
  <c r="E27" i="26"/>
  <c r="C27" i="26"/>
  <c r="B27" i="26"/>
  <c r="F26" i="26"/>
  <c r="E26" i="26"/>
  <c r="C26" i="26"/>
  <c r="B26" i="26"/>
  <c r="E20" i="26"/>
  <c r="B15" i="26"/>
  <c r="E14" i="26"/>
  <c r="D14" i="26"/>
  <c r="B14" i="26"/>
  <c r="E13" i="26"/>
  <c r="B13" i="26"/>
  <c r="F12" i="26"/>
  <c r="E12" i="26"/>
  <c r="C12" i="26"/>
  <c r="B12" i="26"/>
  <c r="E11" i="26"/>
  <c r="B11" i="26"/>
  <c r="E10" i="26"/>
  <c r="B10" i="26"/>
  <c r="E8" i="26"/>
  <c r="C4" i="26"/>
  <c r="D14" i="24" l="1"/>
  <c r="D14" i="25"/>
  <c r="D14" i="19"/>
  <c r="B14" i="24"/>
  <c r="B14" i="25"/>
  <c r="B14" i="19"/>
  <c r="C5" i="25"/>
  <c r="C5" i="24"/>
  <c r="B70" i="25"/>
  <c r="B69" i="25"/>
  <c r="B68" i="25"/>
  <c r="J55" i="25"/>
  <c r="C53" i="25"/>
  <c r="G44" i="25"/>
  <c r="F44" i="25"/>
  <c r="E44" i="25"/>
  <c r="C44" i="25"/>
  <c r="B44" i="25"/>
  <c r="G43" i="25"/>
  <c r="F43" i="25"/>
  <c r="E43" i="25"/>
  <c r="C43" i="25"/>
  <c r="B43" i="25"/>
  <c r="G42" i="25"/>
  <c r="F42" i="25"/>
  <c r="E42" i="25"/>
  <c r="C42" i="25"/>
  <c r="B42" i="25"/>
  <c r="G41" i="25"/>
  <c r="F41" i="25"/>
  <c r="E41" i="25"/>
  <c r="C41" i="25"/>
  <c r="B41" i="25"/>
  <c r="G40" i="25"/>
  <c r="F40" i="25"/>
  <c r="E40" i="25"/>
  <c r="C40" i="25"/>
  <c r="B40" i="25"/>
  <c r="G39" i="25"/>
  <c r="F39" i="25"/>
  <c r="E39" i="25"/>
  <c r="C39" i="25"/>
  <c r="B39" i="25"/>
  <c r="G38" i="25"/>
  <c r="F38" i="25"/>
  <c r="E38" i="25"/>
  <c r="C38" i="25"/>
  <c r="B38" i="25"/>
  <c r="G37" i="25"/>
  <c r="F37" i="25"/>
  <c r="E37" i="25"/>
  <c r="C37" i="25"/>
  <c r="B37" i="25"/>
  <c r="G36" i="25"/>
  <c r="F36" i="25"/>
  <c r="E36" i="25"/>
  <c r="C36" i="25"/>
  <c r="B36" i="25"/>
  <c r="G35" i="25"/>
  <c r="F35" i="25"/>
  <c r="E35" i="25"/>
  <c r="C35" i="25"/>
  <c r="B35" i="25"/>
  <c r="G34" i="25"/>
  <c r="F34" i="25"/>
  <c r="E34" i="25"/>
  <c r="C34" i="25"/>
  <c r="B34" i="25"/>
  <c r="G33" i="25"/>
  <c r="F33" i="25"/>
  <c r="E33" i="25"/>
  <c r="C33" i="25"/>
  <c r="B33" i="25"/>
  <c r="G32" i="25"/>
  <c r="F32" i="25"/>
  <c r="E32" i="25"/>
  <c r="C32" i="25"/>
  <c r="B32" i="25"/>
  <c r="G31" i="25"/>
  <c r="F31" i="25"/>
  <c r="E31" i="25"/>
  <c r="C31" i="25"/>
  <c r="B31" i="25"/>
  <c r="G30" i="25"/>
  <c r="F30" i="25"/>
  <c r="E30" i="25"/>
  <c r="C30" i="25"/>
  <c r="B30" i="25"/>
  <c r="G29" i="25"/>
  <c r="F29" i="25"/>
  <c r="E29" i="25"/>
  <c r="C29" i="25"/>
  <c r="B29" i="25"/>
  <c r="G28" i="25"/>
  <c r="F28" i="25"/>
  <c r="E28" i="25"/>
  <c r="C28" i="25"/>
  <c r="B28" i="25"/>
  <c r="F27" i="25"/>
  <c r="E27" i="25"/>
  <c r="C27" i="25"/>
  <c r="B27" i="25"/>
  <c r="F26" i="25"/>
  <c r="E26" i="25"/>
  <c r="C26" i="25"/>
  <c r="B26" i="25"/>
  <c r="F20" i="25"/>
  <c r="E20" i="25"/>
  <c r="B15" i="25"/>
  <c r="E14" i="25"/>
  <c r="E13" i="25"/>
  <c r="B13" i="25"/>
  <c r="F12" i="25"/>
  <c r="E12" i="25"/>
  <c r="C12" i="25"/>
  <c r="B12" i="25"/>
  <c r="E11" i="25"/>
  <c r="B11" i="25"/>
  <c r="E10" i="25"/>
  <c r="B10" i="25"/>
  <c r="E8" i="25"/>
  <c r="C4" i="25"/>
  <c r="E4" i="25" s="1"/>
  <c r="B70" i="24" l="1"/>
  <c r="B69" i="24"/>
  <c r="B68" i="24"/>
  <c r="J55" i="24"/>
  <c r="C53" i="24"/>
  <c r="G44" i="24"/>
  <c r="F44" i="24"/>
  <c r="E44" i="24"/>
  <c r="C44" i="24"/>
  <c r="B44" i="24"/>
  <c r="G43" i="24"/>
  <c r="F43" i="24"/>
  <c r="E43" i="24"/>
  <c r="C43" i="24"/>
  <c r="B43" i="24"/>
  <c r="G42" i="24"/>
  <c r="F42" i="24"/>
  <c r="E42" i="24"/>
  <c r="C42" i="24"/>
  <c r="B42" i="24"/>
  <c r="G41" i="24"/>
  <c r="F41" i="24"/>
  <c r="E41" i="24"/>
  <c r="C41" i="24"/>
  <c r="B41" i="24"/>
  <c r="G40" i="24"/>
  <c r="F40" i="24"/>
  <c r="E40" i="24"/>
  <c r="C40" i="24"/>
  <c r="B40" i="24"/>
  <c r="G39" i="24"/>
  <c r="F39" i="24"/>
  <c r="E39" i="24"/>
  <c r="C39" i="24"/>
  <c r="B39" i="24"/>
  <c r="G38" i="24"/>
  <c r="F38" i="24"/>
  <c r="E38" i="24"/>
  <c r="C38" i="24"/>
  <c r="B38" i="24"/>
  <c r="G37" i="24"/>
  <c r="F37" i="24"/>
  <c r="E37" i="24"/>
  <c r="C37" i="24"/>
  <c r="B37" i="24"/>
  <c r="G36" i="24"/>
  <c r="F36" i="24"/>
  <c r="E36" i="24"/>
  <c r="C36" i="24"/>
  <c r="B36" i="24"/>
  <c r="G35" i="24"/>
  <c r="F35" i="24"/>
  <c r="E35" i="24"/>
  <c r="C35" i="24"/>
  <c r="B35" i="24"/>
  <c r="G34" i="24"/>
  <c r="F34" i="24"/>
  <c r="E34" i="24"/>
  <c r="C34" i="24"/>
  <c r="B34" i="24"/>
  <c r="G33" i="24"/>
  <c r="F33" i="24"/>
  <c r="E33" i="24"/>
  <c r="C33" i="24"/>
  <c r="B33" i="24"/>
  <c r="G32" i="24"/>
  <c r="F32" i="24"/>
  <c r="E32" i="24"/>
  <c r="C32" i="24"/>
  <c r="B32" i="24"/>
  <c r="G31" i="24"/>
  <c r="F31" i="24"/>
  <c r="E31" i="24"/>
  <c r="C31" i="24"/>
  <c r="B31" i="24"/>
  <c r="G30" i="24"/>
  <c r="F30" i="24"/>
  <c r="E30" i="24"/>
  <c r="C30" i="24"/>
  <c r="B30" i="24"/>
  <c r="G29" i="24"/>
  <c r="F29" i="24"/>
  <c r="E29" i="24"/>
  <c r="C29" i="24"/>
  <c r="B29" i="24"/>
  <c r="G28" i="24"/>
  <c r="F28" i="24"/>
  <c r="E28" i="24"/>
  <c r="C28" i="24"/>
  <c r="B28" i="24"/>
  <c r="F27" i="24"/>
  <c r="E27" i="24"/>
  <c r="C27" i="24"/>
  <c r="B27" i="24"/>
  <c r="F26" i="24"/>
  <c r="E26" i="24"/>
  <c r="C26" i="24"/>
  <c r="B26" i="24"/>
  <c r="F20" i="24"/>
  <c r="E20" i="24"/>
  <c r="B15" i="24"/>
  <c r="E14" i="24"/>
  <c r="E13" i="24"/>
  <c r="B13" i="24"/>
  <c r="F12" i="24"/>
  <c r="E12" i="24"/>
  <c r="C12" i="24"/>
  <c r="B12" i="24"/>
  <c r="E11" i="24"/>
  <c r="B11" i="24"/>
  <c r="E10" i="24"/>
  <c r="B10" i="24"/>
  <c r="E8" i="24"/>
  <c r="C4" i="24"/>
  <c r="C27" i="19"/>
  <c r="C28" i="19"/>
  <c r="C29" i="19"/>
  <c r="C30" i="19"/>
  <c r="C31" i="19"/>
  <c r="C32" i="19"/>
  <c r="C33" i="19"/>
  <c r="C34" i="19"/>
  <c r="C35" i="19"/>
  <c r="C36" i="19"/>
  <c r="C37" i="19"/>
  <c r="C38" i="19"/>
  <c r="C39" i="19"/>
  <c r="C40" i="19"/>
  <c r="C41" i="19"/>
  <c r="C42" i="19"/>
  <c r="C43" i="19"/>
  <c r="C44" i="19"/>
  <c r="C26" i="19"/>
  <c r="G28" i="19"/>
  <c r="G29" i="19"/>
  <c r="G30" i="19"/>
  <c r="G31" i="19"/>
  <c r="G32" i="19"/>
  <c r="G33" i="19"/>
  <c r="G34" i="19"/>
  <c r="G35" i="19"/>
  <c r="G36" i="19"/>
  <c r="G37" i="19"/>
  <c r="G38" i="19"/>
  <c r="G39" i="19"/>
  <c r="G40" i="19"/>
  <c r="G41" i="19"/>
  <c r="G42" i="19"/>
  <c r="G43" i="19"/>
  <c r="G44" i="19"/>
  <c r="E27" i="19"/>
  <c r="F27" i="19"/>
  <c r="E28" i="19"/>
  <c r="F28" i="19"/>
  <c r="E29" i="19"/>
  <c r="F29" i="19"/>
  <c r="E30" i="19"/>
  <c r="F30" i="19"/>
  <c r="E31" i="19"/>
  <c r="F31" i="19"/>
  <c r="E32" i="19"/>
  <c r="F32" i="19"/>
  <c r="E33" i="19"/>
  <c r="F33" i="19"/>
  <c r="E34" i="19"/>
  <c r="F34" i="19"/>
  <c r="E35" i="19"/>
  <c r="F35" i="19"/>
  <c r="E36" i="19"/>
  <c r="F36" i="19"/>
  <c r="E37" i="19"/>
  <c r="F37" i="19"/>
  <c r="E38" i="19"/>
  <c r="F38" i="19"/>
  <c r="E39" i="19"/>
  <c r="F39" i="19"/>
  <c r="E40" i="19"/>
  <c r="F40" i="19"/>
  <c r="E41" i="19"/>
  <c r="F41" i="19"/>
  <c r="E42" i="19"/>
  <c r="F42" i="19"/>
  <c r="E43" i="19"/>
  <c r="F43" i="19"/>
  <c r="E44" i="19"/>
  <c r="F44" i="19"/>
  <c r="F26" i="19"/>
  <c r="E26" i="19"/>
  <c r="F12" i="19" l="1"/>
  <c r="E12" i="19"/>
  <c r="F20" i="19" l="1"/>
  <c r="E20" i="19" l="1"/>
  <c r="E14" i="19"/>
  <c r="E11" i="19"/>
  <c r="C53" i="19"/>
  <c r="E10" i="19"/>
  <c r="J59" i="1" l="1"/>
  <c r="J58" i="1"/>
  <c r="J53" i="1"/>
  <c r="G78" i="1"/>
  <c r="G77" i="1"/>
  <c r="G49" i="1"/>
  <c r="G62" i="25" l="1"/>
  <c r="G63" i="25"/>
  <c r="G62" i="24"/>
  <c r="G62" i="19"/>
  <c r="G63" i="19"/>
  <c r="G63" i="24"/>
  <c r="G65" i="1"/>
  <c r="E8" i="19" s="1"/>
  <c r="E6" i="2" l="1"/>
  <c r="D17" i="1" l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16" i="1"/>
  <c r="J55" i="19" l="1"/>
  <c r="B48" i="1"/>
  <c r="B47" i="1"/>
  <c r="B46" i="1"/>
  <c r="D48" i="1"/>
  <c r="D47" i="1"/>
  <c r="D46" i="1"/>
  <c r="K59" i="1"/>
  <c r="E7" i="2"/>
  <c r="E5" i="2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J33" i="1" s="1"/>
  <c r="I34" i="1"/>
  <c r="I16" i="1"/>
  <c r="B7" i="5"/>
  <c r="C7" i="5"/>
  <c r="D7" i="5"/>
  <c r="L25" i="1"/>
  <c r="H21" i="5"/>
  <c r="F16" i="5"/>
  <c r="G16" i="5" s="1"/>
  <c r="K32" i="1"/>
  <c r="F12" i="5"/>
  <c r="G12" i="5" s="1"/>
  <c r="K22" i="1"/>
  <c r="K19" i="1"/>
  <c r="E13" i="19"/>
  <c r="B13" i="19"/>
  <c r="B97" i="1"/>
  <c r="B96" i="1"/>
  <c r="B95" i="1"/>
  <c r="C4" i="1"/>
  <c r="B69" i="19"/>
  <c r="B70" i="19"/>
  <c r="B68" i="19"/>
  <c r="B28" i="19"/>
  <c r="B27" i="19"/>
  <c r="B29" i="19"/>
  <c r="B30" i="19"/>
  <c r="B31" i="19"/>
  <c r="B32" i="19"/>
  <c r="B33" i="19"/>
  <c r="B34" i="19"/>
  <c r="B35" i="19"/>
  <c r="B36" i="19"/>
  <c r="B37" i="19"/>
  <c r="B38" i="19"/>
  <c r="B39" i="19"/>
  <c r="B40" i="19"/>
  <c r="B41" i="19"/>
  <c r="B42" i="19"/>
  <c r="B43" i="19"/>
  <c r="B44" i="19"/>
  <c r="B26" i="19"/>
  <c r="B15" i="19"/>
  <c r="B12" i="19"/>
  <c r="B11" i="19"/>
  <c r="B10" i="19"/>
  <c r="C12" i="19"/>
  <c r="C4" i="19"/>
  <c r="B5" i="5"/>
  <c r="B6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C5" i="5"/>
  <c r="D5" i="5"/>
  <c r="C6" i="5"/>
  <c r="D6" i="5"/>
  <c r="C8" i="5"/>
  <c r="D8" i="5"/>
  <c r="C9" i="5"/>
  <c r="D9" i="5"/>
  <c r="C10" i="5"/>
  <c r="D10" i="5"/>
  <c r="C11" i="5"/>
  <c r="D11" i="5"/>
  <c r="C12" i="5"/>
  <c r="D12" i="5"/>
  <c r="C13" i="5"/>
  <c r="D13" i="5"/>
  <c r="C14" i="5"/>
  <c r="D14" i="5"/>
  <c r="C15" i="5"/>
  <c r="D15" i="5"/>
  <c r="C16" i="5"/>
  <c r="D16" i="5"/>
  <c r="C17" i="5"/>
  <c r="D17" i="5"/>
  <c r="C18" i="5"/>
  <c r="D18" i="5"/>
  <c r="C19" i="5"/>
  <c r="D19" i="5"/>
  <c r="C20" i="5"/>
  <c r="D20" i="5"/>
  <c r="C21" i="5"/>
  <c r="D21" i="5"/>
  <c r="C22" i="5"/>
  <c r="D22" i="5"/>
  <c r="C23" i="5"/>
  <c r="D23" i="5"/>
  <c r="G26" i="25" l="1"/>
  <c r="G26" i="24"/>
  <c r="G27" i="19"/>
  <c r="G27" i="25"/>
  <c r="G27" i="24"/>
  <c r="H32" i="25"/>
  <c r="H42" i="25"/>
  <c r="H63" i="25"/>
  <c r="J63" i="25" s="1"/>
  <c r="H29" i="25"/>
  <c r="H32" i="24"/>
  <c r="H42" i="24"/>
  <c r="H63" i="24"/>
  <c r="J63" i="24" s="1"/>
  <c r="H29" i="19"/>
  <c r="H29" i="24"/>
  <c r="K16" i="1"/>
  <c r="G26" i="19"/>
  <c r="F23" i="5"/>
  <c r="G23" i="5" s="1"/>
  <c r="J34" i="1"/>
  <c r="L32" i="1"/>
  <c r="J32" i="1"/>
  <c r="L30" i="1"/>
  <c r="J30" i="1"/>
  <c r="K28" i="1"/>
  <c r="J28" i="1"/>
  <c r="F15" i="5"/>
  <c r="G15" i="5" s="1"/>
  <c r="J26" i="1"/>
  <c r="L24" i="1"/>
  <c r="J24" i="1"/>
  <c r="F11" i="5"/>
  <c r="G11" i="5" s="1"/>
  <c r="J22" i="1"/>
  <c r="L20" i="1"/>
  <c r="J20" i="1"/>
  <c r="F7" i="5"/>
  <c r="G7" i="5" s="1"/>
  <c r="J18" i="1"/>
  <c r="K31" i="1"/>
  <c r="J31" i="1"/>
  <c r="L29" i="1"/>
  <c r="J29" i="1"/>
  <c r="L27" i="1"/>
  <c r="J27" i="1"/>
  <c r="H14" i="5"/>
  <c r="J25" i="1"/>
  <c r="H12" i="5"/>
  <c r="J23" i="1"/>
  <c r="F10" i="5"/>
  <c r="G10" i="5" s="1"/>
  <c r="J21" i="1"/>
  <c r="L19" i="1"/>
  <c r="J19" i="1"/>
  <c r="L17" i="1"/>
  <c r="J17" i="1"/>
  <c r="H5" i="5"/>
  <c r="J16" i="1"/>
  <c r="H10" i="5"/>
  <c r="H18" i="5"/>
  <c r="K29" i="1"/>
  <c r="L21" i="1"/>
  <c r="K25" i="1"/>
  <c r="H20" i="5"/>
  <c r="L23" i="1"/>
  <c r="L18" i="1"/>
  <c r="F19" i="5"/>
  <c r="G19" i="5" s="1"/>
  <c r="F13" i="5"/>
  <c r="G13" i="5" s="1"/>
  <c r="F21" i="5"/>
  <c r="G21" i="5" s="1"/>
  <c r="D13" i="2"/>
  <c r="D12" i="2"/>
  <c r="F8" i="5"/>
  <c r="G8" i="5" s="1"/>
  <c r="H6" i="5"/>
  <c r="F6" i="5"/>
  <c r="G6" i="5" s="1"/>
  <c r="E12" i="5"/>
  <c r="E18" i="5"/>
  <c r="K21" i="1"/>
  <c r="K17" i="1"/>
  <c r="F14" i="5"/>
  <c r="G14" i="5" s="1"/>
  <c r="K23" i="1"/>
  <c r="H8" i="5"/>
  <c r="K30" i="1"/>
  <c r="H16" i="5"/>
  <c r="F18" i="5"/>
  <c r="G18" i="5" s="1"/>
  <c r="K27" i="1"/>
  <c r="H19" i="5"/>
  <c r="H42" i="19"/>
  <c r="H63" i="19"/>
  <c r="J63" i="19" s="1"/>
  <c r="E6" i="5"/>
  <c r="E19" i="5"/>
  <c r="K24" i="1"/>
  <c r="F20" i="5"/>
  <c r="G20" i="5" s="1"/>
  <c r="L26" i="1"/>
  <c r="E15" i="5"/>
  <c r="E9" i="5"/>
  <c r="E22" i="5"/>
  <c r="H13" i="5"/>
  <c r="F22" i="5"/>
  <c r="G22" i="5" s="1"/>
  <c r="H38" i="19"/>
  <c r="E7" i="5"/>
  <c r="L34" i="1"/>
  <c r="K34" i="1"/>
  <c r="E11" i="5"/>
  <c r="H32" i="19"/>
  <c r="H23" i="5"/>
  <c r="L33" i="1"/>
  <c r="K33" i="1"/>
  <c r="H22" i="5"/>
  <c r="L31" i="1"/>
  <c r="F17" i="5"/>
  <c r="G17" i="5" s="1"/>
  <c r="L28" i="1"/>
  <c r="H17" i="5"/>
  <c r="H15" i="5"/>
  <c r="K26" i="1"/>
  <c r="L22" i="1"/>
  <c r="H11" i="5"/>
  <c r="H9" i="5"/>
  <c r="F9" i="5"/>
  <c r="G9" i="5" s="1"/>
  <c r="K20" i="1"/>
  <c r="H7" i="5"/>
  <c r="K18" i="1"/>
  <c r="E23" i="5"/>
  <c r="E21" i="5"/>
  <c r="E17" i="5"/>
  <c r="E13" i="5"/>
  <c r="E20" i="5"/>
  <c r="E16" i="5"/>
  <c r="E14" i="5"/>
  <c r="E10" i="5"/>
  <c r="E8" i="5"/>
  <c r="B25" i="5"/>
  <c r="C29" i="5" s="1"/>
  <c r="E5" i="5"/>
  <c r="F5" i="5"/>
  <c r="G5" i="5" s="1"/>
  <c r="L16" i="1"/>
  <c r="H28" i="25" l="1"/>
  <c r="H30" i="25"/>
  <c r="H43" i="25"/>
  <c r="H34" i="25"/>
  <c r="H37" i="25"/>
  <c r="H31" i="25"/>
  <c r="H35" i="25"/>
  <c r="H39" i="25"/>
  <c r="H41" i="25"/>
  <c r="H38" i="25"/>
  <c r="H26" i="25"/>
  <c r="H36" i="25"/>
  <c r="H44" i="25"/>
  <c r="H40" i="25"/>
  <c r="H33" i="25"/>
  <c r="H27" i="25"/>
  <c r="H41" i="19"/>
  <c r="H36" i="24"/>
  <c r="H28" i="24"/>
  <c r="H30" i="24"/>
  <c r="H43" i="24"/>
  <c r="H44" i="24"/>
  <c r="H41" i="24"/>
  <c r="H26" i="24"/>
  <c r="H34" i="24"/>
  <c r="H37" i="24"/>
  <c r="H31" i="24"/>
  <c r="H40" i="24"/>
  <c r="H33" i="24"/>
  <c r="H27" i="19"/>
  <c r="H27" i="24"/>
  <c r="H35" i="19"/>
  <c r="H35" i="24"/>
  <c r="H39" i="19"/>
  <c r="H39" i="24"/>
  <c r="H38" i="24"/>
  <c r="H31" i="19"/>
  <c r="H33" i="19"/>
  <c r="E48" i="1"/>
  <c r="H37" i="19"/>
  <c r="H40" i="19"/>
  <c r="H34" i="19"/>
  <c r="H25" i="5"/>
  <c r="J54" i="1" s="1"/>
  <c r="H30" i="19"/>
  <c r="H36" i="19"/>
  <c r="H43" i="19"/>
  <c r="H44" i="19"/>
  <c r="H28" i="19"/>
  <c r="K36" i="1"/>
  <c r="E25" i="5"/>
  <c r="C28" i="5" s="1"/>
  <c r="E47" i="1" s="1"/>
  <c r="H26" i="19"/>
  <c r="H46" i="25" l="1"/>
  <c r="G58" i="25"/>
  <c r="H46" i="24"/>
  <c r="G58" i="19"/>
  <c r="G58" i="24"/>
  <c r="K47" i="1"/>
  <c r="G47" i="1"/>
  <c r="K48" i="1"/>
  <c r="G48" i="1"/>
  <c r="K54" i="1"/>
  <c r="H46" i="19"/>
  <c r="C27" i="5"/>
  <c r="H52" i="25" l="1"/>
  <c r="B52" i="25" s="1"/>
  <c r="H52" i="24"/>
  <c r="B52" i="24" s="1"/>
  <c r="H51" i="25"/>
  <c r="B51" i="25" s="1"/>
  <c r="H51" i="24"/>
  <c r="B51" i="24" s="1"/>
  <c r="C52" i="25"/>
  <c r="C51" i="25"/>
  <c r="H58" i="25"/>
  <c r="H58" i="24"/>
  <c r="C52" i="19"/>
  <c r="C52" i="24"/>
  <c r="C51" i="19"/>
  <c r="C51" i="24"/>
  <c r="H52" i="19"/>
  <c r="B52" i="19" s="1"/>
  <c r="E46" i="1"/>
  <c r="H51" i="19"/>
  <c r="B51" i="19" s="1"/>
  <c r="K46" i="1" l="1"/>
  <c r="G46" i="1"/>
  <c r="K53" i="1" l="1"/>
  <c r="H57" i="19" s="1"/>
  <c r="H50" i="25"/>
  <c r="B50" i="25" s="1"/>
  <c r="H50" i="24"/>
  <c r="B50" i="24" s="1"/>
  <c r="C50" i="25"/>
  <c r="H57" i="25"/>
  <c r="C50" i="19"/>
  <c r="C50" i="24"/>
  <c r="H50" i="19"/>
  <c r="B50" i="19" s="1"/>
  <c r="K49" i="1"/>
  <c r="H58" i="19"/>
  <c r="H57" i="24" l="1"/>
  <c r="H53" i="25"/>
  <c r="H55" i="25" s="1"/>
  <c r="K51" i="1"/>
  <c r="K56" i="1" s="1"/>
  <c r="H60" i="19" s="1"/>
  <c r="H53" i="24"/>
  <c r="H53" i="19"/>
  <c r="B53" i="25" l="1"/>
  <c r="H60" i="25"/>
  <c r="K58" i="1"/>
  <c r="K61" i="1" s="1"/>
  <c r="H60" i="24"/>
  <c r="B53" i="24"/>
  <c r="H55" i="24"/>
  <c r="B53" i="19"/>
  <c r="H55" i="19"/>
  <c r="H65" i="25" l="1"/>
  <c r="H62" i="25"/>
  <c r="H62" i="19"/>
  <c r="H65" i="19"/>
  <c r="H62" i="24"/>
  <c r="H65" i="24"/>
</calcChain>
</file>

<file path=xl/sharedStrings.xml><?xml version="1.0" encoding="utf-8"?>
<sst xmlns="http://schemas.openxmlformats.org/spreadsheetml/2006/main" count="395" uniqueCount="230">
  <si>
    <t>Glasdiscount.nl
Voorsterweg 20
7371 GC  Loenen (Gld.)
Tel.:  055- 843 42 02
info@glasdiscount.nl</t>
  </si>
  <si>
    <t>Datum:</t>
  </si>
  <si>
    <t>Offerteprogramma</t>
  </si>
  <si>
    <t>Ordernr.:</t>
  </si>
  <si>
    <t>……</t>
  </si>
  <si>
    <r>
      <t xml:space="preserve">Stel zelf uw offerte samen door onderstaand formulier in te vullen. Wilt u bestellen, mail het Excel-bestand dan naar info@glasdiscount.nl.
Alleen de blauw gekleurde vakken zijn invoervelden. De overige velden zijn beveiligd. Waar &lt;selecteer&gt; staat kunt u uit een lijst selecteren.
Indien u niet voldoende regels heeft, kunt u een tweede formulier invullen. Als er nog vragen zijn, neem dan contact met ons op.
</t>
    </r>
    <r>
      <rPr>
        <i/>
        <sz val="10"/>
        <color rgb="FF06506F"/>
        <rFont val="Arial"/>
        <family val="2"/>
      </rPr>
      <t>Prijzen zijn exclusief btw en inclusief transportverzekering, verwijderingsbijdrage en energietoeslag.</t>
    </r>
  </si>
  <si>
    <t>STAP 1: Voer de gegevens van de beglazing in</t>
  </si>
  <si>
    <t>Aantal</t>
  </si>
  <si>
    <t>Breedte</t>
  </si>
  <si>
    <t>Hoogte</t>
  </si>
  <si>
    <t>Opp. ruit</t>
  </si>
  <si>
    <t>Prijs glas</t>
  </si>
  <si>
    <t>soort en samenstelling</t>
  </si>
  <si>
    <t>mm</t>
  </si>
  <si>
    <t>€</t>
  </si>
  <si>
    <t>stuks</t>
  </si>
  <si>
    <t>m2</t>
  </si>
  <si>
    <t xml:space="preserve">  &lt;selecteer&gt;</t>
  </si>
  <si>
    <t>&lt;selecteer&gt;</t>
  </si>
  <si>
    <t>*1 = Prijs gebaseerd minimaal 0,5 m2 per ruit</t>
  </si>
  <si>
    <t>*2 = Ruit &gt; 5 m2, neem contact op met Glasdiscount.nl</t>
  </si>
  <si>
    <t>Subtotaal</t>
  </si>
  <si>
    <t>STAP 2: Selecteer de benodigde beglazingsproducten</t>
  </si>
  <si>
    <t>Voor de montage van de hierboven opgegeven beglazing heeft u onderstaand beglazingsmateriaal nodig. U kunt de aantallen zelf aanpassen.</t>
  </si>
  <si>
    <t>Benodigde producten</t>
  </si>
  <si>
    <t>Prijs/eh.</t>
  </si>
  <si>
    <t>Prijs</t>
  </si>
  <si>
    <t>===&gt;</t>
  </si>
  <si>
    <t>Beglazingsmateriaal bestellen?</t>
  </si>
  <si>
    <t>Totaal excl. btw</t>
  </si>
  <si>
    <t>Op al onze leveringen zijn de leveringsvoorwaarden van
Glasdiscount.nl van toepassing.
Deze voorwaarden kunt u lezen of downloaden op onze
website www.glasdiscount.nl.</t>
  </si>
  <si>
    <t>Arbeidsdeel van het bedrag in €</t>
  </si>
  <si>
    <t>Totaal incl. btw</t>
  </si>
  <si>
    <t>STAP 3: Vul uw contactgegevens in</t>
  </si>
  <si>
    <t>Factuuradres</t>
  </si>
  <si>
    <t xml:space="preserve">Naam: </t>
  </si>
  <si>
    <t>*</t>
  </si>
  <si>
    <t>Straat en huisnummer:</t>
  </si>
  <si>
    <t>Postcode:</t>
  </si>
  <si>
    <t>Woonplaats:</t>
  </si>
  <si>
    <t>Land:</t>
  </si>
  <si>
    <t>Telefoonnummer 1:</t>
  </si>
  <si>
    <t>Telefoonnummer 2:</t>
  </si>
  <si>
    <t>E-mail</t>
  </si>
  <si>
    <t>Afwijkend afleveradres?</t>
  </si>
  <si>
    <r>
      <rPr>
        <sz val="10"/>
        <color indexed="10"/>
        <rFont val="Arial"/>
        <family val="2"/>
      </rPr>
      <t>*</t>
    </r>
    <r>
      <rPr>
        <sz val="10"/>
        <rFont val="Arial"/>
        <family val="2"/>
      </rPr>
      <t xml:space="preserve"> ===&gt;</t>
    </r>
  </si>
  <si>
    <t>Bezorgen of afhalen?</t>
  </si>
  <si>
    <t>&lt;kies locatie&gt;</t>
  </si>
  <si>
    <t>STAP 4: Eventuele opmerkingen</t>
  </si>
  <si>
    <t>Offerte</t>
  </si>
  <si>
    <t>Offertenr.:</t>
  </si>
  <si>
    <t>Glas</t>
  </si>
  <si>
    <t>Beglazingsmaterialen</t>
  </si>
  <si>
    <t>Opmerkingen:</t>
  </si>
  <si>
    <t>Verzending en afhandeling</t>
  </si>
  <si>
    <t>Op al onze leveringen zijn de leveringsvoorwaarden van Glasdiscount.nl van toepassing.
Deze voorwaarden kunt u lezen of downloaden op onze website www.glasdiscount.nl</t>
  </si>
  <si>
    <t>Opdrachtbevestiging</t>
  </si>
  <si>
    <t>Vervaldatum:</t>
  </si>
  <si>
    <t>Factuur</t>
  </si>
  <si>
    <t>Bij betaling het ordernummer vermelden.</t>
  </si>
  <si>
    <t>Bestellijst glas</t>
  </si>
  <si>
    <t>Zo spoedig mogelijk</t>
  </si>
  <si>
    <t>Opmerkingen</t>
  </si>
  <si>
    <t>Opmerkingen algemeen:</t>
  </si>
  <si>
    <t>Deze spreadsheet is eigendom van Glasdiscount.nl en mag uitsluitend gebruikt worden door (potentiële) relaties en klanten van Glasdiscount.nl</t>
  </si>
  <si>
    <t>Op geen enkele wijze mag dit programma gekopieerd of hergebruikt worden tenzij schriftelijke toestemming is verleend door Glasdiscount.nl</t>
  </si>
  <si>
    <t>ISOLATIEGLAS</t>
  </si>
  <si>
    <t>TOEBEHOREN GLAS</t>
  </si>
  <si>
    <t>VERZENDKOSTEN</t>
  </si>
  <si>
    <t>materiaal</t>
  </si>
  <si>
    <t>prijs</t>
  </si>
  <si>
    <t>bedrag</t>
  </si>
  <si>
    <t>tot €</t>
  </si>
  <si>
    <t>toebehoren_kit</t>
  </si>
  <si>
    <t>verzend_hoog</t>
  </si>
  <si>
    <t>verzend-tot</t>
  </si>
  <si>
    <t>verkoopprijs per m2</t>
  </si>
  <si>
    <t>toebehoren_band</t>
  </si>
  <si>
    <t>Beglazingsband 9x3 mm wit, rol á 25 m1</t>
  </si>
  <si>
    <t>verzend_laag</t>
  </si>
  <si>
    <t>toebehoren_blokjes</t>
  </si>
  <si>
    <t>Beglazingsblokjes, set per ruit</t>
  </si>
  <si>
    <t>KORTING % ISOLATIEGLAS</t>
  </si>
  <si>
    <t>ADRES LAND</t>
  </si>
  <si>
    <t>BEZORGEN/AFHALEN</t>
  </si>
  <si>
    <t>AFHAALOCATIE</t>
  </si>
  <si>
    <t>JA/NEE SELECTIE</t>
  </si>
  <si>
    <t>BTW</t>
  </si>
  <si>
    <t>adres_land</t>
  </si>
  <si>
    <t>afhalen_bezorgen</t>
  </si>
  <si>
    <t>afhaallocatie</t>
  </si>
  <si>
    <t>ja_nee_selectie</t>
  </si>
  <si>
    <t>van m2</t>
  </si>
  <si>
    <t>tot m2</t>
  </si>
  <si>
    <t>korting %</t>
  </si>
  <si>
    <t>Omschrijving</t>
  </si>
  <si>
    <t>land</t>
  </si>
  <si>
    <t>Ja of Nee</t>
  </si>
  <si>
    <t>btw type</t>
  </si>
  <si>
    <t>%</t>
  </si>
  <si>
    <t>0% korting</t>
  </si>
  <si>
    <t>Btw hoog</t>
  </si>
  <si>
    <t>btw_hoog</t>
  </si>
  <si>
    <t>Nederland</t>
  </si>
  <si>
    <t>Bezorgen</t>
  </si>
  <si>
    <t>Ja</t>
  </si>
  <si>
    <t>Btw laag</t>
  </si>
  <si>
    <t>btw_laag</t>
  </si>
  <si>
    <t>België</t>
  </si>
  <si>
    <t>Afhalen</t>
  </si>
  <si>
    <t>Almelo</t>
  </si>
  <si>
    <t>Nee</t>
  </si>
  <si>
    <t>Amsterdam</t>
  </si>
  <si>
    <t>Arnhem</t>
  </si>
  <si>
    <t>Den Helder</t>
  </si>
  <si>
    <t>Test korting %</t>
  </si>
  <si>
    <t>Eindhoven</t>
  </si>
  <si>
    <t>Aantal m2</t>
  </si>
  <si>
    <t>Emmen</t>
  </si>
  <si>
    <t>Kortings%</t>
  </si>
  <si>
    <t>Groningen</t>
  </si>
  <si>
    <t>Loenen</t>
  </si>
  <si>
    <t>Rijswijk</t>
  </si>
  <si>
    <t>Zwolle</t>
  </si>
  <si>
    <t>aantal</t>
  </si>
  <si>
    <t>breedte</t>
  </si>
  <si>
    <t>hoogte</t>
  </si>
  <si>
    <t>omtrek</t>
  </si>
  <si>
    <t>opp./ruit</t>
  </si>
  <si>
    <t>m2 glas t.b.v.</t>
  </si>
  <si>
    <t>opp. Totaal</t>
  </si>
  <si>
    <t>m1</t>
  </si>
  <si>
    <t>Kit</t>
  </si>
  <si>
    <t>kokers á 310 ml</t>
  </si>
  <si>
    <t>Band</t>
  </si>
  <si>
    <t>rollen á 25 m1</t>
  </si>
  <si>
    <t>Blokjes</t>
  </si>
  <si>
    <t>setjes</t>
  </si>
  <si>
    <t>Beglazingskit Easyseal XPS wit, koker á 310 ml</t>
  </si>
  <si>
    <t>© 2004 - 2019 Glasdiscount.nl</t>
  </si>
  <si>
    <t>Betaalwijze</t>
  </si>
  <si>
    <t>Verzendwijze</t>
  </si>
  <si>
    <t>ADVIES BEGLAZINGSMATERIAAL:</t>
  </si>
  <si>
    <t>Gewenste leverdatum</t>
  </si>
  <si>
    <t>tarieven</t>
  </si>
  <si>
    <t>m²</t>
  </si>
  <si>
    <t>Prijs/m²</t>
  </si>
  <si>
    <t>Enkel glas</t>
  </si>
  <si>
    <t>soort</t>
  </si>
  <si>
    <t>Telefoonnummer:</t>
  </si>
  <si>
    <t>In onze webshop is een meer uitgebreide keuze aan glastoebehoren te vinden.
Bezoek voor meer informatie onze website www.glasdiscount.nl.</t>
  </si>
  <si>
    <t>!</t>
  </si>
  <si>
    <t>Draadglas Spiegeldraadglas 6 mm</t>
  </si>
  <si>
    <t>Figuurglas Bamboo 5 mm</t>
  </si>
  <si>
    <t>Figuurglas Crepi 4 mm</t>
  </si>
  <si>
    <t>Figuurglas Niagara 5 mm</t>
  </si>
  <si>
    <t>Figuurglas Waterdrup (Jan Hagel) 4 mm</t>
  </si>
  <si>
    <t>&gt;0</t>
  </si>
  <si>
    <t>Glassoort</t>
  </si>
  <si>
    <t>Opp. glas totaal</t>
  </si>
  <si>
    <t>!!Opgegeven maatvoering zijn glasmaten!!</t>
  </si>
  <si>
    <t>x</t>
  </si>
  <si>
    <t>Draadglas Blank glad 6 mm</t>
  </si>
  <si>
    <t>Draadglas Blank brute gefigureerd (Engels) 6 mm</t>
  </si>
  <si>
    <t>Floatglas Blank 3 mm</t>
  </si>
  <si>
    <t>Floatglas Blank 4 mm</t>
  </si>
  <si>
    <t>Floatglas Blank 5 mm</t>
  </si>
  <si>
    <t>Floatglas Blank 6 mm</t>
  </si>
  <si>
    <t>Floatglas Blank 8 mm</t>
  </si>
  <si>
    <t>Floatglas Blank 10 mm</t>
  </si>
  <si>
    <t>Diamant Extra helder 4 mm</t>
  </si>
  <si>
    <t>Diamant Extra helder 6 mm</t>
  </si>
  <si>
    <t>Diamant Extra helder 8 mm</t>
  </si>
  <si>
    <t>Diamant Extra helder 10 mm</t>
  </si>
  <si>
    <t>Diamant Extra helder gehard 6 mm</t>
  </si>
  <si>
    <t>Diamant Extra helder gehard 8 mm</t>
  </si>
  <si>
    <t>Diamant Extra helder gehard 10 mm</t>
  </si>
  <si>
    <t>Floatglas Gekleurd Brons 4 mm</t>
  </si>
  <si>
    <t>Floatglas Gekleurd Grijs 4 mm</t>
  </si>
  <si>
    <t>Floatglas Gekleurd Groen 4 mm</t>
  </si>
  <si>
    <t>Floatglas Gekleurd Brons 6 mm</t>
  </si>
  <si>
    <t>Floatglas Gekleurd Groen 6 mm</t>
  </si>
  <si>
    <t>Floatglas Gekleurd Grijs 6 mm</t>
  </si>
  <si>
    <t>Floatglas Gekleurd Brons 8 mm</t>
  </si>
  <si>
    <t>Floatglas Gekleurd Groen 8 mm</t>
  </si>
  <si>
    <t>Floatglas Gekleurd Grijs 8 mm</t>
  </si>
  <si>
    <t>Floatglas Gekleurd Grijs 10 mm</t>
  </si>
  <si>
    <t>Figuurglas Brute 5 mm</t>
  </si>
  <si>
    <t>Spiegel Blank 3 mm</t>
  </si>
  <si>
    <t>Spiegel Blank 4 mm</t>
  </si>
  <si>
    <t>Spiegel Blank 6 mm</t>
  </si>
  <si>
    <t>Figuurglas Aero Blank 4 mm</t>
  </si>
  <si>
    <t>Figuurglas Aero Mat/Blank 4 mm</t>
  </si>
  <si>
    <t>Figuurglas Chincilla Blank 4 mm</t>
  </si>
  <si>
    <t>Figuurglas Cotswold Blank</t>
  </si>
  <si>
    <t>Figuurglas Delta Blank 4 mm</t>
  </si>
  <si>
    <t>Figuurglas Delta Mat/Blank 4 mm</t>
  </si>
  <si>
    <t>Figuurglas Farao Blank 4 mm</t>
  </si>
  <si>
    <t>Figuurglas Flutes (Canallé) Blank 4 mm</t>
  </si>
  <si>
    <t>Figuurglas Flutes (Canallé) Mat/Blank 4 mm</t>
  </si>
  <si>
    <t>Figuurglas Gegoten antiek Blank 4 mm</t>
  </si>
  <si>
    <t>Figuurglas Gothic Geel 4 mm</t>
  </si>
  <si>
    <t>Figuurglas Mastercarré Blank 4 mm</t>
  </si>
  <si>
    <t>Figuurglas Masterligne Blank 4 mm</t>
  </si>
  <si>
    <t>Figuurglas Masterpoint Blank 4 mm</t>
  </si>
  <si>
    <t xml:space="preserve">Figuurglas Matelux/Satijn 4 mm </t>
  </si>
  <si>
    <t xml:space="preserve">Figuurglas Matelux/Satijn 6 mm </t>
  </si>
  <si>
    <t>Figuurglas Matelux/Satijn 8 mm</t>
  </si>
  <si>
    <t>Figuurglas Matobel 2-zijdig ontspiegeld 2 mm</t>
  </si>
  <si>
    <t>Figuurglas Silvit Blank 4 mm</t>
  </si>
  <si>
    <t>Figuurglas Spotlite Blank 4 mm</t>
  </si>
  <si>
    <t>ENKELGLAS</t>
  </si>
  <si>
    <t>enkelglas</t>
  </si>
  <si>
    <t>enkelglas_artikel</t>
  </si>
  <si>
    <t>enkelglas_prijs</t>
  </si>
  <si>
    <t>enkelglas_korting</t>
  </si>
  <si>
    <t>x Geen prijs glassolutions</t>
  </si>
  <si>
    <t>Figuurglas Byzantijns fijn Blank 4 mm</t>
  </si>
  <si>
    <t>x nieuw</t>
  </si>
  <si>
    <t>Figuurglas Antique 4 mm</t>
  </si>
  <si>
    <t>Figuurglas Cathedral max Blank 4 mm</t>
  </si>
  <si>
    <t>Figuurglas Cathedraal min Blank 4 mm</t>
  </si>
  <si>
    <t>Figuurglas Cathedraal min Geel 4 mm</t>
  </si>
  <si>
    <t>Figuurglas Cathedraal min Groen 4 mm</t>
  </si>
  <si>
    <t>Figuurglas Byzantijns grof Blank 4 mm</t>
  </si>
  <si>
    <t>x naamswijziging</t>
  </si>
  <si>
    <t>?? Naamswijziging</t>
  </si>
  <si>
    <t>Figuurglas Canale Blank 4 mm</t>
  </si>
  <si>
    <t>Figuurglas Gothic Blank 4 mm</t>
  </si>
  <si>
    <t>Figuurglas Nylon Blank 4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</si>
</sst>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4" formatCode="_ &quot;€&quot;\ * #,##0.00_ ;_ &quot;€&quot;\ * \-#,##0.00_ ;_ &quot;€&quot;\ * &quot;-&quot;??_ ;_ @_ "/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&quot;€&quot;\ #,##0.00_-"/>
    <numFmt numFmtId="167" formatCode="0.000"/>
    <numFmt numFmtId="168" formatCode="0#########"/>
    <numFmt numFmtId="169" formatCode="&quot;€&quot;\ #,##0.00"/>
    <numFmt numFmtId="170" formatCode="[$-413]d\ mmmm\ yyyy;@"/>
    <numFmt numFmtId="171" formatCode="#,##0.000"/>
  </numFmts>
  <fonts count="3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i/>
      <sz val="8"/>
      <color indexed="10"/>
      <name val="Arial"/>
      <family val="2"/>
    </font>
    <font>
      <sz val="12"/>
      <name val="Arial"/>
      <family val="2"/>
    </font>
    <font>
      <i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11"/>
      <color indexed="10"/>
      <name val="Arial"/>
      <family val="2"/>
    </font>
    <font>
      <sz val="11"/>
      <name val="Arial"/>
      <family val="2"/>
    </font>
    <font>
      <sz val="10"/>
      <name val="Arial Narrow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  <font>
      <i/>
      <sz val="10"/>
      <color rgb="FF06506F"/>
      <name val="Arial"/>
      <family val="2"/>
    </font>
    <font>
      <sz val="11"/>
      <color rgb="FFFF0000"/>
      <name val="Arial"/>
      <family val="2"/>
    </font>
    <font>
      <i/>
      <sz val="10"/>
      <color rgb="FFFF0000"/>
      <name val="Arial Narrow"/>
      <family val="2"/>
    </font>
    <font>
      <sz val="22"/>
      <color theme="0"/>
      <name val="Arial"/>
      <family val="2"/>
    </font>
    <font>
      <i/>
      <sz val="10"/>
      <color rgb="FFFF0000"/>
      <name val="Arial"/>
      <family val="2"/>
    </font>
    <font>
      <sz val="10"/>
      <color rgb="FF06506F"/>
      <name val="Arial"/>
      <family val="2"/>
    </font>
    <font>
      <b/>
      <sz val="12"/>
      <color rgb="FF06506F"/>
      <name val="Arial"/>
      <family val="2"/>
    </font>
    <font>
      <i/>
      <sz val="8"/>
      <color rgb="FFFF0000"/>
      <name val="Arial"/>
      <family val="2"/>
    </font>
    <font>
      <i/>
      <sz val="10"/>
      <color rgb="FF06506F"/>
      <name val="Arial Narrow"/>
      <family val="2"/>
    </font>
    <font>
      <b/>
      <i/>
      <sz val="8"/>
      <name val="Arial Narrow"/>
      <family val="2"/>
    </font>
    <font>
      <sz val="10"/>
      <name val="Calibri"/>
      <family val="2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6506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C000"/>
        <bgColor indexed="64"/>
      </patternFill>
    </fill>
  </fills>
  <borders count="64">
    <border>
      <left/>
      <right/>
      <top/>
      <bottom/>
      <diagonal/>
    </border>
    <border>
      <left/>
      <right style="thin">
        <color theme="1" tint="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 tint="-0.34998626667073579"/>
      </right>
      <top style="thin">
        <color theme="1" tint="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34998626667073579"/>
      </bottom>
      <diagonal/>
    </border>
    <border>
      <left style="thin">
        <color theme="1" tint="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 style="thin">
        <color theme="1" tint="0.34998626667073579"/>
      </right>
      <top style="thin">
        <color theme="0" tint="-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/>
      <bottom style="thin">
        <color theme="1" tint="0.34998626667073579"/>
      </bottom>
      <diagonal/>
    </border>
    <border>
      <left/>
      <right/>
      <top/>
      <bottom style="thin">
        <color theme="1" tint="0.34998626667073579"/>
      </bottom>
      <diagonal/>
    </border>
    <border>
      <left/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1" tint="0.34998626667073579"/>
      </bottom>
      <diagonal/>
    </border>
    <border>
      <left style="thin">
        <color theme="0" tint="-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0" tint="-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1" tint="0.34998626667073579"/>
      </bottom>
      <diagonal/>
    </border>
    <border>
      <left style="thin">
        <color theme="0" tint="-0.34998626667073579"/>
      </left>
      <right/>
      <top style="thin">
        <color theme="1" tint="0.34998626667073579"/>
      </top>
      <bottom/>
      <diagonal/>
    </border>
    <border>
      <left style="thin">
        <color theme="0" tint="-0.34998626667073579"/>
      </left>
      <right/>
      <top style="thin">
        <color theme="1" tint="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 style="thin">
        <color theme="1" tint="0.34998626667073579"/>
      </right>
      <top style="thin">
        <color theme="0" tint="-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0" tint="-0.34998626667073579"/>
      </right>
      <top/>
      <bottom style="thin">
        <color theme="1" tint="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0.34998626667073579"/>
      </right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0" tint="-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/>
      <bottom/>
      <diagonal/>
    </border>
    <border>
      <left/>
      <right style="thin">
        <color theme="0" tint="-0.34998626667073579"/>
      </right>
      <top style="thin">
        <color theme="1" tint="0.34998626667073579"/>
      </top>
      <bottom/>
      <diagonal/>
    </border>
    <border>
      <left/>
      <right style="thin">
        <color theme="0" tint="-0.34998626667073579"/>
      </right>
      <top/>
      <bottom style="thin">
        <color theme="1" tint="0.34998626667073579"/>
      </bottom>
      <diagonal/>
    </border>
    <border>
      <left/>
      <right style="thin">
        <color theme="0" tint="-0.34998626667073579"/>
      </right>
      <top style="thin">
        <color theme="1" tint="0.34998626667073579"/>
      </top>
      <bottom style="thin">
        <color theme="0" tint="-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0" tint="-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0" tint="-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0" tint="-0.34998626667073579"/>
      </bottom>
      <diagonal/>
    </border>
    <border>
      <left style="thin">
        <color theme="1" tint="0.34998626667073579"/>
      </left>
      <right/>
      <top style="thin">
        <color theme="0" tint="-0.34998626667073579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34998626667073579"/>
      </left>
      <right style="thin">
        <color theme="0" tint="-0.34998626667073579"/>
      </right>
      <top style="thin">
        <color theme="1" tint="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0" tint="-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34998626667073579"/>
      </top>
      <bottom style="thin">
        <color theme="1" tint="0.34998626667073579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0" tint="-0.34998626667073579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44" fontId="30" fillId="0" borderId="0" applyFont="0" applyFill="0" applyBorder="0" applyAlignment="0" applyProtection="0"/>
  </cellStyleXfs>
  <cellXfs count="497">
    <xf numFmtId="0" fontId="0" fillId="0" borderId="0" xfId="0"/>
    <xf numFmtId="0" fontId="14" fillId="2" borderId="0" xfId="0" applyFont="1" applyFill="1"/>
    <xf numFmtId="0" fontId="15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3" borderId="0" xfId="0" applyFill="1" applyBorder="1"/>
    <xf numFmtId="0" fontId="1" fillId="3" borderId="0" xfId="0" applyFont="1" applyFill="1" applyAlignment="1">
      <alignment horizontal="right" vertical="center"/>
    </xf>
    <xf numFmtId="169" fontId="0" fillId="3" borderId="0" xfId="0" applyNumberFormat="1" applyFill="1" applyBorder="1" applyAlignment="1">
      <alignment horizontal="center"/>
    </xf>
    <xf numFmtId="0" fontId="1" fillId="3" borderId="0" xfId="0" applyFont="1" applyFill="1" applyBorder="1" applyAlignment="1">
      <alignment horizontal="right" vertical="center"/>
    </xf>
    <xf numFmtId="169" fontId="0" fillId="3" borderId="0" xfId="0" applyNumberFormat="1" applyFill="1" applyBorder="1" applyAlignment="1">
      <alignment horizontal="right" vertical="center"/>
    </xf>
    <xf numFmtId="0" fontId="0" fillId="5" borderId="0" xfId="0" applyFill="1"/>
    <xf numFmtId="0" fontId="0" fillId="5" borderId="0" xfId="0" applyFill="1" applyBorder="1"/>
    <xf numFmtId="0" fontId="12" fillId="3" borderId="3" xfId="0" applyFont="1" applyFill="1" applyBorder="1"/>
    <xf numFmtId="0" fontId="12" fillId="3" borderId="4" xfId="0" applyFont="1" applyFill="1" applyBorder="1"/>
    <xf numFmtId="169" fontId="12" fillId="3" borderId="5" xfId="0" applyNumberFormat="1" applyFont="1" applyFill="1" applyBorder="1"/>
    <xf numFmtId="0" fontId="12" fillId="3" borderId="6" xfId="0" applyFont="1" applyFill="1" applyBorder="1"/>
    <xf numFmtId="0" fontId="12" fillId="3" borderId="2" xfId="0" applyFont="1" applyFill="1" applyBorder="1"/>
    <xf numFmtId="0" fontId="1" fillId="6" borderId="8" xfId="0" applyFont="1" applyFill="1" applyBorder="1" applyAlignment="1">
      <alignment horizontal="left" indent="1"/>
    </xf>
    <xf numFmtId="0" fontId="0" fillId="6" borderId="9" xfId="0" applyFill="1" applyBorder="1"/>
    <xf numFmtId="0" fontId="0" fillId="6" borderId="10" xfId="0" applyFill="1" applyBorder="1"/>
    <xf numFmtId="0" fontId="18" fillId="4" borderId="11" xfId="0" applyFont="1" applyFill="1" applyBorder="1" applyAlignment="1">
      <alignment horizontal="left" indent="1"/>
    </xf>
    <xf numFmtId="0" fontId="18" fillId="4" borderId="12" xfId="0" applyFont="1" applyFill="1" applyBorder="1"/>
    <xf numFmtId="0" fontId="18" fillId="4" borderId="14" xfId="0" applyFont="1" applyFill="1" applyBorder="1" applyAlignment="1">
      <alignment horizontal="left" indent="1"/>
    </xf>
    <xf numFmtId="0" fontId="18" fillId="4" borderId="15" xfId="0" applyNumberFormat="1" applyFont="1" applyFill="1" applyBorder="1"/>
    <xf numFmtId="0" fontId="18" fillId="4" borderId="15" xfId="0" applyFont="1" applyFill="1" applyBorder="1"/>
    <xf numFmtId="0" fontId="16" fillId="6" borderId="17" xfId="0" applyFont="1" applyFill="1" applyBorder="1" applyAlignment="1">
      <alignment horizontal="center"/>
    </xf>
    <xf numFmtId="0" fontId="16" fillId="6" borderId="18" xfId="0" applyFont="1" applyFill="1" applyBorder="1" applyAlignment="1">
      <alignment horizontal="center"/>
    </xf>
    <xf numFmtId="0" fontId="16" fillId="6" borderId="19" xfId="0" applyFont="1" applyFill="1" applyBorder="1" applyAlignment="1">
      <alignment horizontal="center"/>
    </xf>
    <xf numFmtId="0" fontId="16" fillId="6" borderId="20" xfId="0" applyFont="1" applyFill="1" applyBorder="1" applyAlignment="1">
      <alignment horizontal="center"/>
    </xf>
    <xf numFmtId="0" fontId="1" fillId="3" borderId="0" xfId="0" applyFont="1" applyFill="1" applyAlignment="1">
      <alignment horizontal="right" vertical="center" indent="1"/>
    </xf>
    <xf numFmtId="169" fontId="10" fillId="3" borderId="9" xfId="0" applyNumberFormat="1" applyFont="1" applyFill="1" applyBorder="1" applyAlignment="1">
      <alignment horizontal="right" vertical="center"/>
    </xf>
    <xf numFmtId="0" fontId="19" fillId="3" borderId="0" xfId="0" applyFont="1" applyFill="1" applyAlignment="1">
      <alignment vertical="center" wrapText="1"/>
    </xf>
    <xf numFmtId="0" fontId="1" fillId="3" borderId="0" xfId="0" applyFont="1" applyFill="1" applyBorder="1" applyAlignment="1">
      <alignment horizontal="right" vertical="center" indent="1"/>
    </xf>
    <xf numFmtId="0" fontId="9" fillId="3" borderId="0" xfId="0" applyFont="1" applyFill="1" applyAlignment="1">
      <alignment horizontal="right" vertical="center" indent="1"/>
    </xf>
    <xf numFmtId="14" fontId="1" fillId="3" borderId="0" xfId="0" applyNumberFormat="1" applyFont="1" applyFill="1" applyBorder="1" applyAlignment="1">
      <alignment horizontal="left" indent="1"/>
    </xf>
    <xf numFmtId="1" fontId="18" fillId="4" borderId="0" xfId="0" applyNumberFormat="1" applyFont="1" applyFill="1" applyBorder="1" applyAlignment="1" applyProtection="1">
      <alignment horizontal="left"/>
      <protection locked="0"/>
    </xf>
    <xf numFmtId="0" fontId="12" fillId="3" borderId="0" xfId="0" applyFont="1" applyFill="1" applyBorder="1"/>
    <xf numFmtId="1" fontId="18" fillId="4" borderId="0" xfId="0" applyNumberFormat="1" applyFont="1" applyFill="1" applyBorder="1" applyAlignment="1" applyProtection="1">
      <alignment horizontal="left"/>
    </xf>
    <xf numFmtId="0" fontId="0" fillId="3" borderId="1" xfId="0" applyFill="1" applyBorder="1" applyAlignment="1"/>
    <xf numFmtId="0" fontId="16" fillId="6" borderId="25" xfId="0" applyFont="1" applyFill="1" applyBorder="1" applyAlignment="1">
      <alignment horizontal="center"/>
    </xf>
    <xf numFmtId="0" fontId="16" fillId="6" borderId="26" xfId="0" applyFont="1" applyFill="1" applyBorder="1" applyAlignment="1">
      <alignment horizontal="center"/>
    </xf>
    <xf numFmtId="0" fontId="12" fillId="3" borderId="27" xfId="0" applyFont="1" applyFill="1" applyBorder="1"/>
    <xf numFmtId="0" fontId="12" fillId="3" borderId="29" xfId="0" applyFont="1" applyFill="1" applyBorder="1"/>
    <xf numFmtId="0" fontId="8" fillId="3" borderId="0" xfId="0" applyFont="1" applyFill="1" applyBorder="1" applyAlignment="1" applyProtection="1">
      <alignment vertical="top" wrapText="1"/>
    </xf>
    <xf numFmtId="0" fontId="13" fillId="3" borderId="0" xfId="0" applyFont="1" applyFill="1" applyBorder="1" applyAlignment="1" applyProtection="1">
      <alignment horizontal="left" vertical="top" wrapText="1" indent="1"/>
    </xf>
    <xf numFmtId="0" fontId="20" fillId="2" borderId="0" xfId="0" applyFont="1" applyFill="1"/>
    <xf numFmtId="4" fontId="1" fillId="3" borderId="30" xfId="0" applyNumberFormat="1" applyFont="1" applyFill="1" applyBorder="1" applyProtection="1"/>
    <xf numFmtId="0" fontId="1" fillId="3" borderId="0" xfId="0" applyFont="1" applyFill="1" applyBorder="1" applyAlignment="1" applyProtection="1"/>
    <xf numFmtId="167" fontId="1" fillId="3" borderId="0" xfId="0" applyNumberFormat="1" applyFont="1" applyFill="1" applyBorder="1" applyAlignment="1" applyProtection="1">
      <alignment horizontal="right" vertical="center" indent="1"/>
    </xf>
    <xf numFmtId="0" fontId="2" fillId="7" borderId="21" xfId="0" applyFont="1" applyFill="1" applyBorder="1" applyProtection="1">
      <protection locked="0"/>
    </xf>
    <xf numFmtId="49" fontId="1" fillId="3" borderId="0" xfId="0" applyNumberFormat="1" applyFont="1" applyFill="1" applyBorder="1" applyAlignment="1" applyProtection="1"/>
    <xf numFmtId="168" fontId="1" fillId="3" borderId="0" xfId="0" applyNumberFormat="1" applyFont="1" applyFill="1" applyBorder="1" applyAlignment="1" applyProtection="1"/>
    <xf numFmtId="0" fontId="2" fillId="3" borderId="0" xfId="0" applyFont="1" applyFill="1" applyBorder="1" applyAlignment="1" applyProtection="1">
      <alignment horizontal="left"/>
    </xf>
    <xf numFmtId="0" fontId="17" fillId="3" borderId="0" xfId="0" applyFont="1" applyFill="1" applyBorder="1" applyAlignment="1" applyProtection="1"/>
    <xf numFmtId="49" fontId="17" fillId="3" borderId="0" xfId="0" applyNumberFormat="1" applyFont="1" applyFill="1" applyBorder="1" applyAlignment="1" applyProtection="1"/>
    <xf numFmtId="168" fontId="17" fillId="3" borderId="0" xfId="0" applyNumberFormat="1" applyFont="1" applyFill="1" applyBorder="1" applyAlignment="1" applyProtection="1"/>
    <xf numFmtId="3" fontId="2" fillId="7" borderId="23" xfId="0" applyNumberFormat="1" applyFont="1" applyFill="1" applyBorder="1" applyProtection="1">
      <protection locked="0"/>
    </xf>
    <xf numFmtId="3" fontId="2" fillId="7" borderId="24" xfId="0" applyNumberFormat="1" applyFont="1" applyFill="1" applyBorder="1" applyProtection="1">
      <protection locked="0"/>
    </xf>
    <xf numFmtId="0" fontId="2" fillId="3" borderId="0" xfId="0" applyFont="1" applyFill="1" applyBorder="1" applyAlignment="1" applyProtection="1">
      <alignment horizontal="left" vertical="center"/>
    </xf>
    <xf numFmtId="0" fontId="0" fillId="5" borderId="0" xfId="0" applyFill="1" applyProtection="1"/>
    <xf numFmtId="0" fontId="0" fillId="3" borderId="0" xfId="0" applyFill="1" applyProtection="1"/>
    <xf numFmtId="0" fontId="18" fillId="4" borderId="11" xfId="0" applyFont="1" applyFill="1" applyBorder="1" applyAlignment="1" applyProtection="1">
      <alignment horizontal="left" indent="1"/>
    </xf>
    <xf numFmtId="0" fontId="18" fillId="4" borderId="12" xfId="0" applyFont="1" applyFill="1" applyBorder="1" applyAlignment="1" applyProtection="1">
      <alignment horizontal="left" indent="1"/>
    </xf>
    <xf numFmtId="0" fontId="18" fillId="4" borderId="12" xfId="0" applyFont="1" applyFill="1" applyBorder="1" applyProtection="1"/>
    <xf numFmtId="0" fontId="18" fillId="4" borderId="38" xfId="0" applyFont="1" applyFill="1" applyBorder="1" applyAlignment="1" applyProtection="1">
      <alignment horizontal="right"/>
    </xf>
    <xf numFmtId="0" fontId="18" fillId="4" borderId="0" xfId="0" applyFont="1" applyFill="1" applyBorder="1" applyAlignment="1" applyProtection="1">
      <alignment horizontal="left"/>
    </xf>
    <xf numFmtId="0" fontId="18" fillId="4" borderId="0" xfId="0" applyFont="1" applyFill="1" applyBorder="1" applyProtection="1"/>
    <xf numFmtId="0" fontId="18" fillId="4" borderId="14" xfId="0" applyFont="1" applyFill="1" applyBorder="1" applyAlignment="1" applyProtection="1">
      <alignment horizontal="left" indent="1"/>
    </xf>
    <xf numFmtId="0" fontId="18" fillId="4" borderId="15" xfId="0" applyFont="1" applyFill="1" applyBorder="1" applyAlignment="1" applyProtection="1">
      <alignment horizontal="left" indent="1"/>
    </xf>
    <xf numFmtId="0" fontId="18" fillId="4" borderId="15" xfId="0" applyNumberFormat="1" applyFont="1" applyFill="1" applyBorder="1" applyProtection="1"/>
    <xf numFmtId="0" fontId="18" fillId="4" borderId="15" xfId="0" applyFont="1" applyFill="1" applyBorder="1" applyProtection="1"/>
    <xf numFmtId="0" fontId="0" fillId="3" borderId="12" xfId="0" applyFill="1" applyBorder="1" applyProtection="1"/>
    <xf numFmtId="0" fontId="0" fillId="3" borderId="0" xfId="0" applyFill="1" applyBorder="1" applyProtection="1"/>
    <xf numFmtId="0" fontId="0" fillId="3" borderId="0" xfId="0" applyFill="1" applyBorder="1" applyAlignment="1" applyProtection="1">
      <alignment horizontal="left"/>
    </xf>
    <xf numFmtId="0" fontId="16" fillId="6" borderId="49" xfId="0" applyFont="1" applyFill="1" applyBorder="1" applyAlignment="1" applyProtection="1">
      <alignment horizontal="center"/>
    </xf>
    <xf numFmtId="0" fontId="16" fillId="6" borderId="17" xfId="0" applyFont="1" applyFill="1" applyBorder="1" applyAlignment="1" applyProtection="1">
      <alignment horizontal="center"/>
    </xf>
    <xf numFmtId="0" fontId="16" fillId="6" borderId="19" xfId="0" applyFont="1" applyFill="1" applyBorder="1" applyAlignment="1" applyProtection="1">
      <alignment horizontal="center"/>
    </xf>
    <xf numFmtId="0" fontId="16" fillId="6" borderId="31" xfId="0" applyFont="1" applyFill="1" applyBorder="1" applyAlignment="1" applyProtection="1">
      <alignment horizontal="center"/>
    </xf>
    <xf numFmtId="0" fontId="16" fillId="6" borderId="18" xfId="0" applyFont="1" applyFill="1" applyBorder="1" applyAlignment="1" applyProtection="1">
      <alignment horizontal="center"/>
    </xf>
    <xf numFmtId="0" fontId="16" fillId="6" borderId="2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0" fillId="3" borderId="5" xfId="0" applyFill="1" applyBorder="1" applyAlignment="1" applyProtection="1">
      <alignment horizontal="left"/>
    </xf>
    <xf numFmtId="0" fontId="0" fillId="3" borderId="3" xfId="0" applyFill="1" applyBorder="1" applyAlignment="1" applyProtection="1">
      <alignment horizontal="left"/>
    </xf>
    <xf numFmtId="0" fontId="0" fillId="3" borderId="4" xfId="0" applyFill="1" applyBorder="1" applyAlignment="1" applyProtection="1">
      <alignment horizontal="left"/>
    </xf>
    <xf numFmtId="0" fontId="0" fillId="3" borderId="3" xfId="0" applyFill="1" applyBorder="1" applyProtection="1"/>
    <xf numFmtId="0" fontId="11" fillId="3" borderId="0" xfId="0" applyFont="1" applyFill="1" applyProtection="1"/>
    <xf numFmtId="0" fontId="0" fillId="3" borderId="6" xfId="0" applyFill="1" applyBorder="1" applyProtection="1"/>
    <xf numFmtId="0" fontId="0" fillId="3" borderId="2" xfId="0" applyFill="1" applyBorder="1" applyProtection="1"/>
    <xf numFmtId="0" fontId="0" fillId="3" borderId="30" xfId="0" applyFill="1" applyBorder="1" applyProtection="1"/>
    <xf numFmtId="2" fontId="1" fillId="3" borderId="6" xfId="0" applyNumberFormat="1" applyFont="1" applyFill="1" applyBorder="1" applyProtection="1"/>
    <xf numFmtId="0" fontId="1" fillId="3" borderId="0" xfId="0" applyFont="1" applyFill="1" applyBorder="1" applyAlignment="1" applyProtection="1">
      <alignment vertical="top" wrapText="1"/>
    </xf>
    <xf numFmtId="0" fontId="1" fillId="3" borderId="0" xfId="0" applyFont="1" applyFill="1" applyBorder="1" applyAlignment="1" applyProtection="1">
      <alignment horizontal="right" vertical="center" indent="1"/>
    </xf>
    <xf numFmtId="166" fontId="0" fillId="5" borderId="0" xfId="0" applyNumberFormat="1" applyFill="1" applyBorder="1" applyProtection="1"/>
    <xf numFmtId="166" fontId="0" fillId="3" borderId="0" xfId="0" applyNumberFormat="1" applyFill="1" applyBorder="1" applyProtection="1"/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 vertical="center" wrapText="1"/>
    </xf>
    <xf numFmtId="0" fontId="1" fillId="3" borderId="0" xfId="0" applyFont="1" applyFill="1" applyBorder="1" applyAlignment="1" applyProtection="1">
      <alignment horizontal="right"/>
    </xf>
    <xf numFmtId="0" fontId="16" fillId="6" borderId="51" xfId="0" applyFont="1" applyFill="1" applyBorder="1" applyAlignment="1" applyProtection="1">
      <alignment horizontal="center"/>
    </xf>
    <xf numFmtId="0" fontId="16" fillId="3" borderId="4" xfId="0" applyFont="1" applyFill="1" applyBorder="1" applyAlignment="1" applyProtection="1">
      <alignment horizontal="center"/>
    </xf>
    <xf numFmtId="0" fontId="16" fillId="3" borderId="5" xfId="0" applyFont="1" applyFill="1" applyBorder="1" applyAlignment="1" applyProtection="1">
      <alignment horizontal="center"/>
    </xf>
    <xf numFmtId="166" fontId="1" fillId="3" borderId="0" xfId="0" applyNumberFormat="1" applyFont="1" applyFill="1" applyBorder="1" applyProtection="1"/>
    <xf numFmtId="0" fontId="1" fillId="3" borderId="0" xfId="0" quotePrefix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 applyProtection="1">
      <alignment horizontal="left"/>
    </xf>
    <xf numFmtId="0" fontId="1" fillId="3" borderId="30" xfId="0" applyFont="1" applyFill="1" applyBorder="1" applyAlignment="1" applyProtection="1">
      <alignment horizontal="center"/>
    </xf>
    <xf numFmtId="0" fontId="1" fillId="3" borderId="0" xfId="0" applyFont="1" applyFill="1" applyBorder="1" applyAlignment="1" applyProtection="1">
      <alignment vertical="center" wrapText="1"/>
    </xf>
    <xf numFmtId="166" fontId="4" fillId="5" borderId="0" xfId="0" applyNumberFormat="1" applyFont="1" applyFill="1" applyBorder="1" applyProtection="1"/>
    <xf numFmtId="0" fontId="16" fillId="3" borderId="0" xfId="0" applyFont="1" applyFill="1" applyBorder="1" applyAlignment="1" applyProtection="1">
      <alignment vertical="top" wrapText="1"/>
    </xf>
    <xf numFmtId="166" fontId="1" fillId="3" borderId="0" xfId="0" quotePrefix="1" applyNumberFormat="1" applyFont="1" applyFill="1" applyBorder="1" applyProtection="1"/>
    <xf numFmtId="0" fontId="1" fillId="3" borderId="3" xfId="0" applyFont="1" applyFill="1" applyBorder="1" applyAlignment="1" applyProtection="1">
      <alignment horizontal="left" vertical="top" wrapText="1"/>
    </xf>
    <xf numFmtId="0" fontId="1" fillId="3" borderId="0" xfId="0" applyFont="1" applyFill="1" applyBorder="1" applyAlignment="1" applyProtection="1">
      <alignment horizontal="left" vertical="top" wrapText="1"/>
    </xf>
    <xf numFmtId="0" fontId="1" fillId="3" borderId="21" xfId="0" applyFont="1" applyFill="1" applyBorder="1" applyAlignment="1" applyProtection="1">
      <alignment horizontal="left" indent="1"/>
    </xf>
    <xf numFmtId="0" fontId="0" fillId="5" borderId="0" xfId="0" applyFill="1" applyBorder="1" applyAlignment="1" applyProtection="1">
      <alignment vertical="top" wrapText="1" shrinkToFit="1"/>
    </xf>
    <xf numFmtId="0" fontId="1" fillId="3" borderId="0" xfId="0" applyFont="1" applyFill="1" applyBorder="1" applyAlignment="1" applyProtection="1">
      <alignment vertical="top" wrapText="1" shrinkToFit="1"/>
    </xf>
    <xf numFmtId="0" fontId="0" fillId="3" borderId="0" xfId="0" applyFill="1" applyBorder="1" applyAlignment="1" applyProtection="1">
      <alignment vertical="top" wrapText="1" shrinkToFit="1"/>
    </xf>
    <xf numFmtId="0" fontId="17" fillId="3" borderId="0" xfId="0" applyFont="1" applyFill="1" applyBorder="1" applyProtection="1"/>
    <xf numFmtId="0" fontId="1" fillId="3" borderId="6" xfId="0" applyFont="1" applyFill="1" applyBorder="1" applyProtection="1"/>
    <xf numFmtId="0" fontId="1" fillId="3" borderId="0" xfId="0" applyFont="1" applyFill="1" applyBorder="1" applyAlignment="1" applyProtection="1">
      <alignment horizontal="left" indent="1"/>
    </xf>
    <xf numFmtId="14" fontId="1" fillId="3" borderId="0" xfId="0" applyNumberFormat="1" applyFont="1" applyFill="1" applyBorder="1" applyAlignment="1" applyProtection="1"/>
    <xf numFmtId="14" fontId="1" fillId="3" borderId="0" xfId="0" applyNumberFormat="1" applyFont="1" applyFill="1" applyBorder="1" applyAlignment="1" applyProtection="1">
      <alignment horizontal="center"/>
    </xf>
    <xf numFmtId="0" fontId="0" fillId="5" borderId="0" xfId="0" applyFill="1" applyBorder="1" applyAlignment="1" applyProtection="1">
      <alignment horizontal="left" vertical="top"/>
    </xf>
    <xf numFmtId="0" fontId="0" fillId="3" borderId="0" xfId="0" applyFill="1" applyBorder="1" applyAlignment="1" applyProtection="1">
      <alignment horizontal="left" vertical="top"/>
    </xf>
    <xf numFmtId="14" fontId="3" fillId="3" borderId="0" xfId="0" applyNumberFormat="1" applyFont="1" applyFill="1" applyBorder="1" applyAlignment="1" applyProtection="1">
      <alignment horizontal="left"/>
    </xf>
    <xf numFmtId="14" fontId="0" fillId="3" borderId="0" xfId="0" applyNumberFormat="1" applyFill="1" applyBorder="1" applyAlignment="1" applyProtection="1">
      <alignment horizontal="center"/>
    </xf>
    <xf numFmtId="0" fontId="1" fillId="3" borderId="0" xfId="0" quotePrefix="1" applyFont="1" applyFill="1" applyProtection="1"/>
    <xf numFmtId="0" fontId="19" fillId="3" borderId="0" xfId="0" applyFont="1" applyFill="1" applyBorder="1" applyAlignment="1" applyProtection="1">
      <alignment wrapText="1"/>
    </xf>
    <xf numFmtId="166" fontId="16" fillId="6" borderId="42" xfId="0" applyNumberFormat="1" applyFont="1" applyFill="1" applyBorder="1" applyAlignment="1" applyProtection="1">
      <alignment horizontal="center"/>
    </xf>
    <xf numFmtId="0" fontId="1" fillId="3" borderId="0" xfId="0" applyFont="1" applyFill="1" applyBorder="1" applyAlignment="1" applyProtection="1">
      <alignment horizontal="right" vertical="center"/>
    </xf>
    <xf numFmtId="0" fontId="9" fillId="3" borderId="0" xfId="0" applyFont="1" applyFill="1" applyBorder="1" applyAlignment="1" applyProtection="1">
      <alignment horizontal="right" vertical="center" indent="1"/>
    </xf>
    <xf numFmtId="0" fontId="1" fillId="9" borderId="0" xfId="0" applyFont="1" applyFill="1" applyProtection="1"/>
    <xf numFmtId="0" fontId="28" fillId="3" borderId="0" xfId="0" applyFont="1" applyFill="1" applyAlignment="1">
      <alignment horizontal="center"/>
    </xf>
    <xf numFmtId="0" fontId="26" fillId="3" borderId="0" xfId="0" applyFont="1" applyFill="1"/>
    <xf numFmtId="0" fontId="28" fillId="3" borderId="0" xfId="0" applyFont="1" applyFill="1" applyAlignment="1" applyProtection="1">
      <alignment horizontal="center"/>
    </xf>
    <xf numFmtId="167" fontId="1" fillId="3" borderId="55" xfId="0" applyNumberFormat="1" applyFont="1" applyFill="1" applyBorder="1" applyProtection="1"/>
    <xf numFmtId="171" fontId="1" fillId="3" borderId="0" xfId="0" applyNumberFormat="1" applyFont="1" applyFill="1" applyProtection="1"/>
    <xf numFmtId="171" fontId="1" fillId="3" borderId="56" xfId="0" applyNumberFormat="1" applyFont="1" applyFill="1" applyBorder="1" applyProtection="1"/>
    <xf numFmtId="0" fontId="19" fillId="3" borderId="0" xfId="0" applyFont="1" applyFill="1" applyBorder="1" applyAlignment="1" applyProtection="1">
      <alignment vertical="center" wrapText="1"/>
    </xf>
    <xf numFmtId="0" fontId="1" fillId="3" borderId="55" xfId="0" applyFont="1" applyFill="1" applyBorder="1"/>
    <xf numFmtId="0" fontId="1" fillId="3" borderId="56" xfId="0" applyFont="1" applyFill="1" applyBorder="1"/>
    <xf numFmtId="3" fontId="1" fillId="3" borderId="0" xfId="0" applyNumberFormat="1" applyFont="1" applyFill="1"/>
    <xf numFmtId="3" fontId="1" fillId="3" borderId="55" xfId="0" applyNumberFormat="1" applyFont="1" applyFill="1" applyBorder="1"/>
    <xf numFmtId="0" fontId="1" fillId="9" borderId="0" xfId="0" applyFont="1" applyFill="1"/>
    <xf numFmtId="2" fontId="2" fillId="3" borderId="21" xfId="0" applyNumberFormat="1" applyFont="1" applyFill="1" applyBorder="1" applyProtection="1">
      <protection hidden="1"/>
    </xf>
    <xf numFmtId="0" fontId="1" fillId="7" borderId="33" xfId="0" applyFont="1" applyFill="1" applyBorder="1" applyAlignment="1" applyProtection="1">
      <alignment horizontal="center"/>
      <protection locked="0" hidden="1"/>
    </xf>
    <xf numFmtId="0" fontId="1" fillId="7" borderId="24" xfId="0" applyFont="1" applyFill="1" applyBorder="1" applyAlignment="1" applyProtection="1">
      <alignment horizontal="center"/>
      <protection locked="0" hidden="1"/>
    </xf>
    <xf numFmtId="0" fontId="26" fillId="3" borderId="0" xfId="0" quotePrefix="1" applyFont="1" applyFill="1"/>
    <xf numFmtId="14" fontId="17" fillId="3" borderId="0" xfId="0" applyNumberFormat="1" applyFont="1" applyFill="1" applyBorder="1" applyAlignment="1" applyProtection="1">
      <alignment horizontal="left" indent="1"/>
      <protection locked="0"/>
    </xf>
    <xf numFmtId="0" fontId="1" fillId="3" borderId="0" xfId="0" applyFont="1" applyFill="1" applyBorder="1" applyAlignment="1" applyProtection="1">
      <alignment horizontal="left"/>
    </xf>
    <xf numFmtId="170" fontId="18" fillId="4" borderId="0" xfId="0" applyNumberFormat="1" applyFont="1" applyFill="1" applyBorder="1" applyAlignment="1" applyProtection="1">
      <alignment horizontal="left"/>
      <protection locked="0"/>
    </xf>
    <xf numFmtId="0" fontId="21" fillId="3" borderId="15" xfId="0" applyFont="1" applyFill="1" applyBorder="1" applyAlignment="1" applyProtection="1">
      <alignment vertical="center" wrapText="1"/>
    </xf>
    <xf numFmtId="0" fontId="1" fillId="3" borderId="0" xfId="0" applyFont="1" applyFill="1" applyBorder="1" applyAlignment="1" applyProtection="1">
      <alignment horizontal="left"/>
    </xf>
    <xf numFmtId="0" fontId="1" fillId="3" borderId="0" xfId="0" applyFont="1" applyFill="1" applyAlignment="1">
      <alignment horizontal="center"/>
    </xf>
    <xf numFmtId="0" fontId="1" fillId="3" borderId="0" xfId="0" applyNumberFormat="1" applyFont="1" applyFill="1" applyBorder="1" applyAlignment="1" applyProtection="1">
      <alignment horizontal="left"/>
    </xf>
    <xf numFmtId="0" fontId="1" fillId="3" borderId="0" xfId="0" quotePrefix="1" applyFont="1" applyFill="1" applyBorder="1" applyAlignment="1" applyProtection="1">
      <alignment horizontal="left" vertical="center"/>
    </xf>
    <xf numFmtId="0" fontId="28" fillId="3" borderId="0" xfId="0" applyFont="1" applyFill="1" applyBorder="1" applyAlignment="1" applyProtection="1">
      <alignment horizontal="center"/>
    </xf>
    <xf numFmtId="0" fontId="28" fillId="3" borderId="0" xfId="0" applyFont="1" applyFill="1" applyBorder="1" applyAlignment="1" applyProtection="1">
      <alignment horizontal="center" wrapText="1"/>
    </xf>
    <xf numFmtId="0" fontId="1" fillId="9" borderId="0" xfId="0" applyFont="1" applyFill="1" applyBorder="1" applyAlignment="1" applyProtection="1">
      <alignment horizontal="center"/>
    </xf>
    <xf numFmtId="0" fontId="1" fillId="9" borderId="0" xfId="0" applyFont="1" applyFill="1" applyBorder="1" applyProtection="1"/>
    <xf numFmtId="0" fontId="1" fillId="6" borderId="0" xfId="0" applyFont="1" applyFill="1" applyBorder="1" applyProtection="1"/>
    <xf numFmtId="165" fontId="1" fillId="6" borderId="0" xfId="0" applyNumberFormat="1" applyFont="1" applyFill="1" applyBorder="1" applyProtection="1"/>
    <xf numFmtId="164" fontId="1" fillId="6" borderId="0" xfId="0" applyNumberFormat="1" applyFont="1" applyFill="1" applyBorder="1" applyProtection="1"/>
    <xf numFmtId="166" fontId="1" fillId="9" borderId="0" xfId="0" applyNumberFormat="1" applyFont="1" applyFill="1" applyBorder="1" applyProtection="1"/>
    <xf numFmtId="166" fontId="1" fillId="6" borderId="0" xfId="0" applyNumberFormat="1" applyFont="1" applyFill="1" applyBorder="1" applyProtection="1"/>
    <xf numFmtId="0" fontId="1" fillId="6" borderId="0" xfId="0" applyNumberFormat="1" applyFont="1" applyFill="1" applyBorder="1" applyAlignment="1" applyProtection="1">
      <alignment horizontal="left"/>
    </xf>
    <xf numFmtId="164" fontId="1" fillId="6" borderId="0" xfId="0" applyNumberFormat="1" applyFont="1" applyFill="1" applyBorder="1" applyAlignment="1" applyProtection="1"/>
    <xf numFmtId="169" fontId="1" fillId="3" borderId="0" xfId="0" applyNumberFormat="1" applyFont="1" applyFill="1" applyBorder="1" applyProtection="1"/>
    <xf numFmtId="164" fontId="1" fillId="6" borderId="0" xfId="0" applyNumberFormat="1" applyFont="1" applyFill="1" applyProtection="1"/>
    <xf numFmtId="166" fontId="1" fillId="3" borderId="0" xfId="0" applyNumberFormat="1" applyFont="1" applyFill="1" applyBorder="1" applyAlignment="1" applyProtection="1"/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Alignment="1" applyProtection="1"/>
    <xf numFmtId="0" fontId="1" fillId="9" borderId="0" xfId="0" applyFont="1" applyFill="1" applyAlignment="1" applyProtection="1">
      <alignment horizontal="center"/>
    </xf>
    <xf numFmtId="0" fontId="1" fillId="6" borderId="0" xfId="0" applyFont="1" applyFill="1" applyProtection="1"/>
    <xf numFmtId="2" fontId="1" fillId="6" borderId="0" xfId="0" applyNumberFormat="1" applyFont="1" applyFill="1" applyBorder="1" applyAlignment="1" applyProtection="1">
      <alignment horizontal="right"/>
    </xf>
    <xf numFmtId="9" fontId="1" fillId="6" borderId="0" xfId="0" applyNumberFormat="1" applyFont="1" applyFill="1" applyBorder="1" applyAlignment="1" applyProtection="1">
      <alignment horizontal="center"/>
    </xf>
    <xf numFmtId="0" fontId="28" fillId="3" borderId="0" xfId="0" applyFont="1" applyFill="1" applyBorder="1" applyProtection="1"/>
    <xf numFmtId="0" fontId="1" fillId="6" borderId="0" xfId="0" applyFont="1" applyFill="1" applyBorder="1" applyAlignment="1" applyProtection="1">
      <alignment horizontal="left"/>
    </xf>
    <xf numFmtId="9" fontId="1" fillId="3" borderId="0" xfId="0" applyNumberFormat="1" applyFont="1" applyFill="1" applyBorder="1" applyAlignment="1" applyProtection="1">
      <alignment horizontal="left"/>
    </xf>
    <xf numFmtId="44" fontId="1" fillId="7" borderId="54" xfId="0" applyNumberFormat="1" applyFont="1" applyFill="1" applyBorder="1" applyAlignment="1" applyProtection="1">
      <alignment horizontal="left"/>
      <protection locked="0"/>
    </xf>
    <xf numFmtId="164" fontId="1" fillId="3" borderId="53" xfId="0" quotePrefix="1" applyNumberFormat="1" applyFont="1" applyFill="1" applyBorder="1" applyAlignment="1" applyProtection="1">
      <alignment horizontal="left"/>
    </xf>
    <xf numFmtId="164" fontId="1" fillId="3" borderId="23" xfId="0" quotePrefix="1" applyNumberFormat="1" applyFont="1" applyFill="1" applyBorder="1" applyAlignment="1" applyProtection="1">
      <alignment horizontal="left"/>
    </xf>
    <xf numFmtId="164" fontId="2" fillId="3" borderId="24" xfId="0" applyNumberFormat="1" applyFont="1" applyFill="1" applyBorder="1" applyAlignment="1" applyProtection="1">
      <alignment horizontal="left"/>
      <protection hidden="1"/>
    </xf>
    <xf numFmtId="0" fontId="16" fillId="6" borderId="50" xfId="0" applyFont="1" applyFill="1" applyBorder="1" applyAlignment="1" applyProtection="1">
      <alignment horizontal="center"/>
    </xf>
    <xf numFmtId="0" fontId="1" fillId="3" borderId="0" xfId="0" applyFont="1" applyFill="1" applyBorder="1" applyAlignment="1" applyProtection="1">
      <alignment horizontal="left"/>
    </xf>
    <xf numFmtId="170" fontId="18" fillId="4" borderId="0" xfId="0" applyNumberFormat="1" applyFont="1" applyFill="1" applyBorder="1" applyAlignment="1" applyProtection="1">
      <alignment horizontal="left" indent="1"/>
    </xf>
    <xf numFmtId="0" fontId="18" fillId="4" borderId="0" xfId="0" applyFont="1" applyFill="1" applyBorder="1" applyAlignment="1" applyProtection="1">
      <alignment horizontal="left" indent="1"/>
      <protection locked="0"/>
    </xf>
    <xf numFmtId="0" fontId="26" fillId="3" borderId="0" xfId="0" applyFont="1" applyFill="1" applyBorder="1" applyAlignment="1" applyProtection="1">
      <alignment horizontal="left" vertical="top" wrapText="1" indent="1"/>
    </xf>
    <xf numFmtId="0" fontId="29" fillId="3" borderId="0" xfId="0" applyFont="1" applyFill="1" applyProtection="1"/>
    <xf numFmtId="0" fontId="1" fillId="3" borderId="0" xfId="0" applyFont="1" applyFill="1" applyBorder="1" applyAlignment="1" applyProtection="1">
      <alignment horizontal="left"/>
    </xf>
    <xf numFmtId="0" fontId="1" fillId="3" borderId="0" xfId="0" applyFont="1" applyFill="1" applyBorder="1" applyAlignment="1">
      <alignment horizontal="left"/>
    </xf>
    <xf numFmtId="0" fontId="12" fillId="3" borderId="43" xfId="0" applyFont="1" applyFill="1" applyBorder="1" applyAlignment="1">
      <alignment horizontal="center"/>
    </xf>
    <xf numFmtId="170" fontId="18" fillId="4" borderId="0" xfId="0" applyNumberFormat="1" applyFont="1" applyFill="1" applyBorder="1" applyAlignment="1" applyProtection="1">
      <alignment horizontal="left"/>
    </xf>
    <xf numFmtId="169" fontId="12" fillId="3" borderId="30" xfId="0" applyNumberFormat="1" applyFont="1" applyFill="1" applyBorder="1" applyAlignment="1">
      <alignment horizontal="right" vertical="center"/>
    </xf>
    <xf numFmtId="169" fontId="12" fillId="3" borderId="5" xfId="0" applyNumberFormat="1" applyFont="1" applyFill="1" applyBorder="1" applyAlignment="1">
      <alignment horizontal="right" vertical="center"/>
    </xf>
    <xf numFmtId="0" fontId="18" fillId="4" borderId="38" xfId="0" applyFont="1" applyFill="1" applyBorder="1" applyAlignment="1">
      <alignment horizontal="left" indent="1"/>
    </xf>
    <xf numFmtId="0" fontId="0" fillId="3" borderId="0" xfId="0" applyFill="1" applyBorder="1" applyAlignment="1">
      <alignment horizontal="left"/>
    </xf>
    <xf numFmtId="0" fontId="1" fillId="3" borderId="0" xfId="0" applyNumberFormat="1" applyFont="1" applyFill="1" applyBorder="1" applyAlignment="1">
      <alignment horizontal="left" indent="1"/>
    </xf>
    <xf numFmtId="49" fontId="1" fillId="3" borderId="29" xfId="1" applyNumberFormat="1" applyFont="1" applyFill="1" applyBorder="1" applyAlignment="1" applyProtection="1"/>
    <xf numFmtId="49" fontId="1" fillId="3" borderId="36" xfId="1" applyNumberFormat="1" applyFont="1" applyFill="1" applyBorder="1" applyAlignment="1" applyProtection="1"/>
    <xf numFmtId="0" fontId="26" fillId="3" borderId="0" xfId="0" applyFont="1" applyFill="1" applyBorder="1" applyAlignment="1" applyProtection="1">
      <alignment horizontal="left" wrapText="1" indent="1"/>
    </xf>
    <xf numFmtId="166" fontId="16" fillId="8" borderId="10" xfId="0" applyNumberFormat="1" applyFont="1" applyFill="1" applyBorder="1" applyAlignment="1" applyProtection="1">
      <alignment horizontal="center"/>
    </xf>
    <xf numFmtId="0" fontId="1" fillId="3" borderId="0" xfId="0" applyFont="1" applyFill="1" applyBorder="1" applyAlignment="1" applyProtection="1">
      <alignment horizontal="left"/>
    </xf>
    <xf numFmtId="0" fontId="18" fillId="4" borderId="38" xfId="0" applyFont="1" applyFill="1" applyBorder="1" applyAlignment="1">
      <alignment horizontal="left" indent="1"/>
    </xf>
    <xf numFmtId="0" fontId="1" fillId="3" borderId="38" xfId="0" applyNumberFormat="1" applyFont="1" applyFill="1" applyBorder="1" applyAlignment="1">
      <alignment horizontal="left" indent="1"/>
    </xf>
    <xf numFmtId="0" fontId="1" fillId="3" borderId="0" xfId="0" applyNumberFormat="1" applyFont="1" applyFill="1" applyBorder="1" applyAlignment="1">
      <alignment horizontal="left" indent="1"/>
    </xf>
    <xf numFmtId="0" fontId="12" fillId="3" borderId="43" xfId="0" applyFont="1" applyFill="1" applyBorder="1" applyAlignment="1">
      <alignment horizontal="center"/>
    </xf>
    <xf numFmtId="170" fontId="18" fillId="4" borderId="0" xfId="0" applyNumberFormat="1" applyFont="1" applyFill="1" applyBorder="1" applyAlignment="1" applyProtection="1">
      <alignment horizontal="left"/>
    </xf>
    <xf numFmtId="0" fontId="1" fillId="3" borderId="0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 wrapText="1" indent="1"/>
    </xf>
    <xf numFmtId="166" fontId="1" fillId="3" borderId="5" xfId="0" applyNumberFormat="1" applyFont="1" applyFill="1" applyBorder="1" applyProtection="1"/>
    <xf numFmtId="44" fontId="1" fillId="3" borderId="33" xfId="0" applyNumberFormat="1" applyFont="1" applyFill="1" applyBorder="1" applyAlignment="1" applyProtection="1">
      <alignment horizontal="left"/>
      <protection hidden="1"/>
    </xf>
    <xf numFmtId="44" fontId="1" fillId="3" borderId="7" xfId="0" quotePrefix="1" applyNumberFormat="1" applyFont="1" applyFill="1" applyBorder="1" applyAlignment="1" applyProtection="1">
      <alignment horizontal="left"/>
      <protection hidden="1"/>
    </xf>
    <xf numFmtId="0" fontId="0" fillId="3" borderId="44" xfId="0" applyFill="1" applyBorder="1" applyProtection="1"/>
    <xf numFmtId="2" fontId="1" fillId="3" borderId="36" xfId="0" applyNumberFormat="1" applyFont="1" applyFill="1" applyBorder="1" applyProtection="1"/>
    <xf numFmtId="2" fontId="26" fillId="3" borderId="34" xfId="0" applyNumberFormat="1" applyFont="1" applyFill="1" applyBorder="1" applyAlignment="1" applyProtection="1">
      <alignment horizontal="center"/>
      <protection hidden="1"/>
    </xf>
    <xf numFmtId="0" fontId="0" fillId="5" borderId="0" xfId="0" applyFill="1" applyBorder="1" applyProtection="1"/>
    <xf numFmtId="0" fontId="26" fillId="5" borderId="0" xfId="0" applyFont="1" applyFill="1" applyBorder="1" applyProtection="1"/>
    <xf numFmtId="0" fontId="6" fillId="5" borderId="0" xfId="0" applyFont="1" applyFill="1" applyBorder="1" applyProtection="1"/>
    <xf numFmtId="0" fontId="0" fillId="3" borderId="5" xfId="0" applyFill="1" applyBorder="1" applyProtection="1"/>
    <xf numFmtId="44" fontId="2" fillId="3" borderId="24" xfId="0" applyNumberFormat="1" applyFont="1" applyFill="1" applyBorder="1" applyAlignment="1" applyProtection="1">
      <alignment horizontal="left"/>
      <protection hidden="1"/>
    </xf>
    <xf numFmtId="164" fontId="1" fillId="3" borderId="30" xfId="0" applyNumberFormat="1" applyFont="1" applyFill="1" applyBorder="1" applyProtection="1"/>
    <xf numFmtId="44" fontId="7" fillId="3" borderId="57" xfId="0" applyNumberFormat="1" applyFont="1" applyFill="1" applyBorder="1" applyAlignment="1" applyProtection="1">
      <alignment horizontal="left" vertical="center"/>
      <protection hidden="1"/>
    </xf>
    <xf numFmtId="0" fontId="1" fillId="3" borderId="30" xfId="0" applyFont="1" applyFill="1" applyBorder="1" applyAlignment="1" applyProtection="1">
      <alignment horizontal="right"/>
    </xf>
    <xf numFmtId="44" fontId="7" fillId="3" borderId="42" xfId="0" applyNumberFormat="1" applyFont="1" applyFill="1" applyBorder="1" applyAlignment="1" applyProtection="1">
      <alignment horizontal="left" vertical="center"/>
      <protection hidden="1"/>
    </xf>
    <xf numFmtId="44" fontId="1" fillId="3" borderId="58" xfId="0" applyNumberFormat="1" applyFont="1" applyFill="1" applyBorder="1" applyAlignment="1" applyProtection="1">
      <alignment horizontal="left" vertical="center"/>
      <protection hidden="1"/>
    </xf>
    <xf numFmtId="44" fontId="1" fillId="3" borderId="54" xfId="0" applyNumberFormat="1" applyFont="1" applyFill="1" applyBorder="1" applyAlignment="1" applyProtection="1">
      <alignment horizontal="left" vertical="center"/>
      <protection hidden="1"/>
    </xf>
    <xf numFmtId="44" fontId="10" fillId="6" borderId="42" xfId="0" applyNumberFormat="1" applyFont="1" applyFill="1" applyBorder="1" applyAlignment="1" applyProtection="1">
      <alignment horizontal="left" vertical="center"/>
      <protection hidden="1"/>
    </xf>
    <xf numFmtId="44" fontId="1" fillId="3" borderId="42" xfId="0" quotePrefix="1" applyNumberFormat="1" applyFont="1" applyFill="1" applyBorder="1" applyAlignment="1" applyProtection="1">
      <alignment horizontal="left" vertical="center"/>
      <protection hidden="1"/>
    </xf>
    <xf numFmtId="14" fontId="1" fillId="7" borderId="0" xfId="0" applyNumberFormat="1" applyFont="1" applyFill="1" applyBorder="1" applyAlignment="1" applyProtection="1">
      <protection locked="0"/>
    </xf>
    <xf numFmtId="49" fontId="1" fillId="3" borderId="37" xfId="1" applyNumberFormat="1" applyFont="1" applyFill="1" applyBorder="1" applyAlignment="1" applyProtection="1"/>
    <xf numFmtId="0" fontId="16" fillId="6" borderId="59" xfId="0" applyFont="1" applyFill="1" applyBorder="1" applyAlignment="1" applyProtection="1">
      <alignment horizontal="center"/>
    </xf>
    <xf numFmtId="0" fontId="16" fillId="6" borderId="57" xfId="0" applyFont="1" applyFill="1" applyBorder="1" applyAlignment="1" applyProtection="1">
      <alignment horizontal="center"/>
    </xf>
    <xf numFmtId="0" fontId="27" fillId="3" borderId="0" xfId="0" applyFont="1" applyFill="1" applyBorder="1" applyAlignment="1" applyProtection="1">
      <alignment vertical="center" wrapText="1"/>
    </xf>
    <xf numFmtId="0" fontId="0" fillId="3" borderId="58" xfId="0" applyFill="1" applyBorder="1" applyAlignment="1" applyProtection="1">
      <alignment horizontal="left"/>
    </xf>
    <xf numFmtId="164" fontId="2" fillId="3" borderId="60" xfId="0" applyNumberFormat="1" applyFont="1" applyFill="1" applyBorder="1" applyAlignment="1" applyProtection="1">
      <alignment horizontal="left"/>
      <protection hidden="1"/>
    </xf>
    <xf numFmtId="4" fontId="1" fillId="3" borderId="54" xfId="0" applyNumberFormat="1" applyFont="1" applyFill="1" applyBorder="1" applyProtection="1"/>
    <xf numFmtId="44" fontId="1" fillId="6" borderId="0" xfId="0" applyNumberFormat="1" applyFont="1" applyFill="1"/>
    <xf numFmtId="0" fontId="1" fillId="6" borderId="0" xfId="0" applyFont="1" applyFill="1" applyBorder="1" applyProtection="1">
      <protection hidden="1"/>
    </xf>
    <xf numFmtId="0" fontId="1" fillId="6" borderId="0" xfId="0" applyFont="1" applyFill="1" applyBorder="1" applyAlignment="1">
      <alignment vertical="top" wrapText="1"/>
    </xf>
    <xf numFmtId="0" fontId="1" fillId="6" borderId="0" xfId="0" applyFont="1" applyFill="1" applyBorder="1" applyAlignment="1"/>
    <xf numFmtId="44" fontId="1" fillId="6" borderId="0" xfId="2" applyNumberFormat="1" applyFont="1" applyFill="1"/>
    <xf numFmtId="44" fontId="1" fillId="6" borderId="0" xfId="2" applyNumberFormat="1" applyFont="1" applyFill="1" applyAlignment="1">
      <alignment horizontal="right"/>
    </xf>
    <xf numFmtId="0" fontId="1" fillId="6" borderId="0" xfId="0" applyFont="1" applyFill="1" applyBorder="1" applyAlignment="1">
      <alignment horizontal="left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4" xfId="0" applyFill="1" applyBorder="1" applyAlignment="1"/>
    <xf numFmtId="0" fontId="0" fillId="3" borderId="15" xfId="0" applyFill="1" applyBorder="1" applyAlignment="1"/>
    <xf numFmtId="169" fontId="12" fillId="3" borderId="30" xfId="0" applyNumberFormat="1" applyFont="1" applyFill="1" applyBorder="1"/>
    <xf numFmtId="0" fontId="0" fillId="3" borderId="13" xfId="0" applyFill="1" applyBorder="1" applyAlignment="1"/>
    <xf numFmtId="0" fontId="0" fillId="3" borderId="16" xfId="0" applyFill="1" applyBorder="1" applyAlignment="1"/>
    <xf numFmtId="0" fontId="2" fillId="3" borderId="21" xfId="0" applyFont="1" applyFill="1" applyBorder="1" applyAlignment="1">
      <alignment horizontal="right" indent="1"/>
    </xf>
    <xf numFmtId="4" fontId="2" fillId="3" borderId="23" xfId="0" applyNumberFormat="1" applyFont="1" applyFill="1" applyBorder="1" applyAlignment="1">
      <alignment horizontal="right" indent="1"/>
    </xf>
    <xf numFmtId="3" fontId="2" fillId="3" borderId="23" xfId="0" applyNumberFormat="1" applyFont="1" applyFill="1" applyBorder="1" applyAlignment="1">
      <alignment horizontal="right" indent="1"/>
    </xf>
    <xf numFmtId="0" fontId="8" fillId="3" borderId="0" xfId="0" applyFont="1" applyFill="1" applyBorder="1" applyAlignment="1" applyProtection="1">
      <alignment vertical="top" wrapText="1"/>
      <protection locked="0"/>
    </xf>
    <xf numFmtId="0" fontId="1" fillId="3" borderId="12" xfId="0" applyFont="1" applyFill="1" applyBorder="1" applyAlignment="1">
      <alignment wrapText="1"/>
    </xf>
    <xf numFmtId="0" fontId="2" fillId="3" borderId="22" xfId="0" applyFont="1" applyFill="1" applyBorder="1" applyAlignment="1">
      <alignment horizontal="right" indent="1"/>
    </xf>
    <xf numFmtId="44" fontId="2" fillId="3" borderId="24" xfId="0" applyNumberFormat="1" applyFont="1" applyFill="1" applyBorder="1" applyAlignment="1">
      <alignment horizontal="left"/>
    </xf>
    <xf numFmtId="44" fontId="7" fillId="3" borderId="42" xfId="0" applyNumberFormat="1" applyFont="1" applyFill="1" applyBorder="1" applyAlignment="1">
      <alignment horizontal="left"/>
    </xf>
    <xf numFmtId="44" fontId="0" fillId="3" borderId="58" xfId="0" applyNumberFormat="1" applyFill="1" applyBorder="1" applyAlignment="1">
      <alignment horizontal="left"/>
    </xf>
    <xf numFmtId="44" fontId="0" fillId="3" borderId="54" xfId="0" applyNumberFormat="1" applyFill="1" applyBorder="1" applyAlignment="1">
      <alignment horizontal="left"/>
    </xf>
    <xf numFmtId="44" fontId="10" fillId="6" borderId="42" xfId="0" applyNumberFormat="1" applyFont="1" applyFill="1" applyBorder="1" applyAlignment="1">
      <alignment horizontal="left"/>
    </xf>
    <xf numFmtId="44" fontId="0" fillId="3" borderId="42" xfId="0" applyNumberFormat="1" applyFill="1" applyBorder="1" applyAlignment="1">
      <alignment horizontal="left"/>
    </xf>
    <xf numFmtId="165" fontId="1" fillId="3" borderId="12" xfId="0" applyNumberFormat="1" applyFont="1" applyFill="1" applyBorder="1" applyAlignment="1" applyProtection="1">
      <alignment horizontal="left"/>
    </xf>
    <xf numFmtId="164" fontId="1" fillId="3" borderId="12" xfId="0" applyNumberFormat="1" applyFont="1" applyFill="1" applyBorder="1" applyAlignment="1" applyProtection="1">
      <alignment horizontal="left" vertical="center"/>
      <protection hidden="1"/>
    </xf>
    <xf numFmtId="0" fontId="18" fillId="4" borderId="38" xfId="0" applyFont="1" applyFill="1" applyBorder="1" applyAlignment="1" applyProtection="1">
      <alignment horizontal="left" indent="1"/>
    </xf>
    <xf numFmtId="0" fontId="1" fillId="3" borderId="11" xfId="0" applyFont="1" applyFill="1" applyBorder="1" applyAlignment="1" applyProtection="1"/>
    <xf numFmtId="0" fontId="0" fillId="3" borderId="12" xfId="0" applyFill="1" applyBorder="1" applyAlignment="1" applyProtection="1"/>
    <xf numFmtId="0" fontId="0" fillId="3" borderId="13" xfId="0" applyFill="1" applyBorder="1" applyAlignment="1" applyProtection="1"/>
    <xf numFmtId="0" fontId="1" fillId="3" borderId="38" xfId="0" applyNumberFormat="1" applyFont="1" applyFill="1" applyBorder="1" applyAlignment="1" applyProtection="1">
      <alignment horizontal="left" indent="1"/>
    </xf>
    <xf numFmtId="0" fontId="1" fillId="3" borderId="0" xfId="0" applyNumberFormat="1" applyFont="1" applyFill="1" applyBorder="1" applyAlignment="1" applyProtection="1">
      <alignment horizontal="left" indent="1"/>
    </xf>
    <xf numFmtId="0" fontId="0" fillId="3" borderId="14" xfId="0" applyFill="1" applyBorder="1" applyAlignment="1" applyProtection="1"/>
    <xf numFmtId="0" fontId="0" fillId="3" borderId="15" xfId="0" applyFill="1" applyBorder="1" applyAlignment="1" applyProtection="1"/>
    <xf numFmtId="0" fontId="0" fillId="3" borderId="16" xfId="0" applyFill="1" applyBorder="1" applyAlignment="1" applyProtection="1"/>
    <xf numFmtId="14" fontId="1" fillId="3" borderId="0" xfId="0" applyNumberFormat="1" applyFont="1" applyFill="1" applyBorder="1" applyAlignment="1" applyProtection="1">
      <alignment horizontal="left" indent="1"/>
    </xf>
    <xf numFmtId="0" fontId="0" fillId="3" borderId="1" xfId="0" applyFill="1" applyBorder="1" applyAlignment="1" applyProtection="1"/>
    <xf numFmtId="0" fontId="12" fillId="3" borderId="3" xfId="0" applyFont="1" applyFill="1" applyBorder="1" applyProtection="1"/>
    <xf numFmtId="0" fontId="12" fillId="3" borderId="4" xfId="0" applyFont="1" applyFill="1" applyBorder="1" applyProtection="1"/>
    <xf numFmtId="169" fontId="12" fillId="3" borderId="5" xfId="0" applyNumberFormat="1" applyFont="1" applyFill="1" applyBorder="1" applyProtection="1"/>
    <xf numFmtId="0" fontId="2" fillId="3" borderId="21" xfId="0" applyFont="1" applyFill="1" applyBorder="1" applyAlignment="1" applyProtection="1">
      <alignment horizontal="right" indent="1"/>
    </xf>
    <xf numFmtId="3" fontId="2" fillId="3" borderId="23" xfId="0" applyNumberFormat="1" applyFont="1" applyFill="1" applyBorder="1" applyAlignment="1" applyProtection="1">
      <alignment horizontal="right" indent="1"/>
    </xf>
    <xf numFmtId="4" fontId="2" fillId="3" borderId="23" xfId="0" applyNumberFormat="1" applyFont="1" applyFill="1" applyBorder="1" applyAlignment="1" applyProtection="1">
      <alignment horizontal="right" indent="1"/>
    </xf>
    <xf numFmtId="44" fontId="2" fillId="3" borderId="24" xfId="0" applyNumberFormat="1" applyFont="1" applyFill="1" applyBorder="1" applyAlignment="1" applyProtection="1">
      <alignment horizontal="left"/>
    </xf>
    <xf numFmtId="0" fontId="12" fillId="3" borderId="6" xfId="0" applyFont="1" applyFill="1" applyBorder="1" applyProtection="1"/>
    <xf numFmtId="0" fontId="12" fillId="3" borderId="43" xfId="0" applyFont="1" applyFill="1" applyBorder="1" applyAlignment="1" applyProtection="1">
      <alignment horizontal="center"/>
    </xf>
    <xf numFmtId="0" fontId="12" fillId="3" borderId="2" xfId="0" applyFont="1" applyFill="1" applyBorder="1" applyProtection="1"/>
    <xf numFmtId="169" fontId="12" fillId="3" borderId="30" xfId="0" applyNumberFormat="1" applyFont="1" applyFill="1" applyBorder="1" applyProtection="1"/>
    <xf numFmtId="44" fontId="7" fillId="3" borderId="42" xfId="0" applyNumberFormat="1" applyFont="1" applyFill="1" applyBorder="1" applyAlignment="1" applyProtection="1">
      <alignment horizontal="left"/>
    </xf>
    <xf numFmtId="0" fontId="1" fillId="6" borderId="8" xfId="0" applyFont="1" applyFill="1" applyBorder="1" applyAlignment="1" applyProtection="1">
      <alignment horizontal="left" indent="1"/>
    </xf>
    <xf numFmtId="0" fontId="0" fillId="6" borderId="9" xfId="0" applyFill="1" applyBorder="1" applyProtection="1"/>
    <xf numFmtId="0" fontId="0" fillId="6" borderId="10" xfId="0" applyFill="1" applyBorder="1" applyProtection="1"/>
    <xf numFmtId="169" fontId="12" fillId="3" borderId="5" xfId="0" applyNumberFormat="1" applyFont="1" applyFill="1" applyBorder="1" applyAlignment="1" applyProtection="1">
      <alignment horizontal="right" vertical="center"/>
    </xf>
    <xf numFmtId="0" fontId="2" fillId="3" borderId="22" xfId="0" applyFont="1" applyFill="1" applyBorder="1" applyAlignment="1" applyProtection="1">
      <alignment horizontal="right" indent="1"/>
    </xf>
    <xf numFmtId="169" fontId="12" fillId="3" borderId="30" xfId="0" applyNumberFormat="1" applyFont="1" applyFill="1" applyBorder="1" applyAlignment="1" applyProtection="1">
      <alignment horizontal="right" vertical="center"/>
    </xf>
    <xf numFmtId="0" fontId="1" fillId="3" borderId="12" xfId="0" applyFont="1" applyFill="1" applyBorder="1" applyAlignment="1" applyProtection="1">
      <alignment horizontal="left" wrapText="1" indent="1"/>
    </xf>
    <xf numFmtId="0" fontId="1" fillId="3" borderId="12" xfId="0" applyFont="1" applyFill="1" applyBorder="1" applyAlignment="1" applyProtection="1">
      <alignment wrapText="1"/>
    </xf>
    <xf numFmtId="0" fontId="26" fillId="3" borderId="0" xfId="0" applyFont="1" applyFill="1" applyProtection="1"/>
    <xf numFmtId="169" fontId="0" fillId="3" borderId="0" xfId="0" applyNumberFormat="1" applyFill="1" applyBorder="1" applyAlignment="1" applyProtection="1">
      <alignment horizontal="center"/>
    </xf>
    <xf numFmtId="0" fontId="1" fillId="3" borderId="0" xfId="0" applyFont="1" applyFill="1" applyAlignment="1" applyProtection="1">
      <alignment horizontal="right" vertical="center" indent="1"/>
    </xf>
    <xf numFmtId="44" fontId="0" fillId="3" borderId="58" xfId="0" applyNumberFormat="1" applyFill="1" applyBorder="1" applyAlignment="1" applyProtection="1">
      <alignment horizontal="left"/>
    </xf>
    <xf numFmtId="44" fontId="0" fillId="3" borderId="54" xfId="0" applyNumberFormat="1" applyFill="1" applyBorder="1" applyAlignment="1" applyProtection="1">
      <alignment horizontal="left"/>
    </xf>
    <xf numFmtId="0" fontId="1" fillId="3" borderId="0" xfId="0" applyFont="1" applyFill="1" applyAlignment="1" applyProtection="1">
      <alignment horizontal="right" vertical="center"/>
    </xf>
    <xf numFmtId="169" fontId="0" fillId="3" borderId="0" xfId="0" applyNumberFormat="1" applyFill="1" applyBorder="1" applyAlignment="1" applyProtection="1">
      <alignment horizontal="right" vertical="center"/>
    </xf>
    <xf numFmtId="0" fontId="19" fillId="3" borderId="0" xfId="0" applyFont="1" applyFill="1" applyAlignment="1" applyProtection="1">
      <alignment vertical="center" wrapText="1"/>
    </xf>
    <xf numFmtId="0" fontId="9" fillId="3" borderId="0" xfId="0" applyFont="1" applyFill="1" applyAlignment="1" applyProtection="1">
      <alignment horizontal="right" vertical="center" indent="1"/>
    </xf>
    <xf numFmtId="44" fontId="10" fillId="6" borderId="42" xfId="0" applyNumberFormat="1" applyFont="1" applyFill="1" applyBorder="1" applyAlignment="1" applyProtection="1">
      <alignment horizontal="left"/>
    </xf>
    <xf numFmtId="169" fontId="10" fillId="3" borderId="9" xfId="0" applyNumberFormat="1" applyFont="1" applyFill="1" applyBorder="1" applyAlignment="1" applyProtection="1">
      <alignment horizontal="right" vertical="center"/>
    </xf>
    <xf numFmtId="44" fontId="0" fillId="3" borderId="42" xfId="0" applyNumberFormat="1" applyFill="1" applyBorder="1" applyAlignment="1" applyProtection="1">
      <alignment horizontal="left"/>
    </xf>
    <xf numFmtId="0" fontId="26" fillId="3" borderId="0" xfId="0" quotePrefix="1" applyFont="1" applyFill="1" applyProtection="1"/>
    <xf numFmtId="0" fontId="22" fillId="4" borderId="0" xfId="0" applyFont="1" applyFill="1" applyBorder="1" applyAlignment="1" applyProtection="1">
      <alignment vertical="center"/>
    </xf>
    <xf numFmtId="0" fontId="12" fillId="3" borderId="0" xfId="0" applyFont="1" applyFill="1" applyBorder="1" applyAlignment="1"/>
    <xf numFmtId="3" fontId="2" fillId="3" borderId="28" xfId="0" applyNumberFormat="1" applyFont="1" applyFill="1" applyBorder="1" applyAlignment="1">
      <alignment horizontal="right" indent="1"/>
    </xf>
    <xf numFmtId="170" fontId="18" fillId="4" borderId="0" xfId="0" applyNumberFormat="1" applyFont="1" applyFill="1" applyBorder="1" applyAlignment="1" applyProtection="1">
      <alignment horizontal="right" indent="1"/>
    </xf>
    <xf numFmtId="0" fontId="1" fillId="6" borderId="0" xfId="0" applyFont="1" applyFill="1" applyBorder="1"/>
    <xf numFmtId="44" fontId="1" fillId="6" borderId="0" xfId="0" applyNumberFormat="1" applyFont="1" applyFill="1" applyBorder="1" applyAlignment="1">
      <alignment horizontal="right"/>
    </xf>
    <xf numFmtId="44" fontId="1" fillId="6" borderId="0" xfId="2" applyFont="1" applyFill="1" applyBorder="1" applyAlignment="1">
      <alignment horizontal="right"/>
    </xf>
    <xf numFmtId="0" fontId="1" fillId="6" borderId="0" xfId="0" quotePrefix="1" applyNumberFormat="1" applyFont="1" applyFill="1" applyBorder="1" applyAlignment="1" applyProtection="1">
      <alignment horizontal="left"/>
    </xf>
    <xf numFmtId="0" fontId="0" fillId="6" borderId="0" xfId="0" applyFill="1"/>
    <xf numFmtId="14" fontId="1" fillId="7" borderId="61" xfId="0" applyNumberFormat="1" applyFont="1" applyFill="1" applyBorder="1" applyAlignment="1" applyProtection="1">
      <protection locked="0"/>
    </xf>
    <xf numFmtId="0" fontId="1" fillId="3" borderId="0" xfId="0" applyFont="1" applyFill="1" applyBorder="1" applyAlignment="1" applyProtection="1">
      <alignment horizontal="left"/>
    </xf>
    <xf numFmtId="0" fontId="1" fillId="3" borderId="48" xfId="0" applyFont="1" applyFill="1" applyBorder="1" applyAlignment="1" applyProtection="1">
      <alignment horizontal="left" indent="1"/>
    </xf>
    <xf numFmtId="0" fontId="1" fillId="3" borderId="32" xfId="0" applyFont="1" applyFill="1" applyBorder="1" applyAlignment="1" applyProtection="1">
      <alignment horizontal="left" indent="1"/>
    </xf>
    <xf numFmtId="0" fontId="1" fillId="3" borderId="47" xfId="0" applyFont="1" applyFill="1" applyBorder="1" applyAlignment="1" applyProtection="1">
      <alignment horizontal="left" indent="1"/>
    </xf>
    <xf numFmtId="0" fontId="1" fillId="3" borderId="43" xfId="0" applyFont="1" applyFill="1" applyBorder="1" applyAlignment="1" applyProtection="1">
      <alignment horizontal="left" indent="1"/>
    </xf>
    <xf numFmtId="0" fontId="1" fillId="3" borderId="27" xfId="0" applyFont="1" applyFill="1" applyBorder="1" applyAlignment="1" applyProtection="1">
      <alignment horizontal="center" vertical="top" wrapText="1"/>
    </xf>
    <xf numFmtId="0" fontId="1" fillId="3" borderId="44" xfId="0" applyFont="1" applyFill="1" applyBorder="1" applyAlignment="1" applyProtection="1">
      <alignment horizontal="center" vertical="top" wrapText="1"/>
    </xf>
    <xf numFmtId="0" fontId="1" fillId="3" borderId="46" xfId="0" applyFont="1" applyFill="1" applyBorder="1" applyAlignment="1" applyProtection="1">
      <alignment horizontal="center" vertical="top" wrapText="1"/>
    </xf>
    <xf numFmtId="49" fontId="1" fillId="7" borderId="28" xfId="0" applyNumberFormat="1" applyFont="1" applyFill="1" applyBorder="1" applyAlignment="1" applyProtection="1">
      <alignment horizontal="left" indent="1"/>
      <protection locked="0"/>
    </xf>
    <xf numFmtId="49" fontId="1" fillId="7" borderId="34" xfId="0" applyNumberFormat="1" applyFont="1" applyFill="1" applyBorder="1" applyAlignment="1" applyProtection="1">
      <alignment horizontal="left" indent="1"/>
      <protection locked="0"/>
    </xf>
    <xf numFmtId="49" fontId="1" fillId="7" borderId="35" xfId="0" applyNumberFormat="1" applyFont="1" applyFill="1" applyBorder="1" applyAlignment="1" applyProtection="1">
      <alignment horizontal="left" indent="1"/>
      <protection locked="0"/>
    </xf>
    <xf numFmtId="0" fontId="25" fillId="6" borderId="8" xfId="0" applyFont="1" applyFill="1" applyBorder="1" applyAlignment="1" applyProtection="1">
      <alignment horizontal="left" vertical="center" indent="1"/>
    </xf>
    <xf numFmtId="0" fontId="25" fillId="6" borderId="9" xfId="0" applyFont="1" applyFill="1" applyBorder="1" applyAlignment="1" applyProtection="1">
      <alignment horizontal="left" vertical="center" indent="1"/>
    </xf>
    <xf numFmtId="0" fontId="25" fillId="6" borderId="10" xfId="0" applyFont="1" applyFill="1" applyBorder="1" applyAlignment="1" applyProtection="1">
      <alignment horizontal="left" vertical="center" indent="1"/>
    </xf>
    <xf numFmtId="0" fontId="1" fillId="3" borderId="0" xfId="0" applyFont="1" applyFill="1" applyBorder="1" applyAlignment="1" applyProtection="1">
      <alignment horizontal="center" vertical="top" wrapText="1" shrinkToFit="1"/>
    </xf>
    <xf numFmtId="49" fontId="5" fillId="7" borderId="28" xfId="1" applyNumberFormat="1" applyFill="1" applyBorder="1" applyAlignment="1" applyProtection="1">
      <alignment horizontal="left" indent="1"/>
      <protection locked="0"/>
    </xf>
    <xf numFmtId="0" fontId="1" fillId="7" borderId="28" xfId="0" applyFont="1" applyFill="1" applyBorder="1" applyAlignment="1" applyProtection="1">
      <alignment horizontal="left" indent="1"/>
      <protection locked="0"/>
    </xf>
    <xf numFmtId="0" fontId="1" fillId="7" borderId="34" xfId="0" applyFont="1" applyFill="1" applyBorder="1" applyAlignment="1" applyProtection="1">
      <alignment horizontal="left" indent="1"/>
      <protection locked="0"/>
    </xf>
    <xf numFmtId="0" fontId="1" fillId="7" borderId="35" xfId="0" applyFont="1" applyFill="1" applyBorder="1" applyAlignment="1" applyProtection="1">
      <alignment horizontal="left" indent="1"/>
      <protection locked="0"/>
    </xf>
    <xf numFmtId="0" fontId="26" fillId="3" borderId="0" xfId="0" applyFont="1" applyFill="1" applyAlignment="1" applyProtection="1">
      <alignment horizontal="left" vertical="center" wrapText="1"/>
    </xf>
    <xf numFmtId="14" fontId="1" fillId="7" borderId="62" xfId="0" applyNumberFormat="1" applyFont="1" applyFill="1" applyBorder="1" applyAlignment="1" applyProtection="1">
      <alignment horizontal="left"/>
      <protection locked="0"/>
    </xf>
    <xf numFmtId="14" fontId="1" fillId="7" borderId="63" xfId="0" applyNumberFormat="1" applyFont="1" applyFill="1" applyBorder="1" applyAlignment="1" applyProtection="1">
      <alignment horizontal="left"/>
      <protection locked="0"/>
    </xf>
    <xf numFmtId="0" fontId="0" fillId="3" borderId="3" xfId="0" applyFill="1" applyBorder="1" applyAlignment="1" applyProtection="1">
      <alignment horizontal="center"/>
    </xf>
    <xf numFmtId="0" fontId="0" fillId="3" borderId="4" xfId="0" applyFill="1" applyBorder="1" applyAlignment="1" applyProtection="1">
      <alignment horizontal="center"/>
    </xf>
    <xf numFmtId="0" fontId="26" fillId="3" borderId="0" xfId="0" applyFont="1" applyFill="1" applyAlignment="1" applyProtection="1">
      <alignment horizontal="left"/>
    </xf>
    <xf numFmtId="14" fontId="1" fillId="7" borderId="32" xfId="0" applyNumberFormat="1" applyFont="1" applyFill="1" applyBorder="1" applyAlignment="1" applyProtection="1">
      <alignment horizontal="left" indent="1"/>
      <protection locked="0"/>
    </xf>
    <xf numFmtId="14" fontId="1" fillId="7" borderId="23" xfId="0" applyNumberFormat="1" applyFont="1" applyFill="1" applyBorder="1" applyAlignment="1" applyProtection="1">
      <alignment horizontal="left" indent="1"/>
      <protection locked="0"/>
    </xf>
    <xf numFmtId="14" fontId="1" fillId="7" borderId="24" xfId="0" applyNumberFormat="1" applyFont="1" applyFill="1" applyBorder="1" applyAlignment="1" applyProtection="1">
      <alignment horizontal="left" indent="1"/>
      <protection locked="0"/>
    </xf>
    <xf numFmtId="49" fontId="1" fillId="7" borderId="32" xfId="0" applyNumberFormat="1" applyFont="1" applyFill="1" applyBorder="1" applyAlignment="1" applyProtection="1">
      <alignment horizontal="left" indent="1"/>
      <protection locked="0"/>
    </xf>
    <xf numFmtId="49" fontId="1" fillId="7" borderId="23" xfId="0" applyNumberFormat="1" applyFont="1" applyFill="1" applyBorder="1" applyAlignment="1" applyProtection="1">
      <alignment horizontal="left" indent="1"/>
      <protection locked="0"/>
    </xf>
    <xf numFmtId="49" fontId="1" fillId="7" borderId="24" xfId="0" applyNumberFormat="1" applyFont="1" applyFill="1" applyBorder="1" applyAlignment="1" applyProtection="1">
      <alignment horizontal="left" indent="1"/>
      <protection locked="0"/>
    </xf>
    <xf numFmtId="0" fontId="2" fillId="3" borderId="0" xfId="0" applyFont="1" applyFill="1" applyBorder="1" applyAlignment="1" applyProtection="1">
      <alignment horizontal="right" vertical="center" wrapText="1" indent="1"/>
    </xf>
    <xf numFmtId="0" fontId="22" fillId="4" borderId="0" xfId="0" applyFont="1" applyFill="1" applyBorder="1" applyAlignment="1" applyProtection="1">
      <alignment horizontal="right" vertical="center"/>
    </xf>
    <xf numFmtId="0" fontId="1" fillId="3" borderId="12" xfId="0" applyFont="1" applyFill="1" applyBorder="1" applyAlignment="1" applyProtection="1">
      <alignment horizontal="left"/>
    </xf>
    <xf numFmtId="0" fontId="0" fillId="3" borderId="12" xfId="0" applyFill="1" applyBorder="1" applyAlignment="1" applyProtection="1">
      <alignment horizontal="left"/>
    </xf>
    <xf numFmtId="170" fontId="18" fillId="4" borderId="0" xfId="0" applyNumberFormat="1" applyFont="1" applyFill="1" applyBorder="1" applyAlignment="1" applyProtection="1">
      <alignment horizontal="left" indent="1"/>
    </xf>
    <xf numFmtId="0" fontId="18" fillId="4" borderId="0" xfId="0" applyFont="1" applyFill="1" applyBorder="1" applyAlignment="1" applyProtection="1">
      <alignment horizontal="left" indent="1"/>
      <protection locked="0"/>
    </xf>
    <xf numFmtId="0" fontId="24" fillId="3" borderId="0" xfId="0" applyFont="1" applyFill="1" applyAlignment="1" applyProtection="1">
      <alignment horizontal="center" vertical="center" wrapText="1"/>
    </xf>
    <xf numFmtId="0" fontId="1" fillId="3" borderId="0" xfId="0" applyFont="1" applyFill="1" applyAlignment="1" applyProtection="1">
      <alignment horizontal="center" vertical="center" wrapText="1"/>
    </xf>
    <xf numFmtId="0" fontId="26" fillId="3" borderId="0" xfId="0" applyFont="1" applyFill="1" applyBorder="1" applyAlignment="1" applyProtection="1">
      <alignment horizontal="left" vertical="top" wrapText="1" indent="1"/>
    </xf>
    <xf numFmtId="0" fontId="26" fillId="3" borderId="12" xfId="0" applyFont="1" applyFill="1" applyBorder="1" applyAlignment="1" applyProtection="1">
      <alignment horizontal="left" wrapText="1" indent="1"/>
    </xf>
    <xf numFmtId="0" fontId="2" fillId="7" borderId="48" xfId="0" applyFont="1" applyFill="1" applyBorder="1" applyAlignment="1" applyProtection="1">
      <alignment horizontal="left" indent="1"/>
      <protection locked="0"/>
    </xf>
    <xf numFmtId="0" fontId="2" fillId="7" borderId="32" xfId="0" applyFont="1" applyFill="1" applyBorder="1" applyAlignment="1" applyProtection="1">
      <alignment horizontal="left" indent="1"/>
      <protection locked="0"/>
    </xf>
    <xf numFmtId="0" fontId="1" fillId="3" borderId="45" xfId="0" applyFont="1" applyFill="1" applyBorder="1" applyAlignment="1" applyProtection="1">
      <alignment horizontal="center"/>
    </xf>
    <xf numFmtId="0" fontId="1" fillId="3" borderId="41" xfId="0" applyFont="1" applyFill="1" applyBorder="1" applyAlignment="1" applyProtection="1">
      <alignment horizontal="center"/>
    </xf>
    <xf numFmtId="0" fontId="0" fillId="3" borderId="47" xfId="0" applyFill="1" applyBorder="1" applyAlignment="1" applyProtection="1">
      <alignment horizontal="center"/>
    </xf>
    <xf numFmtId="0" fontId="0" fillId="3" borderId="43" xfId="0" applyFill="1" applyBorder="1" applyAlignment="1" applyProtection="1">
      <alignment horizontal="center"/>
    </xf>
    <xf numFmtId="0" fontId="16" fillId="6" borderId="11" xfId="0" applyFont="1" applyFill="1" applyBorder="1" applyAlignment="1" applyProtection="1">
      <alignment horizontal="center" vertical="center"/>
    </xf>
    <xf numFmtId="0" fontId="16" fillId="6" borderId="39" xfId="0" applyFont="1" applyFill="1" applyBorder="1" applyAlignment="1" applyProtection="1">
      <alignment horizontal="center" vertical="center"/>
    </xf>
    <xf numFmtId="0" fontId="16" fillId="6" borderId="14" xfId="0" applyFont="1" applyFill="1" applyBorder="1" applyAlignment="1" applyProtection="1">
      <alignment horizontal="center" vertical="center"/>
    </xf>
    <xf numFmtId="0" fontId="16" fillId="6" borderId="40" xfId="0" applyFont="1" applyFill="1" applyBorder="1" applyAlignment="1" applyProtection="1">
      <alignment horizontal="center" vertical="center"/>
    </xf>
    <xf numFmtId="168" fontId="1" fillId="7" borderId="43" xfId="0" applyNumberFormat="1" applyFont="1" applyFill="1" applyBorder="1" applyAlignment="1" applyProtection="1">
      <alignment horizontal="left" indent="1"/>
      <protection locked="0"/>
    </xf>
    <xf numFmtId="168" fontId="1" fillId="7" borderId="2" xfId="0" applyNumberFormat="1" applyFont="1" applyFill="1" applyBorder="1" applyAlignment="1" applyProtection="1">
      <alignment horizontal="left" indent="1"/>
      <protection locked="0"/>
    </xf>
    <xf numFmtId="168" fontId="1" fillId="7" borderId="30" xfId="0" applyNumberFormat="1" applyFont="1" applyFill="1" applyBorder="1" applyAlignment="1" applyProtection="1">
      <alignment horizontal="left" indent="1"/>
      <protection locked="0"/>
    </xf>
    <xf numFmtId="0" fontId="1" fillId="7" borderId="32" xfId="0" applyFont="1" applyFill="1" applyBorder="1" applyAlignment="1" applyProtection="1">
      <alignment horizontal="left" indent="1"/>
      <protection locked="0"/>
    </xf>
    <xf numFmtId="0" fontId="1" fillId="7" borderId="23" xfId="0" applyFont="1" applyFill="1" applyBorder="1" applyAlignment="1" applyProtection="1">
      <alignment horizontal="left" indent="1"/>
      <protection locked="0"/>
    </xf>
    <xf numFmtId="0" fontId="1" fillId="7" borderId="24" xfId="0" applyFont="1" applyFill="1" applyBorder="1" applyAlignment="1" applyProtection="1">
      <alignment horizontal="left" indent="1"/>
      <protection locked="0"/>
    </xf>
    <xf numFmtId="0" fontId="16" fillId="6" borderId="8" xfId="0" applyFont="1" applyFill="1" applyBorder="1" applyAlignment="1" applyProtection="1">
      <alignment horizontal="center"/>
    </xf>
    <xf numFmtId="0" fontId="16" fillId="6" borderId="52" xfId="0" applyFont="1" applyFill="1" applyBorder="1" applyAlignment="1" applyProtection="1">
      <alignment horizontal="center"/>
    </xf>
    <xf numFmtId="0" fontId="16" fillId="3" borderId="45" xfId="0" applyFont="1" applyFill="1" applyBorder="1" applyAlignment="1" applyProtection="1">
      <alignment horizontal="center"/>
    </xf>
    <xf numFmtId="0" fontId="16" fillId="3" borderId="41" xfId="0" applyFont="1" applyFill="1" applyBorder="1" applyAlignment="1" applyProtection="1">
      <alignment horizontal="center"/>
    </xf>
    <xf numFmtId="0" fontId="1" fillId="6" borderId="8" xfId="0" applyFont="1" applyFill="1" applyBorder="1" applyAlignment="1" applyProtection="1">
      <alignment horizontal="center"/>
    </xf>
    <xf numFmtId="0" fontId="1" fillId="6" borderId="9" xfId="0" applyFont="1" applyFill="1" applyBorder="1" applyAlignment="1" applyProtection="1">
      <alignment horizontal="center"/>
    </xf>
    <xf numFmtId="0" fontId="1" fillId="6" borderId="10" xfId="0" applyFont="1" applyFill="1" applyBorder="1" applyAlignment="1" applyProtection="1">
      <alignment horizontal="center"/>
    </xf>
    <xf numFmtId="0" fontId="1" fillId="3" borderId="4" xfId="0" applyFont="1" applyFill="1" applyBorder="1" applyAlignment="1" applyProtection="1">
      <alignment horizontal="center"/>
    </xf>
    <xf numFmtId="0" fontId="1" fillId="3" borderId="5" xfId="0" applyFont="1" applyFill="1" applyBorder="1" applyAlignment="1" applyProtection="1">
      <alignment horizontal="center"/>
    </xf>
    <xf numFmtId="0" fontId="16" fillId="6" borderId="8" xfId="0" applyFont="1" applyFill="1" applyBorder="1" applyAlignment="1" applyProtection="1">
      <alignment horizontal="center" vertical="top" wrapText="1"/>
    </xf>
    <xf numFmtId="0" fontId="16" fillId="6" borderId="9" xfId="0" applyFont="1" applyFill="1" applyBorder="1" applyAlignment="1" applyProtection="1">
      <alignment horizontal="center" vertical="top" wrapText="1"/>
    </xf>
    <xf numFmtId="0" fontId="16" fillId="6" borderId="10" xfId="0" applyFont="1" applyFill="1" applyBorder="1" applyAlignment="1" applyProtection="1">
      <alignment horizontal="center" vertical="top" wrapText="1"/>
    </xf>
    <xf numFmtId="0" fontId="1" fillId="3" borderId="44" xfId="0" applyFont="1" applyFill="1" applyBorder="1" applyAlignment="1" applyProtection="1">
      <alignment horizontal="center"/>
    </xf>
    <xf numFmtId="0" fontId="1" fillId="3" borderId="34" xfId="0" applyFont="1" applyFill="1" applyBorder="1" applyAlignment="1" applyProtection="1">
      <alignment horizontal="left" indent="1"/>
    </xf>
    <xf numFmtId="0" fontId="1" fillId="3" borderId="47" xfId="0" applyFont="1" applyFill="1" applyBorder="1" applyAlignment="1" applyProtection="1">
      <alignment horizontal="center"/>
    </xf>
    <xf numFmtId="0" fontId="1" fillId="3" borderId="43" xfId="0" applyFont="1" applyFill="1" applyBorder="1" applyAlignment="1" applyProtection="1">
      <alignment horizontal="center"/>
    </xf>
    <xf numFmtId="0" fontId="1" fillId="7" borderId="28" xfId="0" applyFont="1" applyFill="1" applyBorder="1" applyAlignment="1" applyProtection="1">
      <alignment horizontal="center"/>
      <protection locked="0"/>
    </xf>
    <xf numFmtId="0" fontId="1" fillId="7" borderId="35" xfId="0" applyFont="1" applyFill="1" applyBorder="1" applyAlignment="1" applyProtection="1">
      <alignment horizontal="center"/>
      <protection locked="0"/>
    </xf>
    <xf numFmtId="0" fontId="16" fillId="6" borderId="17" xfId="0" applyFont="1" applyFill="1" applyBorder="1" applyAlignment="1" applyProtection="1">
      <alignment horizontal="center" vertical="center"/>
    </xf>
    <xf numFmtId="0" fontId="16" fillId="6" borderId="18" xfId="0" applyFont="1" applyFill="1" applyBorder="1" applyAlignment="1" applyProtection="1">
      <alignment horizontal="center" vertical="center"/>
    </xf>
    <xf numFmtId="0" fontId="21" fillId="3" borderId="0" xfId="0" applyFont="1" applyFill="1" applyAlignment="1" applyProtection="1">
      <alignment horizontal="center"/>
    </xf>
    <xf numFmtId="0" fontId="1" fillId="3" borderId="45" xfId="0" applyFont="1" applyFill="1" applyBorder="1" applyAlignment="1" applyProtection="1">
      <alignment horizontal="left"/>
    </xf>
    <xf numFmtId="0" fontId="0" fillId="3" borderId="44" xfId="0" applyFill="1" applyBorder="1" applyAlignment="1" applyProtection="1">
      <alignment horizontal="left"/>
    </xf>
    <xf numFmtId="0" fontId="0" fillId="3" borderId="46" xfId="0" applyFill="1" applyBorder="1" applyAlignment="1" applyProtection="1">
      <alignment horizontal="left"/>
    </xf>
    <xf numFmtId="0" fontId="1" fillId="3" borderId="48" xfId="0" applyFont="1" applyFill="1" applyBorder="1" applyAlignment="1" applyProtection="1">
      <alignment horizontal="left" indent="1"/>
      <protection locked="0"/>
    </xf>
    <xf numFmtId="0" fontId="0" fillId="3" borderId="34" xfId="0" applyFill="1" applyBorder="1" applyAlignment="1" applyProtection="1">
      <alignment horizontal="left" indent="1"/>
      <protection locked="0"/>
    </xf>
    <xf numFmtId="0" fontId="0" fillId="3" borderId="35" xfId="0" applyFill="1" applyBorder="1" applyAlignment="1" applyProtection="1">
      <alignment horizontal="left" indent="1"/>
      <protection locked="0"/>
    </xf>
    <xf numFmtId="0" fontId="0" fillId="3" borderId="47" xfId="0" applyFill="1" applyBorder="1" applyAlignment="1" applyProtection="1">
      <alignment horizontal="left"/>
    </xf>
    <xf numFmtId="0" fontId="0" fillId="3" borderId="36" xfId="0" applyFill="1" applyBorder="1" applyAlignment="1" applyProtection="1">
      <alignment horizontal="left"/>
    </xf>
    <xf numFmtId="0" fontId="0" fillId="3" borderId="37" xfId="0" applyFill="1" applyBorder="1" applyAlignment="1" applyProtection="1">
      <alignment horizontal="left"/>
    </xf>
    <xf numFmtId="0" fontId="19" fillId="3" borderId="0" xfId="0" applyFont="1" applyFill="1" applyBorder="1" applyAlignment="1" applyProtection="1">
      <alignment horizontal="left" vertical="center" wrapText="1" indent="1"/>
    </xf>
    <xf numFmtId="0" fontId="27" fillId="3" borderId="0" xfId="0" applyFont="1" applyFill="1" applyBorder="1" applyAlignment="1" applyProtection="1">
      <alignment horizontal="left" vertical="center" wrapText="1" indent="1"/>
    </xf>
    <xf numFmtId="0" fontId="1" fillId="3" borderId="36" xfId="0" applyFont="1" applyFill="1" applyBorder="1" applyAlignment="1" applyProtection="1">
      <alignment horizontal="center"/>
    </xf>
    <xf numFmtId="0" fontId="16" fillId="6" borderId="9" xfId="0" applyFont="1" applyFill="1" applyBorder="1" applyAlignment="1" applyProtection="1">
      <alignment horizontal="center"/>
    </xf>
    <xf numFmtId="0" fontId="16" fillId="6" borderId="10" xfId="0" applyFont="1" applyFill="1" applyBorder="1" applyAlignment="1" applyProtection="1">
      <alignment horizontal="center"/>
    </xf>
    <xf numFmtId="0" fontId="19" fillId="3" borderId="0" xfId="0" applyFont="1" applyFill="1" applyBorder="1" applyAlignment="1" applyProtection="1">
      <alignment horizontal="center" vertical="center" wrapText="1"/>
    </xf>
    <xf numFmtId="0" fontId="22" fillId="4" borderId="0" xfId="0" applyFont="1" applyFill="1" applyBorder="1" applyAlignment="1">
      <alignment horizontal="right" vertical="center" indent="1"/>
    </xf>
    <xf numFmtId="14" fontId="1" fillId="3" borderId="0" xfId="0" applyNumberFormat="1" applyFont="1" applyFill="1" applyBorder="1" applyAlignment="1">
      <alignment horizontal="left" indent="2"/>
    </xf>
    <xf numFmtId="0" fontId="1" fillId="3" borderId="0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  <xf numFmtId="0" fontId="19" fillId="3" borderId="0" xfId="0" applyFont="1" applyFill="1" applyAlignment="1">
      <alignment horizontal="center" vertical="center" wrapText="1"/>
    </xf>
    <xf numFmtId="0" fontId="1" fillId="3" borderId="12" xfId="0" applyFont="1" applyFill="1" applyBorder="1" applyAlignment="1">
      <alignment horizontal="left" wrapText="1" indent="1"/>
    </xf>
    <xf numFmtId="0" fontId="1" fillId="6" borderId="8" xfId="0" applyFont="1" applyFill="1" applyBorder="1" applyAlignment="1">
      <alignment horizontal="left" vertical="center" indent="1"/>
    </xf>
    <xf numFmtId="0" fontId="1" fillId="6" borderId="9" xfId="0" applyFont="1" applyFill="1" applyBorder="1" applyAlignment="1">
      <alignment horizontal="left" vertical="center" indent="1"/>
    </xf>
    <xf numFmtId="0" fontId="1" fillId="6" borderId="10" xfId="0" applyFont="1" applyFill="1" applyBorder="1" applyAlignment="1">
      <alignment horizontal="left" vertical="center" indent="1"/>
    </xf>
    <xf numFmtId="0" fontId="0" fillId="3" borderId="0" xfId="0" applyFill="1" applyBorder="1" applyAlignment="1">
      <alignment horizontal="left" indent="1"/>
    </xf>
    <xf numFmtId="0" fontId="0" fillId="3" borderId="1" xfId="0" applyFill="1" applyBorder="1" applyAlignment="1">
      <alignment horizontal="left" indent="1"/>
    </xf>
    <xf numFmtId="0" fontId="1" fillId="3" borderId="0" xfId="0" applyFont="1" applyFill="1" applyBorder="1" applyAlignment="1">
      <alignment horizontal="left" indent="1"/>
    </xf>
    <xf numFmtId="0" fontId="1" fillId="3" borderId="1" xfId="0" applyFont="1" applyFill="1" applyBorder="1" applyAlignment="1">
      <alignment horizontal="left" indent="1"/>
    </xf>
    <xf numFmtId="0" fontId="2" fillId="3" borderId="28" xfId="0" applyFont="1" applyFill="1" applyBorder="1" applyAlignment="1">
      <alignment horizontal="left"/>
    </xf>
    <xf numFmtId="0" fontId="2" fillId="3" borderId="32" xfId="0" applyFont="1" applyFill="1" applyBorder="1" applyAlignment="1">
      <alignment horizontal="left"/>
    </xf>
    <xf numFmtId="0" fontId="21" fillId="3" borderId="0" xfId="0" applyFont="1" applyFill="1" applyAlignment="1">
      <alignment horizontal="center"/>
    </xf>
    <xf numFmtId="0" fontId="2" fillId="3" borderId="34" xfId="0" applyFont="1" applyFill="1" applyBorder="1" applyAlignment="1">
      <alignment horizontal="left"/>
    </xf>
    <xf numFmtId="0" fontId="2" fillId="3" borderId="0" xfId="0" applyFont="1" applyFill="1" applyBorder="1" applyAlignment="1">
      <alignment horizontal="right" vertical="center" wrapText="1" indent="1"/>
    </xf>
    <xf numFmtId="0" fontId="16" fillId="6" borderId="3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2" fillId="3" borderId="36" xfId="0" applyFont="1" applyFill="1" applyBorder="1" applyAlignment="1">
      <alignment horizontal="center"/>
    </xf>
    <xf numFmtId="0" fontId="12" fillId="3" borderId="44" xfId="0" applyFont="1" applyFill="1" applyBorder="1" applyAlignment="1">
      <alignment horizontal="center"/>
    </xf>
    <xf numFmtId="0" fontId="1" fillId="3" borderId="38" xfId="0" applyFont="1" applyFill="1" applyBorder="1" applyAlignment="1">
      <alignment horizontal="left" indent="1"/>
    </xf>
    <xf numFmtId="0" fontId="1" fillId="3" borderId="38" xfId="0" applyFont="1" applyFill="1" applyBorder="1" applyAlignment="1" applyProtection="1">
      <alignment horizontal="left" indent="1"/>
      <protection locked="0"/>
    </xf>
    <xf numFmtId="0" fontId="1" fillId="3" borderId="0" xfId="0" applyFont="1" applyFill="1" applyBorder="1" applyAlignment="1" applyProtection="1">
      <alignment horizontal="left" indent="1"/>
      <protection locked="0"/>
    </xf>
    <xf numFmtId="0" fontId="16" fillId="6" borderId="26" xfId="0" applyFont="1" applyFill="1" applyBorder="1" applyAlignment="1">
      <alignment horizontal="center" vertical="center"/>
    </xf>
    <xf numFmtId="0" fontId="16" fillId="6" borderId="39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6" fillId="6" borderId="40" xfId="0" applyFont="1" applyFill="1" applyBorder="1" applyAlignment="1">
      <alignment horizontal="center" vertical="center"/>
    </xf>
    <xf numFmtId="0" fontId="12" fillId="3" borderId="27" xfId="0" applyFont="1" applyFill="1" applyBorder="1" applyAlignment="1">
      <alignment horizontal="center"/>
    </xf>
    <xf numFmtId="0" fontId="12" fillId="3" borderId="41" xfId="0" applyFont="1" applyFill="1" applyBorder="1" applyAlignment="1">
      <alignment horizontal="center"/>
    </xf>
    <xf numFmtId="0" fontId="12" fillId="3" borderId="29" xfId="0" applyFont="1" applyFill="1" applyBorder="1" applyAlignment="1">
      <alignment horizontal="center"/>
    </xf>
    <xf numFmtId="0" fontId="12" fillId="3" borderId="43" xfId="0" applyFont="1" applyFill="1" applyBorder="1" applyAlignment="1">
      <alignment horizontal="center"/>
    </xf>
    <xf numFmtId="0" fontId="8" fillId="3" borderId="0" xfId="0" applyFont="1" applyFill="1" applyBorder="1" applyAlignment="1" applyProtection="1">
      <alignment horizontal="left" vertical="top" wrapText="1"/>
      <protection locked="0"/>
    </xf>
    <xf numFmtId="0" fontId="2" fillId="3" borderId="28" xfId="0" applyFont="1" applyFill="1" applyBorder="1" applyAlignment="1" applyProtection="1">
      <alignment horizontal="left"/>
    </xf>
    <xf numFmtId="0" fontId="2" fillId="3" borderId="34" xfId="0" applyFont="1" applyFill="1" applyBorder="1" applyAlignment="1" applyProtection="1">
      <alignment horizontal="left"/>
    </xf>
    <xf numFmtId="0" fontId="2" fillId="3" borderId="32" xfId="0" applyFont="1" applyFill="1" applyBorder="1" applyAlignment="1" applyProtection="1">
      <alignment horizontal="left"/>
    </xf>
    <xf numFmtId="0" fontId="12" fillId="3" borderId="36" xfId="0" applyFont="1" applyFill="1" applyBorder="1" applyAlignment="1" applyProtection="1">
      <alignment horizontal="center"/>
    </xf>
    <xf numFmtId="0" fontId="1" fillId="3" borderId="12" xfId="0" applyFont="1" applyFill="1" applyBorder="1" applyAlignment="1" applyProtection="1">
      <alignment horizontal="left" wrapText="1" indent="1"/>
    </xf>
    <xf numFmtId="0" fontId="19" fillId="3" borderId="0" xfId="0" applyFont="1" applyFill="1" applyAlignment="1" applyProtection="1">
      <alignment horizontal="center" vertical="center" wrapText="1"/>
    </xf>
    <xf numFmtId="0" fontId="1" fillId="3" borderId="0" xfId="0" applyFont="1" applyFill="1" applyBorder="1" applyAlignment="1" applyProtection="1">
      <alignment horizontal="left" indent="1"/>
    </xf>
    <xf numFmtId="0" fontId="1" fillId="3" borderId="1" xfId="0" applyFont="1" applyFill="1" applyBorder="1" applyAlignment="1" applyProtection="1">
      <alignment horizontal="left" indent="1"/>
    </xf>
    <xf numFmtId="0" fontId="1" fillId="6" borderId="8" xfId="0" applyFont="1" applyFill="1" applyBorder="1" applyAlignment="1" applyProtection="1">
      <alignment horizontal="left" vertical="center" indent="1"/>
    </xf>
    <xf numFmtId="0" fontId="1" fillId="6" borderId="9" xfId="0" applyFont="1" applyFill="1" applyBorder="1" applyAlignment="1" applyProtection="1">
      <alignment horizontal="left" vertical="center" indent="1"/>
    </xf>
    <xf numFmtId="0" fontId="1" fillId="6" borderId="10" xfId="0" applyFont="1" applyFill="1" applyBorder="1" applyAlignment="1" applyProtection="1">
      <alignment horizontal="left" vertical="center" indent="1"/>
    </xf>
    <xf numFmtId="14" fontId="1" fillId="3" borderId="0" xfId="0" applyNumberFormat="1" applyFont="1" applyFill="1" applyBorder="1" applyAlignment="1" applyProtection="1">
      <alignment horizontal="left" indent="2"/>
    </xf>
    <xf numFmtId="0" fontId="1" fillId="3" borderId="38" xfId="0" applyFont="1" applyFill="1" applyBorder="1" applyAlignment="1" applyProtection="1">
      <alignment horizontal="left" indent="1"/>
    </xf>
    <xf numFmtId="0" fontId="16" fillId="6" borderId="26" xfId="0" applyFont="1" applyFill="1" applyBorder="1" applyAlignment="1" applyProtection="1">
      <alignment horizontal="center" vertical="center"/>
    </xf>
    <xf numFmtId="0" fontId="16" fillId="6" borderId="25" xfId="0" applyFont="1" applyFill="1" applyBorder="1" applyAlignment="1" applyProtection="1">
      <alignment horizontal="center" vertical="center"/>
    </xf>
    <xf numFmtId="0" fontId="12" fillId="3" borderId="27" xfId="0" applyFont="1" applyFill="1" applyBorder="1" applyAlignment="1" applyProtection="1">
      <alignment horizontal="center"/>
    </xf>
    <xf numFmtId="0" fontId="12" fillId="3" borderId="41" xfId="0" applyFont="1" applyFill="1" applyBorder="1" applyAlignment="1" applyProtection="1">
      <alignment horizontal="center"/>
    </xf>
    <xf numFmtId="0" fontId="16" fillId="6" borderId="3" xfId="0" applyFont="1" applyFill="1" applyBorder="1" applyAlignment="1" applyProtection="1">
      <alignment horizontal="center" vertical="center"/>
    </xf>
    <xf numFmtId="0" fontId="16" fillId="6" borderId="6" xfId="0" applyFont="1" applyFill="1" applyBorder="1" applyAlignment="1" applyProtection="1">
      <alignment horizontal="center" vertical="center"/>
    </xf>
    <xf numFmtId="0" fontId="12" fillId="3" borderId="44" xfId="0" applyFont="1" applyFill="1" applyBorder="1" applyAlignment="1" applyProtection="1">
      <alignment horizontal="center"/>
    </xf>
    <xf numFmtId="0" fontId="12" fillId="3" borderId="29" xfId="0" applyFont="1" applyFill="1" applyBorder="1" applyAlignment="1" applyProtection="1">
      <alignment horizontal="center"/>
    </xf>
    <xf numFmtId="0" fontId="12" fillId="3" borderId="43" xfId="0" applyFont="1" applyFill="1" applyBorder="1" applyAlignment="1" applyProtection="1">
      <alignment horizontal="center"/>
    </xf>
    <xf numFmtId="0" fontId="22" fillId="4" borderId="0" xfId="0" applyFont="1" applyFill="1" applyBorder="1" applyAlignment="1" applyProtection="1">
      <alignment horizontal="right" vertical="center" indent="1"/>
    </xf>
    <xf numFmtId="0" fontId="0" fillId="3" borderId="0" xfId="0" applyFill="1" applyBorder="1" applyAlignment="1" applyProtection="1">
      <alignment horizontal="left" indent="1"/>
    </xf>
    <xf numFmtId="0" fontId="0" fillId="3" borderId="1" xfId="0" applyFill="1" applyBorder="1" applyAlignment="1" applyProtection="1">
      <alignment horizontal="left" indent="1"/>
    </xf>
    <xf numFmtId="0" fontId="1" fillId="3" borderId="0" xfId="0" applyNumberFormat="1" applyFont="1" applyFill="1" applyBorder="1" applyAlignment="1" applyProtection="1">
      <alignment horizontal="left"/>
    </xf>
    <xf numFmtId="0" fontId="1" fillId="3" borderId="1" xfId="0" applyNumberFormat="1" applyFont="1" applyFill="1" applyBorder="1" applyAlignment="1" applyProtection="1">
      <alignment horizontal="left"/>
    </xf>
    <xf numFmtId="170" fontId="18" fillId="4" borderId="0" xfId="0" applyNumberFormat="1" applyFont="1" applyFill="1" applyBorder="1" applyAlignment="1" applyProtection="1">
      <alignment horizontal="left"/>
      <protection locked="0"/>
    </xf>
    <xf numFmtId="0" fontId="9" fillId="3" borderId="0" xfId="0" applyFont="1" applyFill="1" applyAlignment="1" applyProtection="1">
      <alignment horizontal="center" vertical="center" wrapText="1"/>
    </xf>
    <xf numFmtId="0" fontId="17" fillId="3" borderId="38" xfId="0" applyFont="1" applyFill="1" applyBorder="1" applyAlignment="1" applyProtection="1">
      <alignment horizontal="left" indent="1"/>
      <protection locked="0"/>
    </xf>
    <xf numFmtId="0" fontId="17" fillId="3" borderId="0" xfId="0" applyFont="1" applyFill="1" applyBorder="1" applyAlignment="1" applyProtection="1">
      <alignment horizontal="left" indent="1"/>
      <protection locked="0"/>
    </xf>
    <xf numFmtId="4" fontId="2" fillId="3" borderId="48" xfId="0" applyNumberFormat="1" applyFont="1" applyFill="1" applyBorder="1" applyAlignment="1" applyProtection="1">
      <alignment horizontal="left" indent="1"/>
      <protection locked="0"/>
    </xf>
    <xf numFmtId="4" fontId="2" fillId="3" borderId="35" xfId="0" applyNumberFormat="1" applyFont="1" applyFill="1" applyBorder="1" applyAlignment="1" applyProtection="1">
      <alignment horizontal="left" indent="1"/>
      <protection locked="0"/>
    </xf>
    <xf numFmtId="0" fontId="16" fillId="6" borderId="11" xfId="0" applyFont="1" applyFill="1" applyBorder="1" applyAlignment="1">
      <alignment horizontal="center" vertical="center"/>
    </xf>
    <xf numFmtId="0" fontId="16" fillId="6" borderId="13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16" fillId="6" borderId="16" xfId="0" applyFont="1" applyFill="1" applyBorder="1" applyAlignment="1">
      <alignment horizontal="center" vertical="center"/>
    </xf>
    <xf numFmtId="0" fontId="12" fillId="3" borderId="45" xfId="0" applyFont="1" applyFill="1" applyBorder="1" applyAlignment="1">
      <alignment horizontal="center"/>
    </xf>
    <xf numFmtId="0" fontId="12" fillId="3" borderId="46" xfId="0" applyFont="1" applyFill="1" applyBorder="1" applyAlignment="1">
      <alignment horizontal="center"/>
    </xf>
    <xf numFmtId="0" fontId="23" fillId="3" borderId="0" xfId="0" applyFont="1" applyFill="1" applyBorder="1" applyAlignment="1">
      <alignment horizontal="center" vertical="center" wrapText="1"/>
    </xf>
    <xf numFmtId="0" fontId="13" fillId="3" borderId="0" xfId="0" applyFont="1" applyFill="1" applyBorder="1" applyAlignment="1" applyProtection="1">
      <alignment horizontal="left" vertical="top" wrapText="1" indent="1"/>
      <protection locked="0"/>
    </xf>
    <xf numFmtId="0" fontId="1" fillId="3" borderId="0" xfId="0" applyFont="1" applyFill="1" applyBorder="1" applyAlignment="1">
      <alignment horizontal="left" wrapText="1" indent="1"/>
    </xf>
    <xf numFmtId="14" fontId="17" fillId="3" borderId="0" xfId="0" applyNumberFormat="1" applyFont="1" applyFill="1" applyBorder="1" applyAlignment="1" applyProtection="1">
      <alignment horizontal="left" indent="2"/>
      <protection locked="0"/>
    </xf>
    <xf numFmtId="14" fontId="17" fillId="3" borderId="1" xfId="0" applyNumberFormat="1" applyFont="1" applyFill="1" applyBorder="1" applyAlignment="1" applyProtection="1">
      <alignment horizontal="left" indent="2"/>
      <protection locked="0"/>
    </xf>
    <xf numFmtId="0" fontId="12" fillId="3" borderId="47" xfId="0" applyFont="1" applyFill="1" applyBorder="1" applyAlignment="1">
      <alignment horizontal="center"/>
    </xf>
    <xf numFmtId="0" fontId="12" fillId="3" borderId="37" xfId="0" applyFont="1" applyFill="1" applyBorder="1" applyAlignment="1">
      <alignment horizontal="center"/>
    </xf>
    <xf numFmtId="164" fontId="1" fillId="6" borderId="0" xfId="0" applyNumberFormat="1" applyFont="1" applyFill="1" applyBorder="1" applyAlignment="1" applyProtection="1">
      <alignment horizontal="center" vertical="center"/>
    </xf>
    <xf numFmtId="0" fontId="1" fillId="9" borderId="0" xfId="0" applyFont="1" applyFill="1" applyBorder="1" applyAlignment="1" applyProtection="1">
      <alignment horizontal="center" vertical="center"/>
    </xf>
    <xf numFmtId="0" fontId="1" fillId="3" borderId="0" xfId="0" applyFont="1" applyFill="1" applyBorder="1" applyAlignment="1" applyProtection="1">
      <alignment horizontal="center"/>
    </xf>
    <xf numFmtId="0" fontId="1" fillId="9" borderId="0" xfId="0" applyFont="1" applyFill="1" applyBorder="1" applyAlignment="1" applyProtection="1">
      <alignment horizontal="center"/>
    </xf>
    <xf numFmtId="0" fontId="1" fillId="3" borderId="0" xfId="0" applyFont="1" applyFill="1" applyAlignment="1" applyProtection="1">
      <alignment horizontal="center"/>
    </xf>
    <xf numFmtId="0" fontId="1" fillId="3" borderId="0" xfId="0" applyFont="1" applyFill="1" applyAlignment="1">
      <alignment horizontal="center"/>
    </xf>
    <xf numFmtId="1" fontId="18" fillId="4" borderId="0" xfId="0" applyNumberFormat="1" applyFont="1" applyFill="1" applyBorder="1" applyAlignment="1" applyProtection="1">
      <alignment horizontal="left"/>
      <protection locked="0"/>
    </xf>
    <xf numFmtId="1" fontId="18" fillId="4" borderId="0" xfId="0" applyNumberFormat="1" applyFont="1" applyFill="1" applyBorder="1" applyAlignment="1" applyProtection="1">
      <alignment horizontal="left"/>
    </xf>
  </cellXfs>
  <cellStyles count="3">
    <cellStyle name="Hyperlink" xfId="1" builtinId="8"/>
    <cellStyle name="Standaard" xfId="0" builtinId="0"/>
    <cellStyle name="Valuta" xfId="2" builtinId="4"/>
  </cellStyles>
  <dxfs count="4">
    <dxf>
      <fill>
        <patternFill>
          <bgColor theme="0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ill>
        <patternFill>
          <bgColor theme="0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ill>
        <patternFill>
          <bgColor theme="0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/>
        <horizontal/>
      </border>
    </dxf>
    <dxf>
      <fill>
        <patternFill>
          <bgColor theme="0"/>
        </patternFill>
      </fill>
      <border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  <vertical/>
        <horizontal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650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47625</xdr:colOff>
      <xdr:row>1</xdr:row>
      <xdr:rowOff>38100</xdr:rowOff>
    </xdr:from>
    <xdr:to>
      <xdr:col>4</xdr:col>
      <xdr:colOff>142875</xdr:colOff>
      <xdr:row>1</xdr:row>
      <xdr:rowOff>685800</xdr:rowOff>
    </xdr:to>
    <xdr:pic>
      <xdr:nvPicPr>
        <xdr:cNvPr id="1286" name="Afbeelding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33350"/>
          <a:ext cx="37623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</xdr:row>
      <xdr:rowOff>28575</xdr:rowOff>
    </xdr:from>
    <xdr:to>
      <xdr:col>4</xdr:col>
      <xdr:colOff>685800</xdr:colOff>
      <xdr:row>1</xdr:row>
      <xdr:rowOff>676275</xdr:rowOff>
    </xdr:to>
    <xdr:pic>
      <xdr:nvPicPr>
        <xdr:cNvPr id="7283" name="Afbeelding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23825"/>
          <a:ext cx="37623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</xdr:row>
      <xdr:rowOff>28575</xdr:rowOff>
    </xdr:from>
    <xdr:to>
      <xdr:col>4</xdr:col>
      <xdr:colOff>685800</xdr:colOff>
      <xdr:row>1</xdr:row>
      <xdr:rowOff>676275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23825"/>
          <a:ext cx="37623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</xdr:row>
      <xdr:rowOff>28575</xdr:rowOff>
    </xdr:from>
    <xdr:to>
      <xdr:col>4</xdr:col>
      <xdr:colOff>685800</xdr:colOff>
      <xdr:row>1</xdr:row>
      <xdr:rowOff>676275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23825"/>
          <a:ext cx="37623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38100</xdr:colOff>
      <xdr:row>1</xdr:row>
      <xdr:rowOff>28575</xdr:rowOff>
    </xdr:from>
    <xdr:to>
      <xdr:col>4</xdr:col>
      <xdr:colOff>685800</xdr:colOff>
      <xdr:row>1</xdr:row>
      <xdr:rowOff>676275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123825"/>
          <a:ext cx="3762375" cy="647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/>
  <dimension ref="A1:FJ99"/>
  <sheetViews>
    <sheetView tabSelected="1" zoomScaleNormal="100" workbookViewId="0">
      <selection activeCell="C5" sqref="C5:D5"/>
    </sheetView>
  </sheetViews>
  <sheetFormatPr defaultRowHeight="12.75" x14ac:dyDescent="0.2"/>
  <cols>
    <col min="1" max="1" width="1.42578125" style="60" customWidth="1"/>
    <col min="2" max="2" width="25.7109375" style="60" customWidth="1"/>
    <col min="3" max="3" width="17.85546875" style="60" customWidth="1"/>
    <col min="4" max="4" width="11.42578125" style="60" customWidth="1"/>
    <col min="5" max="5" width="5.7109375" style="60" customWidth="1"/>
    <col min="6" max="6" width="10" style="60" customWidth="1"/>
    <col min="7" max="8" width="12.85546875" style="60" customWidth="1"/>
    <col min="9" max="9" width="15.7109375" style="60" customWidth="1"/>
    <col min="10" max="10" width="2.85546875" style="60" customWidth="1"/>
    <col min="11" max="11" width="15.7109375" style="60" customWidth="1"/>
    <col min="12" max="12" width="1.42578125" style="60" customWidth="1"/>
    <col min="13" max="13" width="24" style="60" customWidth="1"/>
    <col min="14" max="14" width="9.140625" style="80" customWidth="1"/>
    <col min="15" max="15" width="10.5703125" style="80" customWidth="1"/>
    <col min="16" max="16" width="9.140625" style="80" customWidth="1"/>
    <col min="17" max="17" width="6" style="80" customWidth="1"/>
    <col min="18" max="20" width="9.140625" style="80"/>
    <col min="21" max="16384" width="9.140625" style="60"/>
  </cols>
  <sheetData>
    <row r="1" spans="1:13" ht="7.5" customHeight="1" x14ac:dyDescent="0.2">
      <c r="A1" s="59"/>
      <c r="B1" s="59"/>
      <c r="C1" s="59"/>
      <c r="D1" s="59"/>
      <c r="E1" s="59"/>
      <c r="F1" s="59"/>
      <c r="G1" s="59"/>
      <c r="H1" s="59"/>
      <c r="I1" s="59"/>
      <c r="J1" s="59"/>
      <c r="K1" s="59"/>
      <c r="L1" s="59"/>
    </row>
    <row r="2" spans="1:13" ht="60" customHeight="1" x14ac:dyDescent="0.2">
      <c r="A2" s="59"/>
      <c r="B2" s="347" t="s">
        <v>0</v>
      </c>
      <c r="C2" s="347"/>
      <c r="D2" s="347"/>
      <c r="E2" s="347"/>
      <c r="F2" s="347"/>
      <c r="G2" s="347"/>
      <c r="H2" s="347"/>
      <c r="I2" s="347"/>
      <c r="J2" s="347"/>
      <c r="K2" s="347"/>
      <c r="L2" s="59"/>
      <c r="M2" s="80"/>
    </row>
    <row r="3" spans="1:13" ht="6" customHeight="1" x14ac:dyDescent="0.2">
      <c r="A3" s="59"/>
      <c r="B3" s="61"/>
      <c r="C3" s="62"/>
      <c r="D3" s="63"/>
      <c r="E3" s="63"/>
      <c r="F3" s="63"/>
      <c r="G3" s="63"/>
      <c r="H3" s="63"/>
      <c r="I3" s="63"/>
      <c r="J3" s="63"/>
      <c r="K3" s="63"/>
      <c r="L3" s="59"/>
      <c r="M3" s="80"/>
    </row>
    <row r="4" spans="1:13" ht="12.75" customHeight="1" x14ac:dyDescent="0.2">
      <c r="A4" s="59"/>
      <c r="B4" s="64" t="s">
        <v>1</v>
      </c>
      <c r="C4" s="351">
        <f ca="1">TODAY()</f>
        <v>41766</v>
      </c>
      <c r="D4" s="351"/>
      <c r="E4" s="182"/>
      <c r="F4" s="65"/>
      <c r="G4" s="66"/>
      <c r="H4" s="348" t="s">
        <v>2</v>
      </c>
      <c r="I4" s="348"/>
      <c r="J4" s="348"/>
      <c r="K4" s="348"/>
      <c r="L4" s="59"/>
      <c r="M4" s="80"/>
    </row>
    <row r="5" spans="1:13" ht="12.75" customHeight="1" x14ac:dyDescent="0.2">
      <c r="A5" s="59"/>
      <c r="B5" s="64" t="s">
        <v>3</v>
      </c>
      <c r="C5" s="352" t="s">
        <v>4</v>
      </c>
      <c r="D5" s="352"/>
      <c r="E5" s="183"/>
      <c r="F5" s="66"/>
      <c r="G5" s="66"/>
      <c r="H5" s="348"/>
      <c r="I5" s="348"/>
      <c r="J5" s="348"/>
      <c r="K5" s="348"/>
      <c r="L5" s="59"/>
      <c r="M5" s="80"/>
    </row>
    <row r="6" spans="1:13" ht="6" customHeight="1" x14ac:dyDescent="0.2">
      <c r="A6" s="59"/>
      <c r="B6" s="67"/>
      <c r="C6" s="68"/>
      <c r="D6" s="69"/>
      <c r="E6" s="69"/>
      <c r="F6" s="70"/>
      <c r="G6" s="70"/>
      <c r="H6" s="70"/>
      <c r="I6" s="70"/>
      <c r="J6" s="70"/>
      <c r="K6" s="70"/>
      <c r="L6" s="59"/>
      <c r="M6" s="80"/>
    </row>
    <row r="7" spans="1:13" ht="6" customHeight="1" x14ac:dyDescent="0.2">
      <c r="A7" s="59"/>
      <c r="L7" s="59"/>
      <c r="M7" s="80"/>
    </row>
    <row r="8" spans="1:13" ht="51.75" customHeight="1" x14ac:dyDescent="0.2">
      <c r="A8" s="59"/>
      <c r="B8" s="353" t="s">
        <v>5</v>
      </c>
      <c r="C8" s="354"/>
      <c r="D8" s="354"/>
      <c r="E8" s="354"/>
      <c r="F8" s="354"/>
      <c r="G8" s="354"/>
      <c r="H8" s="354"/>
      <c r="I8" s="354"/>
      <c r="J8" s="354"/>
      <c r="K8" s="354"/>
      <c r="L8" s="59"/>
      <c r="M8" s="80"/>
    </row>
    <row r="9" spans="1:13" ht="6" customHeight="1" x14ac:dyDescent="0.2">
      <c r="A9" s="59"/>
      <c r="L9" s="59"/>
      <c r="M9" s="80"/>
    </row>
    <row r="10" spans="1:13" ht="18" customHeight="1" x14ac:dyDescent="0.2">
      <c r="A10" s="59"/>
      <c r="B10" s="327" t="s">
        <v>6</v>
      </c>
      <c r="C10" s="328"/>
      <c r="D10" s="328"/>
      <c r="E10" s="328"/>
      <c r="F10" s="328"/>
      <c r="G10" s="328"/>
      <c r="H10" s="328"/>
      <c r="I10" s="328"/>
      <c r="J10" s="328"/>
      <c r="K10" s="329"/>
      <c r="L10" s="213"/>
      <c r="M10" s="80"/>
    </row>
    <row r="11" spans="1:13" ht="6" customHeight="1" x14ac:dyDescent="0.2">
      <c r="A11" s="59"/>
      <c r="B11" s="349"/>
      <c r="C11" s="349"/>
      <c r="D11" s="350"/>
      <c r="E11" s="350"/>
      <c r="F11" s="350"/>
      <c r="G11" s="350"/>
      <c r="H11" s="350"/>
      <c r="I11" s="71"/>
      <c r="J11" s="71"/>
      <c r="K11" s="71"/>
      <c r="L11" s="59"/>
      <c r="M11" s="80"/>
    </row>
    <row r="12" spans="1:13" ht="12.75" customHeight="1" x14ac:dyDescent="0.2">
      <c r="A12" s="59"/>
      <c r="B12" s="146"/>
      <c r="C12" s="146"/>
      <c r="D12" s="73"/>
      <c r="E12" s="73"/>
      <c r="F12" s="73"/>
      <c r="G12" s="73"/>
      <c r="H12" s="73"/>
      <c r="I12" s="72"/>
      <c r="J12" s="72"/>
      <c r="K12" s="72"/>
      <c r="L12" s="59"/>
      <c r="M12" s="80"/>
    </row>
    <row r="13" spans="1:13" ht="12.75" customHeight="1" x14ac:dyDescent="0.2">
      <c r="A13" s="59"/>
      <c r="B13" s="363" t="s">
        <v>147</v>
      </c>
      <c r="C13" s="364"/>
      <c r="D13" s="76" t="s">
        <v>146</v>
      </c>
      <c r="E13" s="228"/>
      <c r="F13" s="74" t="s">
        <v>7</v>
      </c>
      <c r="G13" s="75" t="s">
        <v>8</v>
      </c>
      <c r="H13" s="76" t="s">
        <v>9</v>
      </c>
      <c r="I13" s="74" t="s">
        <v>10</v>
      </c>
      <c r="J13" s="391" t="s">
        <v>151</v>
      </c>
      <c r="K13" s="76" t="s">
        <v>11</v>
      </c>
      <c r="L13" s="213"/>
      <c r="M13" s="80"/>
    </row>
    <row r="14" spans="1:13" ht="12.75" customHeight="1" x14ac:dyDescent="0.2">
      <c r="A14" s="59"/>
      <c r="B14" s="365" t="s">
        <v>148</v>
      </c>
      <c r="C14" s="366"/>
      <c r="D14" s="79" t="s">
        <v>14</v>
      </c>
      <c r="E14" s="229"/>
      <c r="F14" s="77" t="s">
        <v>15</v>
      </c>
      <c r="G14" s="78" t="s">
        <v>13</v>
      </c>
      <c r="H14" s="79" t="s">
        <v>13</v>
      </c>
      <c r="I14" s="77" t="s">
        <v>145</v>
      </c>
      <c r="J14" s="392"/>
      <c r="K14" s="79" t="s">
        <v>14</v>
      </c>
      <c r="L14" s="213"/>
      <c r="M14" s="80"/>
    </row>
    <row r="15" spans="1:13" ht="6" customHeight="1" x14ac:dyDescent="0.2">
      <c r="A15" s="59"/>
      <c r="B15" s="359"/>
      <c r="C15" s="360"/>
      <c r="D15" s="81"/>
      <c r="E15" s="231"/>
      <c r="F15" s="82"/>
      <c r="G15" s="83"/>
      <c r="H15" s="81"/>
      <c r="I15" s="84"/>
      <c r="J15" s="210"/>
      <c r="K15" s="216"/>
      <c r="L15" s="213"/>
      <c r="M15" s="80"/>
    </row>
    <row r="16" spans="1:13" x14ac:dyDescent="0.2">
      <c r="A16" s="59"/>
      <c r="B16" s="357" t="s">
        <v>17</v>
      </c>
      <c r="C16" s="358"/>
      <c r="D16" s="179">
        <f t="shared" ref="D16:D34" si="0">VLOOKUP(B16,enkelglas,2,FALSE)</f>
        <v>0</v>
      </c>
      <c r="E16" s="232"/>
      <c r="F16" s="49"/>
      <c r="G16" s="56"/>
      <c r="H16" s="57"/>
      <c r="I16" s="141">
        <f t="shared" ref="I16:I34" si="1">(G16*H16)/1000000</f>
        <v>0</v>
      </c>
      <c r="J16" s="212" t="str">
        <f>IF(I16&gt;5,IF(I16=0,"","*2"),IF(I16&lt;0.5,IF(I16=0,"","*1"),""))</f>
        <v/>
      </c>
      <c r="K16" s="217">
        <f>IF(I16=0,0,(IF(I16&lt;0.5,0.5*D16*F16,I16*D16*F16)))</f>
        <v>0</v>
      </c>
      <c r="L16" s="214" t="str">
        <f>IF(I16&gt;5,IF(I16=0,"","   Ruit &gt; 5 m2, neem contact op met Glasdiscount.nl"),IF(I16&lt;0.5,IF(I16=0,"","   Minimale prijs is 0,5 m2 per ruit"),""))</f>
        <v/>
      </c>
      <c r="M16" s="80"/>
    </row>
    <row r="17" spans="1:13" x14ac:dyDescent="0.2">
      <c r="A17" s="59"/>
      <c r="B17" s="357" t="s">
        <v>17</v>
      </c>
      <c r="C17" s="358"/>
      <c r="D17" s="179">
        <f t="shared" si="0"/>
        <v>0</v>
      </c>
      <c r="E17" s="232"/>
      <c r="F17" s="49"/>
      <c r="G17" s="56"/>
      <c r="H17" s="57"/>
      <c r="I17" s="141">
        <f t="shared" si="1"/>
        <v>0</v>
      </c>
      <c r="J17" s="212" t="str">
        <f t="shared" ref="J17:J34" si="2">IF(I17&gt;5,IF(I17=0,"","*2"),IF(I17&lt;0.5,IF(I17=0,"","*1"),""))</f>
        <v/>
      </c>
      <c r="K17" s="217">
        <f t="shared" ref="K17:K34" si="3">IF(I17=0,0,(IF(I17&lt;0.5,0.5*D17*F17,I17*D17*F17)))</f>
        <v>0</v>
      </c>
      <c r="L17" s="214" t="str">
        <f>IF(I17&gt;5,IF(I17=0,"","   Ruit &gt; 5 m2, neem contact op met Glasdiscount.nl"),IF(I17&lt;0.5,IF(I17=0,"","   Prijs gebaseerd op minimaal 0,5 m2 per ruit"),""))</f>
        <v/>
      </c>
      <c r="M17" s="80"/>
    </row>
    <row r="18" spans="1:13" x14ac:dyDescent="0.2">
      <c r="A18" s="59"/>
      <c r="B18" s="357" t="s">
        <v>17</v>
      </c>
      <c r="C18" s="358"/>
      <c r="D18" s="179">
        <f t="shared" si="0"/>
        <v>0</v>
      </c>
      <c r="E18" s="232"/>
      <c r="F18" s="49"/>
      <c r="G18" s="56"/>
      <c r="H18" s="57"/>
      <c r="I18" s="141">
        <f t="shared" si="1"/>
        <v>0</v>
      </c>
      <c r="J18" s="212" t="str">
        <f t="shared" si="2"/>
        <v/>
      </c>
      <c r="K18" s="217">
        <f t="shared" si="3"/>
        <v>0</v>
      </c>
      <c r="L18" s="214" t="str">
        <f t="shared" ref="L18:L34" si="4">IF(I18&gt;5,IF(I18=0,"","   Ruit &gt; 5 m2, neem contact op met Glasdiscount.nl"),IF(I18&lt;0.5,IF(I18=0,"","   Prijs gebaseerd op minimaal 0,5 m2 per ruit"),""))</f>
        <v/>
      </c>
      <c r="M18" s="80"/>
    </row>
    <row r="19" spans="1:13" x14ac:dyDescent="0.2">
      <c r="A19" s="59"/>
      <c r="B19" s="357" t="s">
        <v>17</v>
      </c>
      <c r="C19" s="358"/>
      <c r="D19" s="179">
        <f t="shared" si="0"/>
        <v>0</v>
      </c>
      <c r="E19" s="232"/>
      <c r="F19" s="49"/>
      <c r="G19" s="56"/>
      <c r="H19" s="57"/>
      <c r="I19" s="141">
        <f t="shared" si="1"/>
        <v>0</v>
      </c>
      <c r="J19" s="212" t="str">
        <f t="shared" si="2"/>
        <v/>
      </c>
      <c r="K19" s="217">
        <f t="shared" si="3"/>
        <v>0</v>
      </c>
      <c r="L19" s="214" t="str">
        <f t="shared" si="4"/>
        <v/>
      </c>
      <c r="M19" s="80"/>
    </row>
    <row r="20" spans="1:13" x14ac:dyDescent="0.2">
      <c r="A20" s="59"/>
      <c r="B20" s="357" t="s">
        <v>17</v>
      </c>
      <c r="C20" s="358"/>
      <c r="D20" s="179">
        <f t="shared" si="0"/>
        <v>0</v>
      </c>
      <c r="E20" s="232"/>
      <c r="F20" s="49"/>
      <c r="G20" s="56"/>
      <c r="H20" s="57"/>
      <c r="I20" s="141">
        <f t="shared" si="1"/>
        <v>0</v>
      </c>
      <c r="J20" s="212" t="str">
        <f t="shared" si="2"/>
        <v/>
      </c>
      <c r="K20" s="217">
        <f t="shared" si="3"/>
        <v>0</v>
      </c>
      <c r="L20" s="214" t="str">
        <f t="shared" si="4"/>
        <v/>
      </c>
      <c r="M20" s="80"/>
    </row>
    <row r="21" spans="1:13" x14ac:dyDescent="0.2">
      <c r="A21" s="59"/>
      <c r="B21" s="357" t="s">
        <v>17</v>
      </c>
      <c r="C21" s="358"/>
      <c r="D21" s="179">
        <f t="shared" si="0"/>
        <v>0</v>
      </c>
      <c r="E21" s="232"/>
      <c r="F21" s="49"/>
      <c r="G21" s="56"/>
      <c r="H21" s="57"/>
      <c r="I21" s="141">
        <f t="shared" si="1"/>
        <v>0</v>
      </c>
      <c r="J21" s="212" t="str">
        <f t="shared" si="2"/>
        <v/>
      </c>
      <c r="K21" s="217">
        <f t="shared" si="3"/>
        <v>0</v>
      </c>
      <c r="L21" s="214" t="str">
        <f t="shared" si="4"/>
        <v/>
      </c>
      <c r="M21" s="80"/>
    </row>
    <row r="22" spans="1:13" x14ac:dyDescent="0.2">
      <c r="A22" s="59"/>
      <c r="B22" s="357" t="s">
        <v>17</v>
      </c>
      <c r="C22" s="358"/>
      <c r="D22" s="179">
        <f t="shared" si="0"/>
        <v>0</v>
      </c>
      <c r="E22" s="232"/>
      <c r="F22" s="49"/>
      <c r="G22" s="56"/>
      <c r="H22" s="57"/>
      <c r="I22" s="141">
        <f t="shared" si="1"/>
        <v>0</v>
      </c>
      <c r="J22" s="212" t="str">
        <f t="shared" si="2"/>
        <v/>
      </c>
      <c r="K22" s="217">
        <f t="shared" si="3"/>
        <v>0</v>
      </c>
      <c r="L22" s="214" t="str">
        <f t="shared" si="4"/>
        <v/>
      </c>
      <c r="M22" s="80"/>
    </row>
    <row r="23" spans="1:13" x14ac:dyDescent="0.2">
      <c r="A23" s="59"/>
      <c r="B23" s="357" t="s">
        <v>17</v>
      </c>
      <c r="C23" s="358"/>
      <c r="D23" s="179">
        <f t="shared" si="0"/>
        <v>0</v>
      </c>
      <c r="E23" s="232"/>
      <c r="F23" s="49"/>
      <c r="G23" s="56"/>
      <c r="H23" s="57"/>
      <c r="I23" s="141">
        <f t="shared" si="1"/>
        <v>0</v>
      </c>
      <c r="J23" s="212" t="str">
        <f t="shared" si="2"/>
        <v/>
      </c>
      <c r="K23" s="217">
        <f t="shared" si="3"/>
        <v>0</v>
      </c>
      <c r="L23" s="214" t="str">
        <f t="shared" si="4"/>
        <v/>
      </c>
      <c r="M23" s="80"/>
    </row>
    <row r="24" spans="1:13" x14ac:dyDescent="0.2">
      <c r="A24" s="59"/>
      <c r="B24" s="357" t="s">
        <v>17</v>
      </c>
      <c r="C24" s="358"/>
      <c r="D24" s="179">
        <f t="shared" si="0"/>
        <v>0</v>
      </c>
      <c r="E24" s="232"/>
      <c r="F24" s="49"/>
      <c r="G24" s="56"/>
      <c r="H24" s="57"/>
      <c r="I24" s="141">
        <f t="shared" si="1"/>
        <v>0</v>
      </c>
      <c r="J24" s="212" t="str">
        <f t="shared" si="2"/>
        <v/>
      </c>
      <c r="K24" s="217">
        <f t="shared" si="3"/>
        <v>0</v>
      </c>
      <c r="L24" s="214" t="str">
        <f t="shared" si="4"/>
        <v/>
      </c>
      <c r="M24" s="80"/>
    </row>
    <row r="25" spans="1:13" x14ac:dyDescent="0.2">
      <c r="A25" s="59"/>
      <c r="B25" s="357" t="s">
        <v>17</v>
      </c>
      <c r="C25" s="358"/>
      <c r="D25" s="179">
        <f t="shared" si="0"/>
        <v>0</v>
      </c>
      <c r="E25" s="232"/>
      <c r="F25" s="49"/>
      <c r="G25" s="56"/>
      <c r="H25" s="57"/>
      <c r="I25" s="141">
        <f t="shared" si="1"/>
        <v>0</v>
      </c>
      <c r="J25" s="212" t="str">
        <f t="shared" si="2"/>
        <v/>
      </c>
      <c r="K25" s="217">
        <f t="shared" si="3"/>
        <v>0</v>
      </c>
      <c r="L25" s="214" t="str">
        <f t="shared" si="4"/>
        <v/>
      </c>
      <c r="M25" s="80"/>
    </row>
    <row r="26" spans="1:13" x14ac:dyDescent="0.2">
      <c r="A26" s="59"/>
      <c r="B26" s="357" t="s">
        <v>17</v>
      </c>
      <c r="C26" s="358"/>
      <c r="D26" s="179">
        <f t="shared" si="0"/>
        <v>0</v>
      </c>
      <c r="E26" s="232"/>
      <c r="F26" s="49"/>
      <c r="G26" s="56"/>
      <c r="H26" s="57"/>
      <c r="I26" s="141">
        <f t="shared" si="1"/>
        <v>0</v>
      </c>
      <c r="J26" s="212" t="str">
        <f t="shared" si="2"/>
        <v/>
      </c>
      <c r="K26" s="217">
        <f t="shared" si="3"/>
        <v>0</v>
      </c>
      <c r="L26" s="214" t="str">
        <f t="shared" si="4"/>
        <v/>
      </c>
      <c r="M26" s="80"/>
    </row>
    <row r="27" spans="1:13" x14ac:dyDescent="0.2">
      <c r="A27" s="59"/>
      <c r="B27" s="357" t="s">
        <v>17</v>
      </c>
      <c r="C27" s="358"/>
      <c r="D27" s="179">
        <f t="shared" si="0"/>
        <v>0</v>
      </c>
      <c r="E27" s="232"/>
      <c r="F27" s="49"/>
      <c r="G27" s="56"/>
      <c r="H27" s="57"/>
      <c r="I27" s="141">
        <f t="shared" si="1"/>
        <v>0</v>
      </c>
      <c r="J27" s="212" t="str">
        <f t="shared" si="2"/>
        <v/>
      </c>
      <c r="K27" s="217">
        <f t="shared" si="3"/>
        <v>0</v>
      </c>
      <c r="L27" s="214" t="str">
        <f t="shared" si="4"/>
        <v/>
      </c>
      <c r="M27" s="80"/>
    </row>
    <row r="28" spans="1:13" x14ac:dyDescent="0.2">
      <c r="A28" s="59"/>
      <c r="B28" s="357" t="s">
        <v>17</v>
      </c>
      <c r="C28" s="358"/>
      <c r="D28" s="179">
        <f t="shared" si="0"/>
        <v>0</v>
      </c>
      <c r="E28" s="232"/>
      <c r="F28" s="49"/>
      <c r="G28" s="56"/>
      <c r="H28" s="57"/>
      <c r="I28" s="141">
        <f t="shared" si="1"/>
        <v>0</v>
      </c>
      <c r="J28" s="212" t="str">
        <f t="shared" si="2"/>
        <v/>
      </c>
      <c r="K28" s="217">
        <f t="shared" si="3"/>
        <v>0</v>
      </c>
      <c r="L28" s="214" t="str">
        <f t="shared" si="4"/>
        <v/>
      </c>
      <c r="M28" s="80"/>
    </row>
    <row r="29" spans="1:13" x14ac:dyDescent="0.2">
      <c r="A29" s="59"/>
      <c r="B29" s="357" t="s">
        <v>17</v>
      </c>
      <c r="C29" s="358"/>
      <c r="D29" s="179">
        <f t="shared" si="0"/>
        <v>0</v>
      </c>
      <c r="E29" s="232"/>
      <c r="F29" s="49"/>
      <c r="G29" s="56"/>
      <c r="H29" s="57"/>
      <c r="I29" s="141">
        <f t="shared" si="1"/>
        <v>0</v>
      </c>
      <c r="J29" s="212" t="str">
        <f t="shared" si="2"/>
        <v/>
      </c>
      <c r="K29" s="217">
        <f t="shared" si="3"/>
        <v>0</v>
      </c>
      <c r="L29" s="214" t="str">
        <f t="shared" si="4"/>
        <v/>
      </c>
      <c r="M29" s="80"/>
    </row>
    <row r="30" spans="1:13" x14ac:dyDescent="0.2">
      <c r="A30" s="59"/>
      <c r="B30" s="357" t="s">
        <v>17</v>
      </c>
      <c r="C30" s="358"/>
      <c r="D30" s="179">
        <f t="shared" si="0"/>
        <v>0</v>
      </c>
      <c r="E30" s="232"/>
      <c r="F30" s="49"/>
      <c r="G30" s="56"/>
      <c r="H30" s="57"/>
      <c r="I30" s="141">
        <f t="shared" si="1"/>
        <v>0</v>
      </c>
      <c r="J30" s="212" t="str">
        <f t="shared" si="2"/>
        <v/>
      </c>
      <c r="K30" s="217">
        <f t="shared" si="3"/>
        <v>0</v>
      </c>
      <c r="L30" s="214" t="str">
        <f t="shared" si="4"/>
        <v/>
      </c>
      <c r="M30" s="80"/>
    </row>
    <row r="31" spans="1:13" x14ac:dyDescent="0.2">
      <c r="A31" s="59"/>
      <c r="B31" s="357" t="s">
        <v>17</v>
      </c>
      <c r="C31" s="358"/>
      <c r="D31" s="179">
        <f t="shared" si="0"/>
        <v>0</v>
      </c>
      <c r="E31" s="232"/>
      <c r="F31" s="49"/>
      <c r="G31" s="56"/>
      <c r="H31" s="57"/>
      <c r="I31" s="141">
        <f t="shared" si="1"/>
        <v>0</v>
      </c>
      <c r="J31" s="212" t="str">
        <f t="shared" si="2"/>
        <v/>
      </c>
      <c r="K31" s="217">
        <f t="shared" si="3"/>
        <v>0</v>
      </c>
      <c r="L31" s="214" t="str">
        <f t="shared" si="4"/>
        <v/>
      </c>
      <c r="M31" s="80"/>
    </row>
    <row r="32" spans="1:13" x14ac:dyDescent="0.2">
      <c r="A32" s="59"/>
      <c r="B32" s="357" t="s">
        <v>17</v>
      </c>
      <c r="C32" s="358"/>
      <c r="D32" s="179">
        <f t="shared" si="0"/>
        <v>0</v>
      </c>
      <c r="E32" s="232"/>
      <c r="F32" s="49"/>
      <c r="G32" s="56"/>
      <c r="H32" s="57"/>
      <c r="I32" s="141">
        <f t="shared" si="1"/>
        <v>0</v>
      </c>
      <c r="J32" s="212" t="str">
        <f t="shared" si="2"/>
        <v/>
      </c>
      <c r="K32" s="217">
        <f t="shared" si="3"/>
        <v>0</v>
      </c>
      <c r="L32" s="214" t="str">
        <f t="shared" si="4"/>
        <v/>
      </c>
      <c r="M32" s="80"/>
    </row>
    <row r="33" spans="1:13" x14ac:dyDescent="0.2">
      <c r="A33" s="59"/>
      <c r="B33" s="357" t="s">
        <v>17</v>
      </c>
      <c r="C33" s="358"/>
      <c r="D33" s="179">
        <f t="shared" si="0"/>
        <v>0</v>
      </c>
      <c r="E33" s="232"/>
      <c r="F33" s="49"/>
      <c r="G33" s="56"/>
      <c r="H33" s="57"/>
      <c r="I33" s="141">
        <f t="shared" si="1"/>
        <v>0</v>
      </c>
      <c r="J33" s="212" t="str">
        <f t="shared" si="2"/>
        <v/>
      </c>
      <c r="K33" s="217">
        <f t="shared" si="3"/>
        <v>0</v>
      </c>
      <c r="L33" s="214" t="str">
        <f t="shared" si="4"/>
        <v/>
      </c>
      <c r="M33" s="80"/>
    </row>
    <row r="34" spans="1:13" x14ac:dyDescent="0.2">
      <c r="A34" s="59"/>
      <c r="B34" s="357" t="s">
        <v>17</v>
      </c>
      <c r="C34" s="358"/>
      <c r="D34" s="179">
        <f t="shared" si="0"/>
        <v>0</v>
      </c>
      <c r="E34" s="232"/>
      <c r="F34" s="49"/>
      <c r="G34" s="56"/>
      <c r="H34" s="57"/>
      <c r="I34" s="141">
        <f t="shared" si="1"/>
        <v>0</v>
      </c>
      <c r="J34" s="212" t="str">
        <f t="shared" si="2"/>
        <v/>
      </c>
      <c r="K34" s="217">
        <f t="shared" si="3"/>
        <v>0</v>
      </c>
      <c r="L34" s="214" t="str">
        <f t="shared" si="4"/>
        <v/>
      </c>
      <c r="M34" s="80"/>
    </row>
    <row r="35" spans="1:13" ht="6.75" customHeight="1" x14ac:dyDescent="0.2">
      <c r="A35" s="59"/>
      <c r="B35" s="361"/>
      <c r="C35" s="362"/>
      <c r="D35" s="46"/>
      <c r="E35" s="233"/>
      <c r="F35" s="86"/>
      <c r="G35" s="87"/>
      <c r="H35" s="88"/>
      <c r="I35" s="89"/>
      <c r="J35" s="211"/>
      <c r="K35" s="218"/>
      <c r="L35" s="215"/>
      <c r="M35" s="80"/>
    </row>
    <row r="36" spans="1:13" ht="18.75" customHeight="1" x14ac:dyDescent="0.2">
      <c r="A36" s="59"/>
      <c r="B36" s="356" t="s">
        <v>19</v>
      </c>
      <c r="C36" s="356"/>
      <c r="D36" s="356"/>
      <c r="E36" s="197"/>
      <c r="F36" s="90"/>
      <c r="G36" s="90"/>
      <c r="H36" s="90"/>
      <c r="I36" s="48"/>
      <c r="J36" s="48" t="s">
        <v>21</v>
      </c>
      <c r="K36" s="219">
        <f>SUM(K16:K34)</f>
        <v>0</v>
      </c>
      <c r="L36" s="215"/>
      <c r="M36" s="80"/>
    </row>
    <row r="37" spans="1:13" ht="18.75" customHeight="1" x14ac:dyDescent="0.2">
      <c r="A37" s="59"/>
      <c r="B37" s="355" t="s">
        <v>20</v>
      </c>
      <c r="C37" s="355"/>
      <c r="D37" s="355"/>
      <c r="E37" s="184"/>
      <c r="F37" s="146"/>
      <c r="G37" s="146"/>
      <c r="H37" s="146"/>
      <c r="I37" s="181"/>
      <c r="J37" s="186"/>
      <c r="K37" s="181"/>
      <c r="L37" s="92"/>
      <c r="M37" s="80"/>
    </row>
    <row r="38" spans="1:13" ht="12" customHeight="1" x14ac:dyDescent="0.2">
      <c r="A38" s="59"/>
      <c r="L38" s="59"/>
      <c r="M38" s="80"/>
    </row>
    <row r="39" spans="1:13" ht="18" customHeight="1" x14ac:dyDescent="0.2">
      <c r="A39" s="59"/>
      <c r="B39" s="327" t="s">
        <v>22</v>
      </c>
      <c r="C39" s="328"/>
      <c r="D39" s="328"/>
      <c r="E39" s="328"/>
      <c r="F39" s="328"/>
      <c r="G39" s="328"/>
      <c r="H39" s="328"/>
      <c r="I39" s="328"/>
      <c r="J39" s="328"/>
      <c r="K39" s="329"/>
      <c r="L39" s="213"/>
      <c r="M39" s="80"/>
    </row>
    <row r="40" spans="1:13" ht="6" customHeight="1" x14ac:dyDescent="0.2">
      <c r="A40" s="59"/>
      <c r="B40" s="316"/>
      <c r="C40" s="316"/>
      <c r="D40" s="316"/>
      <c r="E40" s="316"/>
      <c r="F40" s="316"/>
      <c r="G40" s="316"/>
      <c r="H40" s="316"/>
      <c r="I40" s="94"/>
      <c r="J40" s="94"/>
      <c r="K40" s="94"/>
      <c r="L40" s="59"/>
      <c r="M40" s="80"/>
    </row>
    <row r="41" spans="1:13" ht="12.75" customHeight="1" x14ac:dyDescent="0.2">
      <c r="A41" s="59"/>
      <c r="B41" s="403" t="s">
        <v>142</v>
      </c>
      <c r="C41" s="403"/>
      <c r="D41" s="403"/>
      <c r="E41" s="403"/>
      <c r="F41" s="135"/>
      <c r="G41" s="403"/>
      <c r="H41" s="403"/>
      <c r="I41" s="403"/>
      <c r="J41" s="403"/>
      <c r="K41" s="403"/>
      <c r="L41" s="92"/>
      <c r="M41" s="80"/>
    </row>
    <row r="42" spans="1:13" ht="26.25" customHeight="1" x14ac:dyDescent="0.2">
      <c r="A42" s="59"/>
      <c r="B42" s="404" t="s">
        <v>23</v>
      </c>
      <c r="C42" s="404"/>
      <c r="D42" s="404"/>
      <c r="E42" s="404"/>
      <c r="F42" s="230"/>
      <c r="G42" s="404" t="s">
        <v>150</v>
      </c>
      <c r="H42" s="404"/>
      <c r="I42" s="404"/>
      <c r="J42" s="404"/>
      <c r="K42" s="404"/>
      <c r="L42" s="92"/>
      <c r="M42" s="80"/>
    </row>
    <row r="43" spans="1:13" ht="6" customHeight="1" x14ac:dyDescent="0.2">
      <c r="A43" s="59"/>
      <c r="B43" s="95"/>
      <c r="C43" s="95"/>
      <c r="D43" s="95"/>
      <c r="E43" s="95"/>
      <c r="F43" s="95"/>
      <c r="G43" s="95"/>
      <c r="H43" s="95"/>
      <c r="I43" s="96"/>
      <c r="J43" s="96"/>
      <c r="K43" s="96"/>
      <c r="L43" s="92"/>
      <c r="M43" s="80"/>
    </row>
    <row r="44" spans="1:13" ht="12.75" customHeight="1" x14ac:dyDescent="0.2">
      <c r="A44" s="59"/>
      <c r="B44" s="373" t="s">
        <v>24</v>
      </c>
      <c r="C44" s="374"/>
      <c r="D44" s="180" t="s">
        <v>25</v>
      </c>
      <c r="E44" s="97" t="s">
        <v>7</v>
      </c>
      <c r="G44" s="377"/>
      <c r="H44" s="378"/>
      <c r="I44" s="378"/>
      <c r="J44" s="379"/>
      <c r="K44" s="198" t="s">
        <v>26</v>
      </c>
      <c r="L44" s="92"/>
      <c r="M44" s="80"/>
    </row>
    <row r="45" spans="1:13" ht="6" customHeight="1" x14ac:dyDescent="0.2">
      <c r="A45" s="59"/>
      <c r="B45" s="375"/>
      <c r="C45" s="376"/>
      <c r="D45" s="98"/>
      <c r="E45" s="99"/>
      <c r="G45" s="359"/>
      <c r="H45" s="385"/>
      <c r="I45" s="385"/>
      <c r="J45" s="360"/>
      <c r="K45" s="207"/>
      <c r="L45" s="92"/>
      <c r="M45" s="80"/>
    </row>
    <row r="46" spans="1:13" ht="12.75" customHeight="1" x14ac:dyDescent="0.2">
      <c r="A46" s="59"/>
      <c r="B46" s="317" t="str">
        <f>toebehoren_kit</f>
        <v>Beglazingskit Easyseal XPS wit, koker á 310 ml</v>
      </c>
      <c r="C46" s="318"/>
      <c r="D46" s="177">
        <f>_Prijzenblad!G3</f>
        <v>3.9</v>
      </c>
      <c r="E46" s="142">
        <f>_Rekenblad!C27</f>
        <v>0</v>
      </c>
      <c r="F46" s="101" t="s">
        <v>27</v>
      </c>
      <c r="G46" s="317" t="str">
        <f>IF(E46=0," ",IF($D$49="Ja",toebehoren_kit," "))</f>
        <v xml:space="preserve"> </v>
      </c>
      <c r="H46" s="386"/>
      <c r="I46" s="386"/>
      <c r="J46" s="318"/>
      <c r="K46" s="208" t="str">
        <f>IF(E46=0,"",IF($D$49="Ja",E46*D46,""))</f>
        <v/>
      </c>
      <c r="L46" s="92"/>
      <c r="M46" s="80"/>
    </row>
    <row r="47" spans="1:13" ht="12.75" customHeight="1" x14ac:dyDescent="0.2">
      <c r="A47" s="59"/>
      <c r="B47" s="317" t="str">
        <f>toebehoren_band</f>
        <v>Beglazingsband 9x3 mm wit, rol á 25 m1</v>
      </c>
      <c r="C47" s="318"/>
      <c r="D47" s="178">
        <f>_Prijzenblad!G4</f>
        <v>3</v>
      </c>
      <c r="E47" s="143">
        <f>_Rekenblad!C28</f>
        <v>0</v>
      </c>
      <c r="F47" s="101" t="s">
        <v>27</v>
      </c>
      <c r="G47" s="317" t="str">
        <f>IF(E47=0," ",IF($D$49="Ja",toebehoren_band," "))</f>
        <v xml:space="preserve"> </v>
      </c>
      <c r="H47" s="386"/>
      <c r="I47" s="386"/>
      <c r="J47" s="318"/>
      <c r="K47" s="208" t="str">
        <f>IF(E47=0,"",IF($D$49="Ja",E47*D47,""))</f>
        <v/>
      </c>
      <c r="L47" s="92"/>
      <c r="M47" s="80"/>
    </row>
    <row r="48" spans="1:13" ht="12.75" customHeight="1" x14ac:dyDescent="0.2">
      <c r="A48" s="59"/>
      <c r="B48" s="317" t="str">
        <f>toebehoren_blokjes</f>
        <v>Beglazingsblokjes, set per ruit</v>
      </c>
      <c r="C48" s="318"/>
      <c r="D48" s="178">
        <f>_Prijzenblad!G5</f>
        <v>1</v>
      </c>
      <c r="E48" s="143">
        <f>_Rekenblad!C29</f>
        <v>0</v>
      </c>
      <c r="F48" s="101" t="s">
        <v>27</v>
      </c>
      <c r="G48" s="317" t="str">
        <f>IF(E48=0," ",IF($D$49="Ja",toebehoren_blokjes," "))</f>
        <v xml:space="preserve"> </v>
      </c>
      <c r="H48" s="386"/>
      <c r="I48" s="386"/>
      <c r="J48" s="318"/>
      <c r="K48" s="208" t="str">
        <f>IF(E48=0,"",IF($D$49="Ja",E48*D48,""))</f>
        <v/>
      </c>
      <c r="L48" s="92"/>
      <c r="M48" s="80"/>
    </row>
    <row r="49" spans="1:13" ht="12.75" customHeight="1" x14ac:dyDescent="0.2">
      <c r="A49" s="59"/>
      <c r="B49" s="317" t="s">
        <v>28</v>
      </c>
      <c r="C49" s="318"/>
      <c r="D49" s="389" t="s">
        <v>105</v>
      </c>
      <c r="E49" s="390"/>
      <c r="F49" s="101" t="s">
        <v>27</v>
      </c>
      <c r="G49" s="317" t="str">
        <f>IF($D$49="Ja","Bezorgkosten beglazingsmateriaal"," ")</f>
        <v>Bezorgkosten beglazingsmateriaal</v>
      </c>
      <c r="H49" s="386"/>
      <c r="I49" s="386"/>
      <c r="J49" s="318"/>
      <c r="K49" s="209" t="str">
        <f>IF(SUM(K46:K48)=0,"",IF(SUM(K37,K46:K48)&gt;=verzend_tot,0,IF(D49="Ja",verzend_laag,"")))</f>
        <v/>
      </c>
      <c r="L49" s="92"/>
      <c r="M49" s="80"/>
    </row>
    <row r="50" spans="1:13" ht="6" customHeight="1" x14ac:dyDescent="0.2">
      <c r="A50" s="59"/>
      <c r="B50" s="387"/>
      <c r="C50" s="388"/>
      <c r="D50" s="102"/>
      <c r="E50" s="103"/>
      <c r="G50" s="387"/>
      <c r="H50" s="405"/>
      <c r="I50" s="405"/>
      <c r="J50" s="388"/>
      <c r="K50" s="220"/>
      <c r="L50" s="92"/>
      <c r="M50" s="80"/>
    </row>
    <row r="51" spans="1:13" ht="18.75" customHeight="1" x14ac:dyDescent="0.2">
      <c r="A51" s="59"/>
      <c r="B51" s="90"/>
      <c r="C51" s="90"/>
      <c r="D51" s="90"/>
      <c r="E51" s="90"/>
      <c r="F51" s="90"/>
      <c r="G51" s="90"/>
      <c r="H51" s="90"/>
      <c r="I51" s="91"/>
      <c r="J51" s="91" t="s">
        <v>21</v>
      </c>
      <c r="K51" s="221">
        <f>SUM(K46:K49)</f>
        <v>0</v>
      </c>
      <c r="L51" s="92"/>
      <c r="M51" s="80"/>
    </row>
    <row r="52" spans="1:13" ht="6" customHeight="1" x14ac:dyDescent="0.2">
      <c r="A52" s="59"/>
      <c r="C52" s="124"/>
      <c r="D52" s="124"/>
      <c r="E52" s="124"/>
      <c r="F52" s="124"/>
      <c r="G52" s="124"/>
      <c r="H52" s="90"/>
      <c r="I52" s="91"/>
      <c r="J52" s="91"/>
      <c r="K52" s="91"/>
      <c r="L52" s="92"/>
      <c r="M52" s="80"/>
    </row>
    <row r="53" spans="1:13" ht="12.75" customHeight="1" x14ac:dyDescent="0.2">
      <c r="A53" s="59"/>
      <c r="B53" s="135"/>
      <c r="C53" s="135"/>
      <c r="D53" s="135"/>
      <c r="E53" s="135"/>
      <c r="F53" s="135"/>
      <c r="G53" s="135"/>
      <c r="H53" s="90"/>
      <c r="I53" s="91"/>
      <c r="J53" s="91" t="str">
        <f>"Verzending en afhandeling € "&amp;verzend_hoog&amp;",00 per order tot € "&amp;verzend_tot&amp;",00"</f>
        <v>Verzending en afhandeling € 23,00 per order tot € 400,00</v>
      </c>
      <c r="K53" s="222">
        <f>IF(K36=0,0,IF(SUM(K36,K46:K48)&gt;=verzend_tot,0,IF(C79="Bezorgen",verzend_hoog,0)))</f>
        <v>0</v>
      </c>
      <c r="L53" s="92"/>
      <c r="M53" s="80"/>
    </row>
    <row r="54" spans="1:13" ht="12.75" customHeight="1" x14ac:dyDescent="0.2">
      <c r="A54" s="59"/>
      <c r="B54" s="135"/>
      <c r="C54" s="135"/>
      <c r="D54" s="135"/>
      <c r="E54" s="135"/>
      <c r="F54" s="135"/>
      <c r="G54" s="135"/>
      <c r="H54" s="104"/>
      <c r="I54" s="91"/>
      <c r="J54" s="91" t="str">
        <f>VLOOKUP(_Rekenblad!H25,enkelglas_korting,4,TRUE)</f>
        <v>0% korting</v>
      </c>
      <c r="K54" s="223">
        <f>VLOOKUP(_Rekenblad!H25,enkelglas_korting,3,TRUE)*-K36</f>
        <v>0</v>
      </c>
      <c r="L54" s="92"/>
      <c r="M54" s="80"/>
    </row>
    <row r="55" spans="1:13" ht="6" customHeight="1" x14ac:dyDescent="0.2">
      <c r="A55" s="59"/>
      <c r="B55" s="135"/>
      <c r="C55" s="135"/>
      <c r="D55" s="135"/>
      <c r="E55" s="135"/>
      <c r="F55" s="135"/>
      <c r="G55" s="135"/>
      <c r="H55" s="104"/>
      <c r="I55" s="96"/>
      <c r="J55" s="96"/>
      <c r="K55" s="96"/>
      <c r="L55" s="92"/>
      <c r="M55" s="80"/>
    </row>
    <row r="56" spans="1:13" ht="18.75" customHeight="1" x14ac:dyDescent="0.2">
      <c r="A56" s="59"/>
      <c r="B56" s="135"/>
      <c r="C56" s="135"/>
      <c r="D56" s="135"/>
      <c r="E56" s="135"/>
      <c r="F56" s="135"/>
      <c r="G56" s="135"/>
      <c r="H56" s="104"/>
      <c r="I56" s="127"/>
      <c r="J56" s="127" t="s">
        <v>29</v>
      </c>
      <c r="K56" s="224">
        <f>SUM(K36+K51+K53+K54)</f>
        <v>0</v>
      </c>
      <c r="L56" s="92"/>
      <c r="M56" s="80"/>
    </row>
    <row r="57" spans="1:13" ht="6" customHeight="1" x14ac:dyDescent="0.2">
      <c r="A57" s="59"/>
      <c r="B57" s="408" t="s">
        <v>30</v>
      </c>
      <c r="C57" s="408"/>
      <c r="D57" s="408"/>
      <c r="E57" s="408"/>
      <c r="F57" s="408"/>
      <c r="G57" s="408"/>
      <c r="H57" s="104"/>
      <c r="I57" s="96"/>
      <c r="J57" s="96"/>
      <c r="K57" s="96"/>
      <c r="L57" s="92"/>
      <c r="M57" s="93"/>
    </row>
    <row r="58" spans="1:13" ht="12.75" customHeight="1" x14ac:dyDescent="0.25">
      <c r="A58" s="59"/>
      <c r="B58" s="408"/>
      <c r="C58" s="408"/>
      <c r="D58" s="408"/>
      <c r="E58" s="408"/>
      <c r="F58" s="408"/>
      <c r="G58" s="408"/>
      <c r="H58" s="104"/>
      <c r="I58" s="91"/>
      <c r="J58" s="91" t="str">
        <f>"Btw bedrag "&amp;btw_hoog&amp;"%"</f>
        <v>Btw bedrag 21%</v>
      </c>
      <c r="K58" s="225">
        <f>IF(M59&gt;0,btw_hoog/100*(K56-M59),IF(M59=0,(K56*btw_hoog/100)))</f>
        <v>0</v>
      </c>
      <c r="L58" s="105"/>
      <c r="M58" s="125" t="s">
        <v>31</v>
      </c>
    </row>
    <row r="59" spans="1:13" ht="12.75" customHeight="1" x14ac:dyDescent="0.25">
      <c r="A59" s="59"/>
      <c r="B59" s="408"/>
      <c r="C59" s="408"/>
      <c r="D59" s="408"/>
      <c r="E59" s="408"/>
      <c r="F59" s="408"/>
      <c r="G59" s="408"/>
      <c r="H59" s="104"/>
      <c r="I59" s="91"/>
      <c r="J59" s="91" t="str">
        <f>IF($M$59&gt;0,("Btw bedrag "&amp;btw_laag&amp;"%"),"")</f>
        <v/>
      </c>
      <c r="K59" s="261" t="str">
        <f>IF(M59=0,"",M59*btw_laag/100)</f>
        <v/>
      </c>
      <c r="L59" s="105"/>
      <c r="M59" s="176"/>
    </row>
    <row r="60" spans="1:13" ht="6" customHeight="1" x14ac:dyDescent="0.25">
      <c r="A60" s="59"/>
      <c r="B60" s="408"/>
      <c r="C60" s="408"/>
      <c r="D60" s="408"/>
      <c r="E60" s="408"/>
      <c r="F60" s="408"/>
      <c r="G60" s="408"/>
      <c r="H60" s="104"/>
      <c r="I60" s="126"/>
      <c r="J60" s="126"/>
      <c r="K60" s="96"/>
      <c r="L60" s="105"/>
      <c r="M60" s="93"/>
    </row>
    <row r="61" spans="1:13" ht="18.75" customHeight="1" x14ac:dyDescent="0.25">
      <c r="A61" s="59"/>
      <c r="B61" s="408"/>
      <c r="C61" s="408"/>
      <c r="D61" s="408"/>
      <c r="E61" s="408"/>
      <c r="F61" s="408"/>
      <c r="G61" s="408"/>
      <c r="H61" s="104"/>
      <c r="I61" s="127"/>
      <c r="J61" s="127" t="s">
        <v>32</v>
      </c>
      <c r="K61" s="224">
        <f>SUM(K56:K59)</f>
        <v>0</v>
      </c>
      <c r="L61" s="105"/>
      <c r="M61" s="93"/>
    </row>
    <row r="62" spans="1:13" ht="12" customHeight="1" x14ac:dyDescent="0.2">
      <c r="A62" s="59"/>
      <c r="B62" s="80"/>
      <c r="C62" s="80"/>
      <c r="D62" s="80"/>
      <c r="E62" s="80"/>
      <c r="F62" s="80"/>
      <c r="G62" s="80"/>
      <c r="H62" s="80"/>
      <c r="L62" s="59"/>
      <c r="M62" s="93"/>
    </row>
    <row r="63" spans="1:13" ht="18" customHeight="1" x14ac:dyDescent="0.2">
      <c r="A63" s="59"/>
      <c r="B63" s="327" t="s">
        <v>33</v>
      </c>
      <c r="C63" s="328"/>
      <c r="D63" s="328"/>
      <c r="E63" s="328"/>
      <c r="F63" s="328"/>
      <c r="G63" s="328"/>
      <c r="H63" s="328"/>
      <c r="I63" s="328"/>
      <c r="J63" s="328"/>
      <c r="K63" s="329"/>
      <c r="L63" s="213"/>
      <c r="M63" s="100"/>
    </row>
    <row r="64" spans="1:13" ht="6" customHeight="1" x14ac:dyDescent="0.2">
      <c r="A64" s="59"/>
      <c r="B64" s="316"/>
      <c r="C64" s="316"/>
      <c r="D64" s="316"/>
      <c r="E64" s="316"/>
      <c r="F64" s="316"/>
      <c r="G64" s="316"/>
      <c r="H64" s="316"/>
      <c r="I64" s="94"/>
      <c r="J64" s="94"/>
      <c r="K64" s="94"/>
      <c r="L64" s="59"/>
      <c r="M64" s="100"/>
    </row>
    <row r="65" spans="1:13" ht="12.75" customHeight="1" x14ac:dyDescent="0.25">
      <c r="A65" s="59"/>
      <c r="B65" s="382" t="s">
        <v>34</v>
      </c>
      <c r="C65" s="383"/>
      <c r="D65" s="383"/>
      <c r="E65" s="384"/>
      <c r="F65" s="106"/>
      <c r="G65" s="373" t="str">
        <f>IF(C77="nee","Afleveradres = Factuuradres","Afleveradres")</f>
        <v>Afleveradres</v>
      </c>
      <c r="H65" s="406"/>
      <c r="I65" s="406"/>
      <c r="J65" s="406"/>
      <c r="K65" s="407"/>
      <c r="L65" s="105"/>
      <c r="M65" s="107"/>
    </row>
    <row r="66" spans="1:13" ht="6" customHeight="1" x14ac:dyDescent="0.25">
      <c r="A66" s="59"/>
      <c r="B66" s="108"/>
      <c r="C66" s="321"/>
      <c r="D66" s="322"/>
      <c r="E66" s="323"/>
      <c r="F66" s="109"/>
      <c r="G66" s="338"/>
      <c r="H66" s="339"/>
      <c r="I66" s="380"/>
      <c r="J66" s="380"/>
      <c r="K66" s="381"/>
      <c r="L66" s="105"/>
      <c r="M66" s="100"/>
    </row>
    <row r="67" spans="1:13" ht="13.5" customHeight="1" x14ac:dyDescent="0.2">
      <c r="A67" s="59"/>
      <c r="B67" s="110" t="s">
        <v>35</v>
      </c>
      <c r="C67" s="324"/>
      <c r="D67" s="325"/>
      <c r="E67" s="326"/>
      <c r="F67" s="53" t="s">
        <v>36</v>
      </c>
      <c r="G67" s="317" t="s">
        <v>35</v>
      </c>
      <c r="H67" s="318"/>
      <c r="I67" s="341"/>
      <c r="J67" s="342"/>
      <c r="K67" s="343"/>
      <c r="L67" s="111"/>
      <c r="M67" s="112"/>
    </row>
    <row r="68" spans="1:13" ht="14.25" customHeight="1" x14ac:dyDescent="0.2">
      <c r="A68" s="59"/>
      <c r="B68" s="110" t="s">
        <v>37</v>
      </c>
      <c r="C68" s="324"/>
      <c r="D68" s="325"/>
      <c r="E68" s="326"/>
      <c r="F68" s="54" t="s">
        <v>36</v>
      </c>
      <c r="G68" s="317" t="s">
        <v>37</v>
      </c>
      <c r="H68" s="318"/>
      <c r="I68" s="344"/>
      <c r="J68" s="345"/>
      <c r="K68" s="346"/>
      <c r="L68" s="111"/>
      <c r="M68" s="113"/>
    </row>
    <row r="69" spans="1:13" ht="12.75" customHeight="1" x14ac:dyDescent="0.2">
      <c r="A69" s="59"/>
      <c r="B69" s="110" t="s">
        <v>38</v>
      </c>
      <c r="C69" s="324"/>
      <c r="D69" s="325"/>
      <c r="E69" s="326"/>
      <c r="F69" s="54" t="s">
        <v>36</v>
      </c>
      <c r="G69" s="317" t="s">
        <v>38</v>
      </c>
      <c r="H69" s="318"/>
      <c r="I69" s="344"/>
      <c r="J69" s="345"/>
      <c r="K69" s="346"/>
      <c r="L69" s="111"/>
      <c r="M69" s="113"/>
    </row>
    <row r="70" spans="1:13" x14ac:dyDescent="0.2">
      <c r="A70" s="59"/>
      <c r="B70" s="110" t="s">
        <v>39</v>
      </c>
      <c r="C70" s="324"/>
      <c r="D70" s="325"/>
      <c r="E70" s="326"/>
      <c r="F70" s="54" t="s">
        <v>36</v>
      </c>
      <c r="G70" s="317" t="s">
        <v>39</v>
      </c>
      <c r="H70" s="318"/>
      <c r="I70" s="344"/>
      <c r="J70" s="345"/>
      <c r="K70" s="346"/>
      <c r="L70" s="111"/>
      <c r="M70" s="113"/>
    </row>
    <row r="71" spans="1:13" x14ac:dyDescent="0.2">
      <c r="A71" s="59"/>
      <c r="B71" s="110" t="s">
        <v>40</v>
      </c>
      <c r="C71" s="332" t="s">
        <v>18</v>
      </c>
      <c r="D71" s="333"/>
      <c r="E71" s="334"/>
      <c r="F71" s="114" t="s">
        <v>36</v>
      </c>
      <c r="G71" s="317" t="s">
        <v>40</v>
      </c>
      <c r="H71" s="318"/>
      <c r="I71" s="370" t="s">
        <v>18</v>
      </c>
      <c r="J71" s="371"/>
      <c r="K71" s="372"/>
      <c r="L71" s="111"/>
      <c r="M71" s="113"/>
    </row>
    <row r="72" spans="1:13" ht="14.25" customHeight="1" x14ac:dyDescent="0.2">
      <c r="A72" s="59"/>
      <c r="B72" s="110" t="s">
        <v>41</v>
      </c>
      <c r="C72" s="324"/>
      <c r="D72" s="325"/>
      <c r="E72" s="326"/>
      <c r="F72" s="55" t="s">
        <v>36</v>
      </c>
      <c r="G72" s="319" t="s">
        <v>149</v>
      </c>
      <c r="H72" s="320"/>
      <c r="I72" s="367"/>
      <c r="J72" s="368"/>
      <c r="K72" s="369"/>
      <c r="L72" s="111"/>
      <c r="M72" s="113"/>
    </row>
    <row r="73" spans="1:13" x14ac:dyDescent="0.2">
      <c r="A73" s="59"/>
      <c r="B73" s="110" t="s">
        <v>42</v>
      </c>
      <c r="C73" s="324"/>
      <c r="D73" s="325"/>
      <c r="E73" s="326"/>
      <c r="F73" s="51"/>
      <c r="I73" s="316"/>
      <c r="J73" s="316"/>
      <c r="K73" s="316"/>
      <c r="L73" s="111"/>
      <c r="M73" s="113"/>
    </row>
    <row r="74" spans="1:13" x14ac:dyDescent="0.2">
      <c r="A74" s="59"/>
      <c r="B74" s="110" t="s">
        <v>43</v>
      </c>
      <c r="C74" s="331"/>
      <c r="D74" s="325"/>
      <c r="E74" s="326"/>
      <c r="F74" s="54" t="s">
        <v>36</v>
      </c>
      <c r="I74" s="316"/>
      <c r="J74" s="316"/>
      <c r="K74" s="316"/>
      <c r="L74" s="111"/>
      <c r="M74" s="113"/>
    </row>
    <row r="75" spans="1:13" ht="6" customHeight="1" x14ac:dyDescent="0.2">
      <c r="A75" s="59"/>
      <c r="B75" s="115"/>
      <c r="C75" s="195"/>
      <c r="D75" s="196"/>
      <c r="E75" s="227"/>
      <c r="F75" s="50"/>
      <c r="I75" s="330"/>
      <c r="J75" s="330"/>
      <c r="K75" s="330"/>
      <c r="L75" s="111"/>
      <c r="M75" s="113"/>
    </row>
    <row r="76" spans="1:13" ht="6" customHeight="1" x14ac:dyDescent="0.2">
      <c r="A76" s="59"/>
      <c r="B76" s="47"/>
      <c r="C76" s="47"/>
      <c r="D76" s="47"/>
      <c r="E76" s="47"/>
      <c r="F76" s="47"/>
      <c r="I76" s="94"/>
      <c r="J76" s="94"/>
      <c r="K76" s="94"/>
      <c r="L76" s="59"/>
    </row>
    <row r="77" spans="1:13" ht="12.75" customHeight="1" x14ac:dyDescent="0.2">
      <c r="A77" s="59"/>
      <c r="B77" s="116" t="s">
        <v>44</v>
      </c>
      <c r="C77" s="226" t="s">
        <v>18</v>
      </c>
      <c r="D77" s="117"/>
      <c r="E77" s="117"/>
      <c r="F77" s="152" t="s">
        <v>45</v>
      </c>
      <c r="G77" s="340" t="str">
        <f>IF(C77="Ja","Afwijkend afleveradres, voer bovenstaand het afleveradres in.",IF(C77="Nee","Het factuuradres is het afleveradres.", ""))</f>
        <v/>
      </c>
      <c r="H77" s="340"/>
      <c r="I77" s="340"/>
      <c r="J77" s="340"/>
      <c r="K77" s="340"/>
      <c r="L77" s="111"/>
      <c r="M77" s="113"/>
    </row>
    <row r="78" spans="1:13" ht="7.5" customHeight="1" x14ac:dyDescent="0.2">
      <c r="A78" s="59"/>
      <c r="B78" s="116"/>
      <c r="C78" s="151"/>
      <c r="D78" s="52"/>
      <c r="E78" s="52"/>
      <c r="F78" s="58"/>
      <c r="G78" s="335" t="str">
        <f>IF(C79="bezorgen","Afwijkend afleveradres? Voer bovenstaand het afleveradres in. Bij bezorgen hoeft u links geen locatie te selecteren.",IF(C79="Afhalen","Kies links uw gewenste afhaallocatie. U ontvangt van Glasdiscount.nl het adres van de afhaallocatie en de afhaaldatum. Afhalen van glastoebehoren is niet mogelijk.", ""))</f>
        <v>Afwijkend afleveradres? Voer bovenstaand het afleveradres in. Bij bezorgen hoeft u links geen locatie te selecteren.</v>
      </c>
      <c r="H78" s="335"/>
      <c r="I78" s="335"/>
      <c r="J78" s="335"/>
      <c r="K78" s="335"/>
      <c r="L78" s="111"/>
      <c r="M78" s="113"/>
    </row>
    <row r="79" spans="1:13" ht="12.75" customHeight="1" x14ac:dyDescent="0.2">
      <c r="A79" s="59"/>
      <c r="B79" s="116" t="s">
        <v>46</v>
      </c>
      <c r="C79" s="315" t="s">
        <v>104</v>
      </c>
      <c r="D79" s="336" t="s">
        <v>47</v>
      </c>
      <c r="E79" s="337"/>
      <c r="F79" s="152" t="s">
        <v>45</v>
      </c>
      <c r="G79" s="335"/>
      <c r="H79" s="335"/>
      <c r="I79" s="335"/>
      <c r="J79" s="335"/>
      <c r="K79" s="335"/>
      <c r="L79" s="111"/>
      <c r="M79" s="113"/>
    </row>
    <row r="80" spans="1:13" ht="7.5" customHeight="1" x14ac:dyDescent="0.2">
      <c r="A80" s="59"/>
      <c r="B80" s="116"/>
      <c r="C80" s="116"/>
      <c r="D80" s="116"/>
      <c r="E80" s="116"/>
      <c r="F80" s="116"/>
      <c r="G80" s="335"/>
      <c r="H80" s="335"/>
      <c r="I80" s="335"/>
      <c r="J80" s="335"/>
      <c r="K80" s="335"/>
      <c r="L80" s="111"/>
      <c r="M80" s="113"/>
    </row>
    <row r="81" spans="1:166" ht="12" customHeight="1" x14ac:dyDescent="0.2">
      <c r="A81" s="59"/>
      <c r="B81" s="94"/>
      <c r="C81" s="118"/>
      <c r="D81" s="118"/>
      <c r="E81" s="118"/>
      <c r="F81" s="118"/>
      <c r="G81" s="118"/>
      <c r="I81" s="148"/>
      <c r="J81" s="148"/>
      <c r="K81" s="148"/>
      <c r="L81" s="111"/>
      <c r="M81" s="113"/>
    </row>
    <row r="82" spans="1:166" ht="18" customHeight="1" x14ac:dyDescent="0.2">
      <c r="A82" s="59"/>
      <c r="B82" s="327" t="s">
        <v>48</v>
      </c>
      <c r="C82" s="328"/>
      <c r="D82" s="328"/>
      <c r="E82" s="328"/>
      <c r="F82" s="328"/>
      <c r="G82" s="328"/>
      <c r="H82" s="328"/>
      <c r="I82" s="328"/>
      <c r="J82" s="328"/>
      <c r="K82" s="329"/>
      <c r="L82" s="213"/>
    </row>
    <row r="83" spans="1:166" ht="6" customHeight="1" x14ac:dyDescent="0.2">
      <c r="A83" s="59"/>
      <c r="B83" s="316"/>
      <c r="C83" s="316"/>
      <c r="D83" s="316"/>
      <c r="E83" s="316"/>
      <c r="F83" s="316"/>
      <c r="G83" s="316"/>
      <c r="H83" s="316"/>
      <c r="I83" s="94"/>
      <c r="J83" s="94"/>
      <c r="K83" s="94"/>
      <c r="L83" s="59"/>
    </row>
    <row r="84" spans="1:166" ht="6" customHeight="1" x14ac:dyDescent="0.2">
      <c r="A84" s="59"/>
      <c r="B84" s="394"/>
      <c r="C84" s="395"/>
      <c r="D84" s="395"/>
      <c r="E84" s="395"/>
      <c r="F84" s="395"/>
      <c r="G84" s="395"/>
      <c r="H84" s="395"/>
      <c r="I84" s="395"/>
      <c r="J84" s="395"/>
      <c r="K84" s="396"/>
      <c r="L84" s="119"/>
      <c r="M84" s="120"/>
      <c r="U84" s="85"/>
      <c r="V84" s="85"/>
      <c r="W84" s="85"/>
      <c r="X84" s="85"/>
      <c r="Y84" s="85"/>
      <c r="Z84" s="85"/>
      <c r="AA84" s="85"/>
      <c r="AB84" s="85"/>
      <c r="AC84" s="85"/>
      <c r="AD84" s="85"/>
      <c r="AE84" s="85"/>
      <c r="AF84" s="85"/>
      <c r="AG84" s="85"/>
      <c r="AH84" s="85"/>
      <c r="AI84" s="85"/>
      <c r="AJ84" s="85"/>
      <c r="AK84" s="85"/>
      <c r="AL84" s="85"/>
      <c r="AM84" s="85"/>
      <c r="AN84" s="85"/>
      <c r="AO84" s="85"/>
      <c r="AP84" s="85"/>
      <c r="AQ84" s="85"/>
      <c r="AR84" s="85"/>
      <c r="AS84" s="85"/>
      <c r="AT84" s="85"/>
      <c r="AU84" s="85"/>
      <c r="AV84" s="85"/>
      <c r="AW84" s="85"/>
      <c r="AX84" s="85"/>
      <c r="AY84" s="85"/>
      <c r="AZ84" s="85"/>
      <c r="BA84" s="85"/>
      <c r="BB84" s="85"/>
      <c r="BC84" s="85"/>
      <c r="BD84" s="85"/>
      <c r="BE84" s="85"/>
      <c r="BF84" s="85"/>
      <c r="BG84" s="85"/>
      <c r="BH84" s="85"/>
      <c r="BI84" s="85"/>
      <c r="BJ84" s="85"/>
      <c r="BK84" s="85"/>
      <c r="BL84" s="85"/>
      <c r="BM84" s="85"/>
      <c r="BN84" s="85"/>
      <c r="BO84" s="85"/>
      <c r="BP84" s="85"/>
      <c r="BQ84" s="85"/>
      <c r="BR84" s="85"/>
      <c r="BS84" s="85"/>
      <c r="BT84" s="85"/>
      <c r="BU84" s="85"/>
      <c r="BV84" s="85"/>
      <c r="BW84" s="85"/>
      <c r="BX84" s="85"/>
      <c r="BY84" s="85"/>
      <c r="BZ84" s="85"/>
      <c r="CA84" s="85"/>
      <c r="CB84" s="85"/>
      <c r="CC84" s="85"/>
      <c r="CD84" s="85"/>
      <c r="CE84" s="85"/>
      <c r="CF84" s="85"/>
      <c r="CG84" s="85"/>
      <c r="CH84" s="85"/>
      <c r="CI84" s="85"/>
      <c r="CJ84" s="85"/>
      <c r="CK84" s="85"/>
      <c r="CL84" s="85"/>
      <c r="CM84" s="85"/>
      <c r="CN84" s="85"/>
      <c r="CO84" s="85"/>
      <c r="CP84" s="85"/>
      <c r="CQ84" s="85"/>
      <c r="CR84" s="85"/>
      <c r="CS84" s="85"/>
      <c r="CT84" s="85"/>
      <c r="CU84" s="85"/>
      <c r="CV84" s="85"/>
      <c r="CW84" s="85"/>
      <c r="CX84" s="85"/>
      <c r="CY84" s="85"/>
      <c r="CZ84" s="85"/>
      <c r="DA84" s="85"/>
      <c r="DB84" s="85"/>
      <c r="DC84" s="85"/>
      <c r="DD84" s="85"/>
      <c r="DE84" s="85"/>
      <c r="DF84" s="85"/>
      <c r="DG84" s="85"/>
      <c r="DH84" s="85"/>
      <c r="DI84" s="85"/>
      <c r="DJ84" s="85"/>
      <c r="DK84" s="85"/>
      <c r="DL84" s="85"/>
      <c r="DM84" s="85"/>
      <c r="DN84" s="85"/>
      <c r="DO84" s="85"/>
      <c r="DP84" s="85"/>
      <c r="DQ84" s="85"/>
      <c r="DR84" s="85"/>
      <c r="DS84" s="85"/>
      <c r="DT84" s="85"/>
      <c r="DU84" s="85"/>
      <c r="DV84" s="85"/>
      <c r="DW84" s="85"/>
      <c r="DX84" s="85"/>
      <c r="DY84" s="85"/>
      <c r="DZ84" s="85"/>
      <c r="EA84" s="85"/>
      <c r="EB84" s="85"/>
      <c r="EC84" s="85"/>
      <c r="ED84" s="85"/>
      <c r="EE84" s="85"/>
      <c r="EF84" s="85"/>
      <c r="EG84" s="85"/>
      <c r="EH84" s="85"/>
      <c r="EI84" s="85"/>
      <c r="EJ84" s="85"/>
      <c r="EK84" s="85"/>
      <c r="EL84" s="85"/>
      <c r="EM84" s="85"/>
      <c r="EN84" s="85"/>
      <c r="EO84" s="85"/>
      <c r="EP84" s="85"/>
      <c r="EQ84" s="85"/>
      <c r="ER84" s="85"/>
      <c r="ES84" s="85"/>
      <c r="ET84" s="85"/>
      <c r="EU84" s="85"/>
      <c r="EV84" s="85"/>
      <c r="EW84" s="85"/>
      <c r="EX84" s="85"/>
      <c r="EY84" s="85"/>
      <c r="EZ84" s="85"/>
      <c r="FA84" s="85"/>
      <c r="FB84" s="85"/>
      <c r="FC84" s="85"/>
      <c r="FD84" s="85"/>
      <c r="FE84" s="85"/>
      <c r="FF84" s="85"/>
      <c r="FG84" s="85"/>
      <c r="FH84" s="85"/>
      <c r="FI84" s="85"/>
      <c r="FJ84" s="85"/>
    </row>
    <row r="85" spans="1:166" x14ac:dyDescent="0.2">
      <c r="A85" s="59"/>
      <c r="B85" s="397"/>
      <c r="C85" s="398"/>
      <c r="D85" s="398"/>
      <c r="E85" s="398"/>
      <c r="F85" s="398"/>
      <c r="G85" s="398"/>
      <c r="H85" s="398"/>
      <c r="I85" s="398"/>
      <c r="J85" s="398"/>
      <c r="K85" s="399"/>
      <c r="L85" s="119"/>
      <c r="M85" s="120"/>
      <c r="U85" s="85"/>
      <c r="V85" s="85"/>
      <c r="W85" s="85"/>
      <c r="X85" s="85"/>
      <c r="Y85" s="85"/>
      <c r="Z85" s="85"/>
      <c r="AA85" s="85"/>
      <c r="AB85" s="85"/>
      <c r="AC85" s="85"/>
      <c r="AD85" s="85"/>
      <c r="AE85" s="85"/>
      <c r="AF85" s="85"/>
      <c r="AG85" s="85"/>
      <c r="AH85" s="85"/>
      <c r="AI85" s="85"/>
      <c r="AJ85" s="85"/>
      <c r="AK85" s="85"/>
      <c r="AL85" s="85"/>
      <c r="AM85" s="85"/>
      <c r="AN85" s="85"/>
      <c r="AO85" s="85"/>
      <c r="AP85" s="85"/>
      <c r="AQ85" s="85"/>
      <c r="AR85" s="85"/>
      <c r="AS85" s="85"/>
      <c r="AT85" s="85"/>
      <c r="AU85" s="85"/>
      <c r="AV85" s="85"/>
      <c r="AW85" s="85"/>
      <c r="AX85" s="85"/>
      <c r="AY85" s="85"/>
      <c r="AZ85" s="85"/>
      <c r="BA85" s="85"/>
      <c r="BB85" s="85"/>
      <c r="BC85" s="85"/>
      <c r="BD85" s="85"/>
      <c r="BE85" s="85"/>
      <c r="BF85" s="85"/>
      <c r="BG85" s="85"/>
      <c r="BH85" s="85"/>
      <c r="BI85" s="85"/>
      <c r="BJ85" s="85"/>
      <c r="BK85" s="85"/>
      <c r="BL85" s="85"/>
      <c r="BM85" s="85"/>
      <c r="BN85" s="85"/>
      <c r="BO85" s="85"/>
      <c r="BP85" s="85"/>
      <c r="BQ85" s="85"/>
      <c r="BR85" s="85"/>
      <c r="BS85" s="85"/>
      <c r="BT85" s="85"/>
      <c r="BU85" s="85"/>
      <c r="BV85" s="85"/>
      <c r="BW85" s="85"/>
      <c r="BX85" s="85"/>
      <c r="BY85" s="85"/>
      <c r="BZ85" s="85"/>
      <c r="CA85" s="85"/>
      <c r="CB85" s="85"/>
      <c r="CC85" s="85"/>
      <c r="CD85" s="85"/>
      <c r="CE85" s="85"/>
      <c r="CF85" s="85"/>
      <c r="CG85" s="85"/>
      <c r="CH85" s="85"/>
      <c r="CI85" s="85"/>
      <c r="CJ85" s="85"/>
      <c r="CK85" s="85"/>
      <c r="CL85" s="85"/>
      <c r="CM85" s="85"/>
      <c r="CN85" s="85"/>
      <c r="CO85" s="85"/>
      <c r="CP85" s="85"/>
      <c r="CQ85" s="85"/>
      <c r="CR85" s="85"/>
      <c r="CS85" s="85"/>
      <c r="CT85" s="85"/>
      <c r="CU85" s="85"/>
      <c r="CV85" s="85"/>
      <c r="CW85" s="85"/>
      <c r="CX85" s="85"/>
      <c r="CY85" s="85"/>
      <c r="CZ85" s="85"/>
      <c r="DA85" s="85"/>
      <c r="DB85" s="85"/>
      <c r="DC85" s="85"/>
      <c r="DD85" s="85"/>
      <c r="DE85" s="85"/>
      <c r="DF85" s="85"/>
      <c r="DG85" s="85"/>
      <c r="DH85" s="85"/>
      <c r="DI85" s="85"/>
      <c r="DJ85" s="85"/>
      <c r="DK85" s="85"/>
      <c r="DL85" s="85"/>
      <c r="DM85" s="85"/>
      <c r="DN85" s="85"/>
      <c r="DO85" s="85"/>
      <c r="DP85" s="85"/>
      <c r="DQ85" s="85"/>
      <c r="DR85" s="85"/>
      <c r="DS85" s="85"/>
      <c r="DT85" s="85"/>
      <c r="DU85" s="85"/>
      <c r="DV85" s="85"/>
      <c r="DW85" s="85"/>
      <c r="DX85" s="85"/>
      <c r="DY85" s="85"/>
      <c r="DZ85" s="85"/>
      <c r="EA85" s="85"/>
      <c r="EB85" s="85"/>
      <c r="EC85" s="85"/>
      <c r="ED85" s="85"/>
      <c r="EE85" s="85"/>
      <c r="EF85" s="85"/>
      <c r="EG85" s="85"/>
      <c r="EH85" s="85"/>
      <c r="EI85" s="85"/>
      <c r="EJ85" s="85"/>
      <c r="EK85" s="85"/>
      <c r="EL85" s="85"/>
      <c r="EM85" s="85"/>
      <c r="EN85" s="85"/>
      <c r="EO85" s="85"/>
      <c r="EP85" s="85"/>
      <c r="EQ85" s="85"/>
      <c r="ER85" s="85"/>
      <c r="ES85" s="85"/>
      <c r="ET85" s="85"/>
      <c r="EU85" s="85"/>
      <c r="EV85" s="85"/>
      <c r="EW85" s="85"/>
      <c r="EX85" s="85"/>
      <c r="EY85" s="85"/>
      <c r="EZ85" s="85"/>
      <c r="FA85" s="85"/>
      <c r="FB85" s="85"/>
      <c r="FC85" s="85"/>
      <c r="FD85" s="85"/>
      <c r="FE85" s="85"/>
      <c r="FF85" s="85"/>
      <c r="FG85" s="85"/>
      <c r="FH85" s="85"/>
      <c r="FI85" s="85"/>
      <c r="FJ85" s="85"/>
    </row>
    <row r="86" spans="1:166" x14ac:dyDescent="0.2">
      <c r="A86" s="59"/>
      <c r="B86" s="397"/>
      <c r="C86" s="398"/>
      <c r="D86" s="398"/>
      <c r="E86" s="398"/>
      <c r="F86" s="398"/>
      <c r="G86" s="398"/>
      <c r="H86" s="398"/>
      <c r="I86" s="398"/>
      <c r="J86" s="398"/>
      <c r="K86" s="399"/>
      <c r="L86" s="119"/>
      <c r="M86" s="120"/>
      <c r="U86" s="85"/>
      <c r="V86" s="85"/>
      <c r="W86" s="85"/>
      <c r="X86" s="85"/>
      <c r="Y86" s="85"/>
      <c r="Z86" s="85"/>
      <c r="AA86" s="85"/>
      <c r="AB86" s="85"/>
      <c r="AC86" s="85"/>
      <c r="AD86" s="85"/>
      <c r="AE86" s="85"/>
      <c r="AF86" s="85"/>
      <c r="AG86" s="85"/>
      <c r="AH86" s="85"/>
      <c r="AI86" s="85"/>
      <c r="AJ86" s="85"/>
      <c r="AK86" s="85"/>
      <c r="AL86" s="85"/>
      <c r="AM86" s="85"/>
      <c r="AN86" s="85"/>
      <c r="AO86" s="85"/>
      <c r="AP86" s="85"/>
      <c r="AQ86" s="85"/>
      <c r="AR86" s="85"/>
      <c r="AS86" s="85"/>
      <c r="AT86" s="85"/>
      <c r="AU86" s="85"/>
      <c r="AV86" s="85"/>
      <c r="AW86" s="85"/>
      <c r="AX86" s="85"/>
      <c r="AY86" s="85"/>
      <c r="AZ86" s="85"/>
      <c r="BA86" s="85"/>
      <c r="BB86" s="85"/>
      <c r="BC86" s="85"/>
      <c r="BD86" s="85"/>
      <c r="BE86" s="85"/>
      <c r="BF86" s="85"/>
      <c r="BG86" s="85"/>
      <c r="BH86" s="85"/>
      <c r="BI86" s="85"/>
      <c r="BJ86" s="85"/>
      <c r="BK86" s="85"/>
      <c r="BL86" s="85"/>
      <c r="BM86" s="85"/>
      <c r="BN86" s="85"/>
      <c r="BO86" s="85"/>
      <c r="BP86" s="85"/>
      <c r="BQ86" s="85"/>
      <c r="BR86" s="85"/>
      <c r="BS86" s="85"/>
      <c r="BT86" s="85"/>
      <c r="BU86" s="85"/>
      <c r="BV86" s="85"/>
      <c r="BW86" s="85"/>
      <c r="BX86" s="85"/>
      <c r="BY86" s="85"/>
      <c r="BZ86" s="85"/>
      <c r="CA86" s="85"/>
      <c r="CB86" s="85"/>
      <c r="CC86" s="85"/>
      <c r="CD86" s="85"/>
      <c r="CE86" s="85"/>
      <c r="CF86" s="85"/>
      <c r="CG86" s="85"/>
      <c r="CH86" s="85"/>
      <c r="CI86" s="85"/>
      <c r="CJ86" s="85"/>
      <c r="CK86" s="85"/>
      <c r="CL86" s="85"/>
      <c r="CM86" s="85"/>
      <c r="CN86" s="85"/>
      <c r="CO86" s="85"/>
      <c r="CP86" s="85"/>
      <c r="CQ86" s="85"/>
      <c r="CR86" s="85"/>
      <c r="CS86" s="85"/>
      <c r="CT86" s="85"/>
      <c r="CU86" s="85"/>
      <c r="CV86" s="85"/>
      <c r="CW86" s="85"/>
      <c r="CX86" s="85"/>
      <c r="CY86" s="85"/>
      <c r="CZ86" s="85"/>
      <c r="DA86" s="85"/>
      <c r="DB86" s="85"/>
      <c r="DC86" s="85"/>
      <c r="DD86" s="85"/>
      <c r="DE86" s="85"/>
      <c r="DF86" s="85"/>
      <c r="DG86" s="85"/>
      <c r="DH86" s="85"/>
      <c r="DI86" s="85"/>
      <c r="DJ86" s="85"/>
      <c r="DK86" s="85"/>
      <c r="DL86" s="85"/>
      <c r="DM86" s="85"/>
      <c r="DN86" s="85"/>
      <c r="DO86" s="85"/>
      <c r="DP86" s="85"/>
      <c r="DQ86" s="85"/>
      <c r="DR86" s="85"/>
      <c r="DS86" s="85"/>
      <c r="DT86" s="85"/>
      <c r="DU86" s="85"/>
      <c r="DV86" s="85"/>
      <c r="DW86" s="85"/>
      <c r="DX86" s="85"/>
      <c r="DY86" s="85"/>
      <c r="DZ86" s="85"/>
      <c r="EA86" s="85"/>
      <c r="EB86" s="85"/>
      <c r="EC86" s="85"/>
      <c r="ED86" s="85"/>
      <c r="EE86" s="85"/>
      <c r="EF86" s="85"/>
      <c r="EG86" s="85"/>
      <c r="EH86" s="85"/>
      <c r="EI86" s="85"/>
      <c r="EJ86" s="85"/>
      <c r="EK86" s="85"/>
      <c r="EL86" s="85"/>
      <c r="EM86" s="85"/>
      <c r="EN86" s="85"/>
      <c r="EO86" s="85"/>
      <c r="EP86" s="85"/>
      <c r="EQ86" s="85"/>
      <c r="ER86" s="85"/>
      <c r="ES86" s="85"/>
      <c r="ET86" s="85"/>
      <c r="EU86" s="85"/>
      <c r="EV86" s="85"/>
      <c r="EW86" s="85"/>
      <c r="EX86" s="85"/>
      <c r="EY86" s="85"/>
      <c r="EZ86" s="85"/>
      <c r="FA86" s="85"/>
      <c r="FB86" s="85"/>
      <c r="FC86" s="85"/>
      <c r="FD86" s="85"/>
      <c r="FE86" s="85"/>
      <c r="FF86" s="85"/>
      <c r="FG86" s="85"/>
      <c r="FH86" s="85"/>
      <c r="FI86" s="85"/>
      <c r="FJ86" s="85"/>
    </row>
    <row r="87" spans="1:166" x14ac:dyDescent="0.2">
      <c r="A87" s="59"/>
      <c r="B87" s="397"/>
      <c r="C87" s="398"/>
      <c r="D87" s="398"/>
      <c r="E87" s="398"/>
      <c r="F87" s="398"/>
      <c r="G87" s="398"/>
      <c r="H87" s="398"/>
      <c r="I87" s="398"/>
      <c r="J87" s="398"/>
      <c r="K87" s="399"/>
      <c r="L87" s="119"/>
      <c r="M87" s="120"/>
      <c r="U87" s="85"/>
      <c r="V87" s="85"/>
      <c r="W87" s="85"/>
      <c r="X87" s="85"/>
      <c r="Y87" s="85"/>
      <c r="Z87" s="85"/>
      <c r="AA87" s="85"/>
      <c r="AB87" s="85"/>
      <c r="AC87" s="85"/>
      <c r="AD87" s="85"/>
      <c r="AE87" s="85"/>
      <c r="AF87" s="85"/>
      <c r="AG87" s="85"/>
      <c r="AH87" s="85"/>
      <c r="AI87" s="85"/>
      <c r="AJ87" s="85"/>
      <c r="AK87" s="85"/>
      <c r="AL87" s="85"/>
      <c r="AM87" s="85"/>
      <c r="AN87" s="85"/>
      <c r="AO87" s="85"/>
      <c r="AP87" s="85"/>
      <c r="AQ87" s="85"/>
      <c r="AR87" s="85"/>
      <c r="AS87" s="85"/>
      <c r="AT87" s="85"/>
      <c r="AU87" s="85"/>
      <c r="AV87" s="85"/>
      <c r="AW87" s="85"/>
      <c r="AX87" s="85"/>
      <c r="AY87" s="85"/>
      <c r="AZ87" s="85"/>
      <c r="BA87" s="85"/>
      <c r="BB87" s="85"/>
      <c r="BC87" s="85"/>
      <c r="BD87" s="85"/>
      <c r="BE87" s="85"/>
      <c r="BF87" s="85"/>
      <c r="BG87" s="85"/>
      <c r="BH87" s="85"/>
      <c r="BI87" s="85"/>
      <c r="BJ87" s="85"/>
      <c r="BK87" s="85"/>
      <c r="BL87" s="85"/>
      <c r="BM87" s="85"/>
      <c r="BN87" s="85"/>
      <c r="BO87" s="85"/>
      <c r="BP87" s="85"/>
      <c r="BQ87" s="85"/>
      <c r="BR87" s="85"/>
      <c r="BS87" s="85"/>
      <c r="BT87" s="85"/>
      <c r="BU87" s="85"/>
      <c r="BV87" s="85"/>
      <c r="BW87" s="85"/>
      <c r="BX87" s="85"/>
      <c r="BY87" s="85"/>
      <c r="BZ87" s="85"/>
      <c r="CA87" s="85"/>
      <c r="CB87" s="85"/>
      <c r="CC87" s="85"/>
      <c r="CD87" s="85"/>
      <c r="CE87" s="85"/>
      <c r="CF87" s="85"/>
      <c r="CG87" s="85"/>
      <c r="CH87" s="85"/>
      <c r="CI87" s="85"/>
      <c r="CJ87" s="85"/>
      <c r="CK87" s="85"/>
      <c r="CL87" s="85"/>
      <c r="CM87" s="85"/>
      <c r="CN87" s="85"/>
      <c r="CO87" s="85"/>
      <c r="CP87" s="85"/>
      <c r="CQ87" s="85"/>
      <c r="CR87" s="85"/>
      <c r="CS87" s="85"/>
      <c r="CT87" s="85"/>
      <c r="CU87" s="85"/>
      <c r="CV87" s="85"/>
      <c r="CW87" s="85"/>
      <c r="CX87" s="85"/>
      <c r="CY87" s="85"/>
      <c r="CZ87" s="85"/>
      <c r="DA87" s="85"/>
      <c r="DB87" s="85"/>
      <c r="DC87" s="85"/>
      <c r="DD87" s="85"/>
      <c r="DE87" s="85"/>
      <c r="DF87" s="85"/>
      <c r="DG87" s="85"/>
      <c r="DH87" s="85"/>
      <c r="DI87" s="85"/>
      <c r="DJ87" s="85"/>
      <c r="DK87" s="85"/>
      <c r="DL87" s="85"/>
      <c r="DM87" s="85"/>
      <c r="DN87" s="85"/>
      <c r="DO87" s="85"/>
      <c r="DP87" s="85"/>
      <c r="DQ87" s="85"/>
      <c r="DR87" s="85"/>
      <c r="DS87" s="85"/>
      <c r="DT87" s="85"/>
      <c r="DU87" s="85"/>
      <c r="DV87" s="85"/>
      <c r="DW87" s="85"/>
      <c r="DX87" s="85"/>
      <c r="DY87" s="85"/>
      <c r="DZ87" s="85"/>
      <c r="EA87" s="85"/>
      <c r="EB87" s="85"/>
      <c r="EC87" s="85"/>
      <c r="ED87" s="85"/>
      <c r="EE87" s="85"/>
      <c r="EF87" s="85"/>
      <c r="EG87" s="85"/>
      <c r="EH87" s="85"/>
      <c r="EI87" s="85"/>
      <c r="EJ87" s="85"/>
      <c r="EK87" s="85"/>
      <c r="EL87" s="85"/>
      <c r="EM87" s="85"/>
      <c r="EN87" s="85"/>
      <c r="EO87" s="85"/>
      <c r="EP87" s="85"/>
      <c r="EQ87" s="85"/>
      <c r="ER87" s="85"/>
      <c r="ES87" s="85"/>
      <c r="ET87" s="85"/>
      <c r="EU87" s="85"/>
      <c r="EV87" s="85"/>
      <c r="EW87" s="85"/>
      <c r="EX87" s="85"/>
      <c r="EY87" s="85"/>
      <c r="EZ87" s="85"/>
      <c r="FA87" s="85"/>
      <c r="FB87" s="85"/>
      <c r="FC87" s="85"/>
      <c r="FD87" s="85"/>
      <c r="FE87" s="85"/>
      <c r="FF87" s="85"/>
      <c r="FG87" s="85"/>
      <c r="FH87" s="85"/>
      <c r="FI87" s="85"/>
      <c r="FJ87" s="85"/>
    </row>
    <row r="88" spans="1:166" x14ac:dyDescent="0.2">
      <c r="A88" s="59"/>
      <c r="B88" s="397"/>
      <c r="C88" s="398"/>
      <c r="D88" s="398"/>
      <c r="E88" s="398"/>
      <c r="F88" s="398"/>
      <c r="G88" s="398"/>
      <c r="H88" s="398"/>
      <c r="I88" s="398"/>
      <c r="J88" s="398"/>
      <c r="K88" s="399"/>
      <c r="L88" s="119"/>
      <c r="M88" s="120"/>
      <c r="U88" s="85"/>
      <c r="V88" s="85"/>
      <c r="W88" s="85"/>
      <c r="X88" s="85"/>
      <c r="Y88" s="85"/>
      <c r="Z88" s="85"/>
      <c r="AA88" s="85"/>
      <c r="AB88" s="85"/>
      <c r="AC88" s="85"/>
      <c r="AD88" s="85"/>
      <c r="AE88" s="85"/>
      <c r="AF88" s="85"/>
      <c r="AG88" s="85"/>
      <c r="AH88" s="85"/>
      <c r="AI88" s="85"/>
      <c r="AJ88" s="85"/>
      <c r="AK88" s="85"/>
      <c r="AL88" s="85"/>
      <c r="AM88" s="85"/>
      <c r="AN88" s="85"/>
      <c r="AO88" s="85"/>
      <c r="AP88" s="85"/>
      <c r="AQ88" s="85"/>
      <c r="AR88" s="85"/>
      <c r="AS88" s="85"/>
      <c r="AT88" s="85"/>
      <c r="AU88" s="85"/>
      <c r="AV88" s="85"/>
      <c r="AW88" s="85"/>
      <c r="AX88" s="85"/>
      <c r="AY88" s="85"/>
      <c r="AZ88" s="85"/>
      <c r="BA88" s="85"/>
      <c r="BB88" s="85"/>
      <c r="BC88" s="85"/>
      <c r="BD88" s="85"/>
      <c r="BE88" s="85"/>
      <c r="BF88" s="85"/>
      <c r="BG88" s="85"/>
      <c r="BH88" s="85"/>
      <c r="BI88" s="85"/>
      <c r="BJ88" s="85"/>
      <c r="BK88" s="85"/>
      <c r="BL88" s="85"/>
      <c r="BM88" s="85"/>
      <c r="BN88" s="85"/>
      <c r="BO88" s="85"/>
      <c r="BP88" s="85"/>
      <c r="BQ88" s="85"/>
      <c r="BR88" s="85"/>
      <c r="BS88" s="85"/>
      <c r="BT88" s="85"/>
      <c r="BU88" s="85"/>
      <c r="BV88" s="85"/>
      <c r="BW88" s="85"/>
      <c r="BX88" s="85"/>
      <c r="BY88" s="85"/>
      <c r="BZ88" s="85"/>
      <c r="CA88" s="85"/>
      <c r="CB88" s="85"/>
      <c r="CC88" s="85"/>
      <c r="CD88" s="85"/>
      <c r="CE88" s="85"/>
      <c r="CF88" s="85"/>
      <c r="CG88" s="85"/>
      <c r="CH88" s="85"/>
      <c r="CI88" s="85"/>
      <c r="CJ88" s="85"/>
      <c r="CK88" s="85"/>
      <c r="CL88" s="85"/>
      <c r="CM88" s="85"/>
      <c r="CN88" s="85"/>
      <c r="CO88" s="85"/>
      <c r="CP88" s="85"/>
      <c r="CQ88" s="85"/>
      <c r="CR88" s="85"/>
      <c r="CS88" s="85"/>
      <c r="CT88" s="85"/>
      <c r="CU88" s="85"/>
      <c r="CV88" s="85"/>
      <c r="CW88" s="85"/>
      <c r="CX88" s="85"/>
      <c r="CY88" s="85"/>
      <c r="CZ88" s="85"/>
      <c r="DA88" s="85"/>
      <c r="DB88" s="85"/>
      <c r="DC88" s="85"/>
      <c r="DD88" s="85"/>
      <c r="DE88" s="85"/>
      <c r="DF88" s="85"/>
      <c r="DG88" s="85"/>
      <c r="DH88" s="85"/>
      <c r="DI88" s="85"/>
      <c r="DJ88" s="85"/>
      <c r="DK88" s="85"/>
      <c r="DL88" s="85"/>
      <c r="DM88" s="85"/>
      <c r="DN88" s="85"/>
      <c r="DO88" s="85"/>
      <c r="DP88" s="85"/>
      <c r="DQ88" s="85"/>
      <c r="DR88" s="85"/>
      <c r="DS88" s="85"/>
      <c r="DT88" s="85"/>
      <c r="DU88" s="85"/>
      <c r="DV88" s="85"/>
      <c r="DW88" s="85"/>
      <c r="DX88" s="85"/>
      <c r="DY88" s="85"/>
      <c r="DZ88" s="85"/>
      <c r="EA88" s="85"/>
      <c r="EB88" s="85"/>
      <c r="EC88" s="85"/>
      <c r="ED88" s="85"/>
      <c r="EE88" s="85"/>
      <c r="EF88" s="85"/>
      <c r="EG88" s="85"/>
      <c r="EH88" s="85"/>
      <c r="EI88" s="85"/>
      <c r="EJ88" s="85"/>
      <c r="EK88" s="85"/>
      <c r="EL88" s="85"/>
      <c r="EM88" s="85"/>
      <c r="EN88" s="85"/>
      <c r="EO88" s="85"/>
      <c r="EP88" s="85"/>
      <c r="EQ88" s="85"/>
      <c r="ER88" s="85"/>
      <c r="ES88" s="85"/>
      <c r="ET88" s="85"/>
      <c r="EU88" s="85"/>
      <c r="EV88" s="85"/>
      <c r="EW88" s="85"/>
      <c r="EX88" s="85"/>
      <c r="EY88" s="85"/>
      <c r="EZ88" s="85"/>
      <c r="FA88" s="85"/>
      <c r="FB88" s="85"/>
      <c r="FC88" s="85"/>
      <c r="FD88" s="85"/>
      <c r="FE88" s="85"/>
      <c r="FF88" s="85"/>
      <c r="FG88" s="85"/>
      <c r="FH88" s="85"/>
      <c r="FI88" s="85"/>
      <c r="FJ88" s="85"/>
    </row>
    <row r="89" spans="1:166" x14ac:dyDescent="0.2">
      <c r="A89" s="59"/>
      <c r="B89" s="397"/>
      <c r="C89" s="398"/>
      <c r="D89" s="398"/>
      <c r="E89" s="398"/>
      <c r="F89" s="398"/>
      <c r="G89" s="398"/>
      <c r="H89" s="398"/>
      <c r="I89" s="398"/>
      <c r="J89" s="398"/>
      <c r="K89" s="399"/>
      <c r="L89" s="119"/>
      <c r="M89" s="120"/>
      <c r="U89" s="85"/>
      <c r="V89" s="85"/>
      <c r="W89" s="85"/>
      <c r="X89" s="85"/>
      <c r="Y89" s="85"/>
      <c r="Z89" s="85"/>
      <c r="AA89" s="85"/>
      <c r="AB89" s="85"/>
      <c r="AC89" s="85"/>
      <c r="AD89" s="85"/>
      <c r="AE89" s="85"/>
      <c r="AF89" s="85"/>
      <c r="AG89" s="85"/>
      <c r="AH89" s="85"/>
      <c r="AI89" s="85"/>
      <c r="AJ89" s="85"/>
      <c r="AK89" s="85"/>
      <c r="AL89" s="85"/>
      <c r="AM89" s="85"/>
      <c r="AN89" s="85"/>
      <c r="AO89" s="85"/>
      <c r="AP89" s="85"/>
      <c r="AQ89" s="85"/>
      <c r="AR89" s="85"/>
      <c r="AS89" s="85"/>
      <c r="AT89" s="85"/>
      <c r="AU89" s="85"/>
      <c r="AV89" s="85"/>
      <c r="AW89" s="85"/>
      <c r="AX89" s="85"/>
      <c r="AY89" s="85"/>
      <c r="AZ89" s="85"/>
      <c r="BA89" s="85"/>
      <c r="BB89" s="85"/>
      <c r="BC89" s="85"/>
      <c r="BD89" s="85"/>
      <c r="BE89" s="85"/>
      <c r="BF89" s="85"/>
      <c r="BG89" s="85"/>
      <c r="BH89" s="85"/>
      <c r="BI89" s="85"/>
      <c r="BJ89" s="85"/>
      <c r="BK89" s="85"/>
      <c r="BL89" s="85"/>
      <c r="BM89" s="85"/>
      <c r="BN89" s="85"/>
      <c r="BO89" s="85"/>
      <c r="BP89" s="85"/>
      <c r="BQ89" s="85"/>
      <c r="BR89" s="85"/>
      <c r="BS89" s="85"/>
      <c r="BT89" s="85"/>
      <c r="BU89" s="85"/>
      <c r="BV89" s="85"/>
      <c r="BW89" s="85"/>
      <c r="BX89" s="85"/>
      <c r="BY89" s="85"/>
      <c r="BZ89" s="85"/>
      <c r="CA89" s="85"/>
      <c r="CB89" s="85"/>
      <c r="CC89" s="85"/>
      <c r="CD89" s="85"/>
      <c r="CE89" s="85"/>
      <c r="CF89" s="85"/>
      <c r="CG89" s="85"/>
      <c r="CH89" s="85"/>
      <c r="CI89" s="85"/>
      <c r="CJ89" s="85"/>
      <c r="CK89" s="85"/>
      <c r="CL89" s="85"/>
      <c r="CM89" s="85"/>
      <c r="CN89" s="85"/>
      <c r="CO89" s="85"/>
      <c r="CP89" s="85"/>
      <c r="CQ89" s="85"/>
      <c r="CR89" s="85"/>
      <c r="CS89" s="85"/>
      <c r="CT89" s="85"/>
      <c r="CU89" s="85"/>
      <c r="CV89" s="85"/>
      <c r="CW89" s="85"/>
      <c r="CX89" s="85"/>
      <c r="CY89" s="85"/>
      <c r="CZ89" s="85"/>
      <c r="DA89" s="85"/>
      <c r="DB89" s="85"/>
      <c r="DC89" s="85"/>
      <c r="DD89" s="85"/>
      <c r="DE89" s="85"/>
      <c r="DF89" s="85"/>
      <c r="DG89" s="85"/>
      <c r="DH89" s="85"/>
      <c r="DI89" s="85"/>
      <c r="DJ89" s="85"/>
      <c r="DK89" s="85"/>
      <c r="DL89" s="85"/>
      <c r="DM89" s="85"/>
      <c r="DN89" s="85"/>
      <c r="DO89" s="85"/>
      <c r="DP89" s="85"/>
      <c r="DQ89" s="85"/>
      <c r="DR89" s="85"/>
      <c r="DS89" s="85"/>
      <c r="DT89" s="85"/>
      <c r="DU89" s="85"/>
      <c r="DV89" s="85"/>
      <c r="DW89" s="85"/>
      <c r="DX89" s="85"/>
      <c r="DY89" s="85"/>
      <c r="DZ89" s="85"/>
      <c r="EA89" s="85"/>
      <c r="EB89" s="85"/>
      <c r="EC89" s="85"/>
      <c r="ED89" s="85"/>
      <c r="EE89" s="85"/>
      <c r="EF89" s="85"/>
      <c r="EG89" s="85"/>
      <c r="EH89" s="85"/>
      <c r="EI89" s="85"/>
      <c r="EJ89" s="85"/>
      <c r="EK89" s="85"/>
      <c r="EL89" s="85"/>
      <c r="EM89" s="85"/>
      <c r="EN89" s="85"/>
      <c r="EO89" s="85"/>
      <c r="EP89" s="85"/>
      <c r="EQ89" s="85"/>
      <c r="ER89" s="85"/>
      <c r="ES89" s="85"/>
      <c r="ET89" s="85"/>
      <c r="EU89" s="85"/>
      <c r="EV89" s="85"/>
      <c r="EW89" s="85"/>
      <c r="EX89" s="85"/>
      <c r="EY89" s="85"/>
      <c r="EZ89" s="85"/>
      <c r="FA89" s="85"/>
      <c r="FB89" s="85"/>
      <c r="FC89" s="85"/>
      <c r="FD89" s="85"/>
      <c r="FE89" s="85"/>
      <c r="FF89" s="85"/>
      <c r="FG89" s="85"/>
      <c r="FH89" s="85"/>
      <c r="FI89" s="85"/>
      <c r="FJ89" s="85"/>
    </row>
    <row r="90" spans="1:166" x14ac:dyDescent="0.2">
      <c r="A90" s="59"/>
      <c r="B90" s="397"/>
      <c r="C90" s="398"/>
      <c r="D90" s="398"/>
      <c r="E90" s="398"/>
      <c r="F90" s="398"/>
      <c r="G90" s="398"/>
      <c r="H90" s="398"/>
      <c r="I90" s="398"/>
      <c r="J90" s="398"/>
      <c r="K90" s="399"/>
      <c r="L90" s="119"/>
      <c r="M90" s="120"/>
      <c r="U90" s="85"/>
      <c r="V90" s="85"/>
      <c r="W90" s="85"/>
      <c r="X90" s="85"/>
      <c r="Y90" s="85"/>
      <c r="Z90" s="85"/>
      <c r="AA90" s="85"/>
      <c r="AB90" s="85"/>
      <c r="AC90" s="85"/>
      <c r="AD90" s="85"/>
      <c r="AE90" s="85"/>
      <c r="AF90" s="85"/>
      <c r="AG90" s="85"/>
      <c r="AH90" s="85"/>
      <c r="AI90" s="85"/>
      <c r="AJ90" s="85"/>
      <c r="AK90" s="85"/>
      <c r="AL90" s="85"/>
      <c r="AM90" s="85"/>
      <c r="AN90" s="85"/>
      <c r="AO90" s="85"/>
      <c r="AP90" s="85"/>
      <c r="AQ90" s="85"/>
      <c r="AR90" s="85"/>
      <c r="AS90" s="85"/>
      <c r="AT90" s="85"/>
      <c r="AU90" s="85"/>
      <c r="AV90" s="85"/>
      <c r="AW90" s="85"/>
      <c r="AX90" s="85"/>
      <c r="AY90" s="85"/>
      <c r="AZ90" s="85"/>
      <c r="BA90" s="85"/>
      <c r="BB90" s="85"/>
      <c r="BC90" s="85"/>
      <c r="BD90" s="85"/>
      <c r="BE90" s="85"/>
      <c r="BF90" s="85"/>
      <c r="BG90" s="85"/>
      <c r="BH90" s="85"/>
      <c r="BI90" s="85"/>
      <c r="BJ90" s="85"/>
      <c r="BK90" s="85"/>
      <c r="BL90" s="85"/>
      <c r="BM90" s="85"/>
      <c r="BN90" s="85"/>
      <c r="BO90" s="85"/>
      <c r="BP90" s="85"/>
      <c r="BQ90" s="85"/>
      <c r="BR90" s="85"/>
      <c r="BS90" s="85"/>
      <c r="BT90" s="85"/>
      <c r="BU90" s="85"/>
      <c r="BV90" s="85"/>
      <c r="BW90" s="85"/>
      <c r="BX90" s="85"/>
      <c r="BY90" s="85"/>
      <c r="BZ90" s="85"/>
      <c r="CA90" s="85"/>
      <c r="CB90" s="85"/>
      <c r="CC90" s="85"/>
      <c r="CD90" s="85"/>
      <c r="CE90" s="85"/>
      <c r="CF90" s="85"/>
      <c r="CG90" s="85"/>
      <c r="CH90" s="85"/>
      <c r="CI90" s="85"/>
      <c r="CJ90" s="85"/>
      <c r="CK90" s="85"/>
      <c r="CL90" s="85"/>
      <c r="CM90" s="85"/>
      <c r="CN90" s="85"/>
      <c r="CO90" s="85"/>
      <c r="CP90" s="85"/>
      <c r="CQ90" s="85"/>
      <c r="CR90" s="85"/>
      <c r="CS90" s="85"/>
      <c r="CT90" s="85"/>
      <c r="CU90" s="85"/>
      <c r="CV90" s="85"/>
      <c r="CW90" s="85"/>
      <c r="CX90" s="85"/>
      <c r="CY90" s="85"/>
      <c r="CZ90" s="85"/>
      <c r="DA90" s="85"/>
      <c r="DB90" s="85"/>
      <c r="DC90" s="85"/>
      <c r="DD90" s="85"/>
      <c r="DE90" s="85"/>
      <c r="DF90" s="85"/>
      <c r="DG90" s="85"/>
      <c r="DH90" s="85"/>
      <c r="DI90" s="85"/>
      <c r="DJ90" s="85"/>
      <c r="DK90" s="85"/>
      <c r="DL90" s="85"/>
      <c r="DM90" s="85"/>
      <c r="DN90" s="85"/>
      <c r="DO90" s="85"/>
      <c r="DP90" s="85"/>
      <c r="DQ90" s="85"/>
      <c r="DR90" s="85"/>
      <c r="DS90" s="85"/>
      <c r="DT90" s="85"/>
      <c r="DU90" s="85"/>
      <c r="DV90" s="85"/>
      <c r="DW90" s="85"/>
      <c r="DX90" s="85"/>
      <c r="DY90" s="85"/>
      <c r="DZ90" s="85"/>
      <c r="EA90" s="85"/>
      <c r="EB90" s="85"/>
      <c r="EC90" s="85"/>
      <c r="ED90" s="85"/>
      <c r="EE90" s="85"/>
      <c r="EF90" s="85"/>
      <c r="EG90" s="85"/>
      <c r="EH90" s="85"/>
      <c r="EI90" s="85"/>
      <c r="EJ90" s="85"/>
      <c r="EK90" s="85"/>
      <c r="EL90" s="85"/>
      <c r="EM90" s="85"/>
      <c r="EN90" s="85"/>
      <c r="EO90" s="85"/>
      <c r="EP90" s="85"/>
      <c r="EQ90" s="85"/>
      <c r="ER90" s="85"/>
      <c r="ES90" s="85"/>
      <c r="ET90" s="85"/>
      <c r="EU90" s="85"/>
      <c r="EV90" s="85"/>
      <c r="EW90" s="85"/>
      <c r="EX90" s="85"/>
      <c r="EY90" s="85"/>
      <c r="EZ90" s="85"/>
      <c r="FA90" s="85"/>
      <c r="FB90" s="85"/>
      <c r="FC90" s="85"/>
      <c r="FD90" s="85"/>
      <c r="FE90" s="85"/>
      <c r="FF90" s="85"/>
      <c r="FG90" s="85"/>
      <c r="FH90" s="85"/>
      <c r="FI90" s="85"/>
      <c r="FJ90" s="85"/>
    </row>
    <row r="91" spans="1:166" ht="6" customHeight="1" x14ac:dyDescent="0.2">
      <c r="A91" s="59"/>
      <c r="B91" s="400"/>
      <c r="C91" s="401"/>
      <c r="D91" s="401"/>
      <c r="E91" s="401"/>
      <c r="F91" s="401"/>
      <c r="G91" s="401"/>
      <c r="H91" s="401"/>
      <c r="I91" s="401"/>
      <c r="J91" s="401"/>
      <c r="K91" s="402"/>
      <c r="L91" s="119"/>
      <c r="M91" s="120"/>
      <c r="U91" s="85"/>
      <c r="V91" s="85"/>
      <c r="W91" s="85"/>
      <c r="X91" s="85"/>
      <c r="Y91" s="85"/>
      <c r="Z91" s="85"/>
      <c r="AA91" s="85"/>
      <c r="AB91" s="85"/>
      <c r="AC91" s="85"/>
      <c r="AD91" s="85"/>
      <c r="AE91" s="85"/>
      <c r="AF91" s="85"/>
      <c r="AG91" s="85"/>
      <c r="AH91" s="85"/>
      <c r="AI91" s="85"/>
      <c r="AJ91" s="85"/>
      <c r="AK91" s="85"/>
      <c r="AL91" s="85"/>
      <c r="AM91" s="85"/>
      <c r="AN91" s="85"/>
      <c r="AO91" s="85"/>
      <c r="AP91" s="85"/>
      <c r="AQ91" s="85"/>
      <c r="AR91" s="85"/>
      <c r="AS91" s="85"/>
      <c r="AT91" s="85"/>
      <c r="AU91" s="85"/>
      <c r="AV91" s="85"/>
      <c r="AW91" s="85"/>
      <c r="AX91" s="85"/>
      <c r="AY91" s="85"/>
      <c r="AZ91" s="85"/>
      <c r="BA91" s="85"/>
      <c r="BB91" s="85"/>
      <c r="BC91" s="85"/>
      <c r="BD91" s="85"/>
      <c r="BE91" s="85"/>
      <c r="BF91" s="85"/>
      <c r="BG91" s="85"/>
      <c r="BH91" s="85"/>
      <c r="BI91" s="85"/>
      <c r="BJ91" s="85"/>
      <c r="BK91" s="85"/>
      <c r="BL91" s="85"/>
      <c r="BM91" s="85"/>
      <c r="BN91" s="85"/>
      <c r="BO91" s="85"/>
      <c r="BP91" s="85"/>
      <c r="BQ91" s="85"/>
      <c r="BR91" s="85"/>
      <c r="BS91" s="85"/>
      <c r="BT91" s="85"/>
      <c r="BU91" s="85"/>
      <c r="BV91" s="85"/>
      <c r="BW91" s="85"/>
      <c r="BX91" s="85"/>
      <c r="BY91" s="85"/>
      <c r="BZ91" s="85"/>
      <c r="CA91" s="85"/>
      <c r="CB91" s="85"/>
      <c r="CC91" s="85"/>
      <c r="CD91" s="85"/>
      <c r="CE91" s="85"/>
      <c r="CF91" s="85"/>
      <c r="CG91" s="85"/>
      <c r="CH91" s="85"/>
      <c r="CI91" s="85"/>
      <c r="CJ91" s="85"/>
      <c r="CK91" s="85"/>
      <c r="CL91" s="85"/>
      <c r="CM91" s="85"/>
      <c r="CN91" s="85"/>
      <c r="CO91" s="85"/>
      <c r="CP91" s="85"/>
      <c r="CQ91" s="85"/>
      <c r="CR91" s="85"/>
      <c r="CS91" s="85"/>
      <c r="CT91" s="85"/>
      <c r="CU91" s="85"/>
      <c r="CV91" s="85"/>
      <c r="CW91" s="85"/>
      <c r="CX91" s="85"/>
      <c r="CY91" s="85"/>
      <c r="CZ91" s="85"/>
      <c r="DA91" s="85"/>
      <c r="DB91" s="85"/>
      <c r="DC91" s="85"/>
      <c r="DD91" s="85"/>
      <c r="DE91" s="85"/>
      <c r="DF91" s="85"/>
      <c r="DG91" s="85"/>
      <c r="DH91" s="85"/>
      <c r="DI91" s="85"/>
      <c r="DJ91" s="85"/>
      <c r="DK91" s="85"/>
      <c r="DL91" s="85"/>
      <c r="DM91" s="85"/>
      <c r="DN91" s="85"/>
      <c r="DO91" s="85"/>
      <c r="DP91" s="85"/>
      <c r="DQ91" s="85"/>
      <c r="DR91" s="85"/>
      <c r="DS91" s="85"/>
      <c r="DT91" s="85"/>
      <c r="DU91" s="85"/>
      <c r="DV91" s="85"/>
      <c r="DW91" s="85"/>
      <c r="DX91" s="85"/>
      <c r="DY91" s="85"/>
      <c r="DZ91" s="85"/>
      <c r="EA91" s="85"/>
      <c r="EB91" s="85"/>
      <c r="EC91" s="85"/>
      <c r="ED91" s="85"/>
      <c r="EE91" s="85"/>
      <c r="EF91" s="85"/>
      <c r="EG91" s="85"/>
      <c r="EH91" s="85"/>
      <c r="EI91" s="85"/>
      <c r="EJ91" s="85"/>
      <c r="EK91" s="85"/>
      <c r="EL91" s="85"/>
      <c r="EM91" s="85"/>
      <c r="EN91" s="85"/>
      <c r="EO91" s="85"/>
      <c r="EP91" s="85"/>
      <c r="EQ91" s="85"/>
      <c r="ER91" s="85"/>
      <c r="ES91" s="85"/>
      <c r="ET91" s="85"/>
      <c r="EU91" s="85"/>
      <c r="EV91" s="85"/>
      <c r="EW91" s="85"/>
      <c r="EX91" s="85"/>
      <c r="EY91" s="85"/>
      <c r="EZ91" s="85"/>
      <c r="FA91" s="85"/>
      <c r="FB91" s="85"/>
      <c r="FC91" s="85"/>
      <c r="FD91" s="85"/>
      <c r="FE91" s="85"/>
      <c r="FF91" s="85"/>
      <c r="FG91" s="85"/>
      <c r="FH91" s="85"/>
      <c r="FI91" s="85"/>
      <c r="FJ91" s="85"/>
    </row>
    <row r="92" spans="1:166" ht="6" customHeight="1" x14ac:dyDescent="0.2">
      <c r="A92" s="59"/>
      <c r="B92" s="72"/>
      <c r="C92" s="122"/>
      <c r="D92" s="122"/>
      <c r="E92" s="122"/>
      <c r="F92" s="122"/>
      <c r="G92" s="122"/>
      <c r="H92" s="122"/>
      <c r="I92" s="121"/>
      <c r="J92" s="121"/>
      <c r="K92" s="121"/>
      <c r="L92" s="119"/>
      <c r="M92" s="120"/>
      <c r="U92" s="85"/>
      <c r="V92" s="85"/>
      <c r="W92" s="85"/>
      <c r="X92" s="85"/>
      <c r="Y92" s="85"/>
      <c r="Z92" s="85"/>
      <c r="AA92" s="85"/>
      <c r="AB92" s="85"/>
      <c r="AC92" s="85"/>
      <c r="AD92" s="85"/>
      <c r="AE92" s="85"/>
      <c r="AF92" s="85"/>
      <c r="AG92" s="85"/>
      <c r="AH92" s="85"/>
      <c r="AI92" s="85"/>
      <c r="AJ92" s="85"/>
      <c r="AK92" s="85"/>
      <c r="AL92" s="85"/>
      <c r="AM92" s="85"/>
      <c r="AN92" s="85"/>
      <c r="AO92" s="85"/>
      <c r="AP92" s="85"/>
      <c r="AQ92" s="85"/>
      <c r="AR92" s="85"/>
      <c r="AS92" s="85"/>
      <c r="AT92" s="85"/>
      <c r="AU92" s="85"/>
      <c r="AV92" s="85"/>
      <c r="AW92" s="85"/>
      <c r="AX92" s="85"/>
      <c r="AY92" s="85"/>
      <c r="AZ92" s="85"/>
      <c r="BA92" s="85"/>
      <c r="BB92" s="85"/>
      <c r="BC92" s="85"/>
      <c r="BD92" s="85"/>
      <c r="BE92" s="85"/>
      <c r="BF92" s="85"/>
      <c r="BG92" s="85"/>
      <c r="BH92" s="85"/>
      <c r="BI92" s="85"/>
      <c r="BJ92" s="85"/>
      <c r="BK92" s="85"/>
      <c r="BL92" s="85"/>
      <c r="BM92" s="85"/>
      <c r="BN92" s="85"/>
      <c r="BO92" s="85"/>
      <c r="BP92" s="85"/>
      <c r="BQ92" s="85"/>
      <c r="BR92" s="85"/>
      <c r="BS92" s="85"/>
      <c r="BT92" s="85"/>
      <c r="BU92" s="85"/>
      <c r="BV92" s="85"/>
      <c r="BW92" s="85"/>
      <c r="BX92" s="85"/>
      <c r="BY92" s="85"/>
      <c r="BZ92" s="85"/>
      <c r="CA92" s="85"/>
      <c r="CB92" s="85"/>
      <c r="CC92" s="85"/>
      <c r="CD92" s="85"/>
      <c r="CE92" s="85"/>
      <c r="CF92" s="85"/>
      <c r="CG92" s="85"/>
      <c r="CH92" s="85"/>
      <c r="CI92" s="85"/>
      <c r="CJ92" s="85"/>
      <c r="CK92" s="85"/>
      <c r="CL92" s="85"/>
      <c r="CM92" s="85"/>
      <c r="CN92" s="85"/>
      <c r="CO92" s="85"/>
      <c r="CP92" s="85"/>
      <c r="CQ92" s="85"/>
      <c r="CR92" s="85"/>
      <c r="CS92" s="85"/>
      <c r="CT92" s="85"/>
      <c r="CU92" s="85"/>
      <c r="CV92" s="85"/>
      <c r="CW92" s="85"/>
      <c r="CX92" s="85"/>
      <c r="CY92" s="85"/>
      <c r="CZ92" s="85"/>
      <c r="DA92" s="85"/>
      <c r="DB92" s="85"/>
      <c r="DC92" s="85"/>
      <c r="DD92" s="85"/>
      <c r="DE92" s="85"/>
      <c r="DF92" s="85"/>
      <c r="DG92" s="85"/>
      <c r="DH92" s="85"/>
      <c r="DI92" s="85"/>
      <c r="DJ92" s="85"/>
      <c r="DK92" s="85"/>
      <c r="DL92" s="85"/>
      <c r="DM92" s="85"/>
      <c r="DN92" s="85"/>
      <c r="DO92" s="85"/>
      <c r="DP92" s="85"/>
      <c r="DQ92" s="85"/>
      <c r="DR92" s="85"/>
      <c r="DS92" s="85"/>
      <c r="DT92" s="85"/>
      <c r="DU92" s="85"/>
      <c r="DV92" s="85"/>
      <c r="DW92" s="85"/>
      <c r="DX92" s="85"/>
      <c r="DY92" s="85"/>
      <c r="DZ92" s="85"/>
      <c r="EA92" s="85"/>
      <c r="EB92" s="85"/>
      <c r="EC92" s="85"/>
      <c r="ED92" s="85"/>
      <c r="EE92" s="85"/>
      <c r="EF92" s="85"/>
      <c r="EG92" s="85"/>
      <c r="EH92" s="85"/>
      <c r="EI92" s="85"/>
      <c r="EJ92" s="85"/>
      <c r="EK92" s="85"/>
      <c r="EL92" s="85"/>
      <c r="EM92" s="85"/>
      <c r="EN92" s="85"/>
      <c r="EO92" s="85"/>
      <c r="EP92" s="85"/>
      <c r="EQ92" s="85"/>
      <c r="ER92" s="85"/>
      <c r="ES92" s="85"/>
      <c r="ET92" s="85"/>
      <c r="EU92" s="85"/>
      <c r="EV92" s="85"/>
      <c r="EW92" s="85"/>
      <c r="EX92" s="85"/>
      <c r="EY92" s="85"/>
      <c r="EZ92" s="85"/>
      <c r="FA92" s="85"/>
      <c r="FB92" s="85"/>
      <c r="FC92" s="85"/>
      <c r="FD92" s="85"/>
      <c r="FE92" s="85"/>
      <c r="FF92" s="85"/>
      <c r="FG92" s="85"/>
      <c r="FH92" s="85"/>
      <c r="FI92" s="85"/>
      <c r="FJ92" s="85"/>
    </row>
    <row r="93" spans="1:166" ht="7.5" customHeight="1" x14ac:dyDescent="0.2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</row>
    <row r="95" spans="1:166" x14ac:dyDescent="0.2">
      <c r="B95" s="393" t="str">
        <f>'© Copyright'!A1</f>
        <v>© 2004 - 2019 Glasdiscount.nl</v>
      </c>
      <c r="C95" s="393"/>
      <c r="D95" s="393"/>
      <c r="E95" s="393"/>
      <c r="F95" s="393"/>
      <c r="G95" s="393"/>
      <c r="H95" s="393"/>
      <c r="I95" s="393"/>
      <c r="J95" s="393"/>
      <c r="K95" s="393"/>
    </row>
    <row r="96" spans="1:166" x14ac:dyDescent="0.2">
      <c r="B96" s="393" t="str">
        <f>'© Copyright'!A3</f>
        <v>Deze spreadsheet is eigendom van Glasdiscount.nl en mag uitsluitend gebruikt worden door (potentiële) relaties en klanten van Glasdiscount.nl</v>
      </c>
      <c r="C96" s="393"/>
      <c r="D96" s="393"/>
      <c r="E96" s="393"/>
      <c r="F96" s="393"/>
      <c r="G96" s="393"/>
      <c r="H96" s="393"/>
      <c r="I96" s="393"/>
      <c r="J96" s="393"/>
      <c r="K96" s="393"/>
    </row>
    <row r="97" spans="2:11" x14ac:dyDescent="0.2">
      <c r="B97" s="393" t="str">
        <f>'© Copyright'!A4</f>
        <v>Op geen enkele wijze mag dit programma gekopieerd of hergebruikt worden tenzij schriftelijke toestemming is verleend door Glasdiscount.nl</v>
      </c>
      <c r="C97" s="393"/>
      <c r="D97" s="393"/>
      <c r="E97" s="393"/>
      <c r="F97" s="393"/>
      <c r="G97" s="393"/>
      <c r="H97" s="393"/>
      <c r="I97" s="393"/>
      <c r="J97" s="393"/>
      <c r="K97" s="393"/>
    </row>
    <row r="98" spans="2:11" x14ac:dyDescent="0.2">
      <c r="B98" s="123"/>
    </row>
    <row r="99" spans="2:11" x14ac:dyDescent="0.2">
      <c r="B99" s="123"/>
    </row>
  </sheetData>
  <sheetProtection algorithmName="SHA-512" hashValue="JL2LPGHJEibwXt11dEYI+pbnImCeHlJSFvfIMt8Sm6S/uArkR3aqQpuLMhi8JJxVMslR3eJI8g2/gTfRTPX/0g==" saltValue="n3z1/mcbjiKW0eGs6shk2A==" spinCount="100000" sheet="1" objects="1" scenarios="1" selectLockedCells="1"/>
  <mergeCells count="101">
    <mergeCell ref="I69:K69"/>
    <mergeCell ref="I70:K70"/>
    <mergeCell ref="B41:E41"/>
    <mergeCell ref="B42:E42"/>
    <mergeCell ref="G42:K42"/>
    <mergeCell ref="G41:K41"/>
    <mergeCell ref="G50:J50"/>
    <mergeCell ref="G65:K65"/>
    <mergeCell ref="B57:G61"/>
    <mergeCell ref="B97:K97"/>
    <mergeCell ref="B84:K84"/>
    <mergeCell ref="B85:K85"/>
    <mergeCell ref="B90:K90"/>
    <mergeCell ref="B91:K91"/>
    <mergeCell ref="B88:K88"/>
    <mergeCell ref="B89:K89"/>
    <mergeCell ref="B95:K95"/>
    <mergeCell ref="B96:K96"/>
    <mergeCell ref="B87:K87"/>
    <mergeCell ref="B86:K86"/>
    <mergeCell ref="G49:J49"/>
    <mergeCell ref="B50:C50"/>
    <mergeCell ref="D49:E49"/>
    <mergeCell ref="B32:C32"/>
    <mergeCell ref="B33:C33"/>
    <mergeCell ref="B34:C34"/>
    <mergeCell ref="B39:K39"/>
    <mergeCell ref="B40:H40"/>
    <mergeCell ref="J13:J14"/>
    <mergeCell ref="B24:C24"/>
    <mergeCell ref="I72:K72"/>
    <mergeCell ref="B63:K63"/>
    <mergeCell ref="B64:H64"/>
    <mergeCell ref="B19:C19"/>
    <mergeCell ref="B20:C20"/>
    <mergeCell ref="B21:C21"/>
    <mergeCell ref="B22:C22"/>
    <mergeCell ref="B23:C23"/>
    <mergeCell ref="I71:K71"/>
    <mergeCell ref="B44:C44"/>
    <mergeCell ref="B45:C45"/>
    <mergeCell ref="B46:C46"/>
    <mergeCell ref="B47:C47"/>
    <mergeCell ref="B48:C48"/>
    <mergeCell ref="B49:C49"/>
    <mergeCell ref="G67:H67"/>
    <mergeCell ref="G68:H68"/>
    <mergeCell ref="G44:J44"/>
    <mergeCell ref="I66:K66"/>
    <mergeCell ref="B65:E65"/>
    <mergeCell ref="G45:J45"/>
    <mergeCell ref="G46:J46"/>
    <mergeCell ref="G47:J47"/>
    <mergeCell ref="G48:J48"/>
    <mergeCell ref="B2:K2"/>
    <mergeCell ref="H4:K5"/>
    <mergeCell ref="B11:H11"/>
    <mergeCell ref="C4:D4"/>
    <mergeCell ref="C5:D5"/>
    <mergeCell ref="B10:K10"/>
    <mergeCell ref="B8:K8"/>
    <mergeCell ref="B37:D37"/>
    <mergeCell ref="B36:D36"/>
    <mergeCell ref="B16:C16"/>
    <mergeCell ref="B17:C17"/>
    <mergeCell ref="B18:C18"/>
    <mergeCell ref="B25:C25"/>
    <mergeCell ref="B26:C26"/>
    <mergeCell ref="B27:C27"/>
    <mergeCell ref="B28:C28"/>
    <mergeCell ref="B29:C29"/>
    <mergeCell ref="B15:C15"/>
    <mergeCell ref="B35:C35"/>
    <mergeCell ref="B30:C30"/>
    <mergeCell ref="B31:C31"/>
    <mergeCell ref="B13:C13"/>
    <mergeCell ref="B14:C14"/>
    <mergeCell ref="B83:H83"/>
    <mergeCell ref="G69:H69"/>
    <mergeCell ref="G70:H70"/>
    <mergeCell ref="G71:H71"/>
    <mergeCell ref="G72:H72"/>
    <mergeCell ref="C66:E66"/>
    <mergeCell ref="C67:E67"/>
    <mergeCell ref="C68:E68"/>
    <mergeCell ref="C69:E69"/>
    <mergeCell ref="C70:E70"/>
    <mergeCell ref="C72:E72"/>
    <mergeCell ref="B82:K82"/>
    <mergeCell ref="I73:K73"/>
    <mergeCell ref="I74:K74"/>
    <mergeCell ref="I75:K75"/>
    <mergeCell ref="C73:E73"/>
    <mergeCell ref="C74:E74"/>
    <mergeCell ref="C71:E71"/>
    <mergeCell ref="G78:K80"/>
    <mergeCell ref="D79:E79"/>
    <mergeCell ref="G66:H66"/>
    <mergeCell ref="G77:K77"/>
    <mergeCell ref="I67:K67"/>
    <mergeCell ref="I68:K68"/>
  </mergeCells>
  <phoneticPr fontId="2" type="noConversion"/>
  <conditionalFormatting sqref="K59">
    <cfRule type="expression" dxfId="3" priority="2">
      <formula>M59&gt;0</formula>
    </cfRule>
  </conditionalFormatting>
  <dataValidations xWindow="466" yWindow="856" count="14">
    <dataValidation allowBlank="1" showInputMessage="1" showErrorMessage="1" promptTitle="Beglazingsmaterialen bestellen" prompt="Selecteer NEE indien u de beglazingsmaterialen niet wilt bestellen." sqref="F77 F46:F49 F79"/>
    <dataValidation type="whole" allowBlank="1" showInputMessage="1" showErrorMessage="1" errorTitle="Foutieve afmeting" error="Breedte van het raam max. 5000 mm_x000a_Neem voor grotere maten contact op _x000a_met Glasdiscount.nl" promptTitle="breedte in mm" prompt="breedte tussen 0 en 5000 mm_x000a_Hou rekening met omtrekspeling_x000a_Hou geen rekening met glasaftrek ivm ventilatieroosters" sqref="G35">
      <formula1>0</formula1>
      <formula2>5000</formula2>
    </dataValidation>
    <dataValidation type="whole" allowBlank="1" showInputMessage="1" showErrorMessage="1" errorTitle="Foutieve afmeting" error="Hoogte kan maximaal 2700 mm zijn. _x000a_Neem voor grotere maten contact op _x000a_met Glasdiscount.nl" promptTitle="Hoogte in mm" prompt="Hoogte  tussen 0 en 2700  mm_x000a_Hou rekening met omtrekspeling_x000a_" sqref="H35">
      <formula1>0</formula1>
      <formula2>2700</formula2>
    </dataValidation>
    <dataValidation type="list" showInputMessage="1" showErrorMessage="1" sqref="D49">
      <formula1>ja_nee_selectie</formula1>
    </dataValidation>
    <dataValidation type="list" allowBlank="1" showInputMessage="1" showErrorMessage="1" sqref="I71:J71 C71">
      <formula1>adres_land</formula1>
    </dataValidation>
    <dataValidation type="list" allowBlank="1" showInputMessage="1" showErrorMessage="1" sqref="C79">
      <formula1>afhalen_bezorgen</formula1>
    </dataValidation>
    <dataValidation type="list" allowBlank="1" showInputMessage="1" showErrorMessage="1" sqref="C77">
      <formula1>ja_nee_selectie</formula1>
    </dataValidation>
    <dataValidation type="list" allowBlank="1" showInputMessage="1" showErrorMessage="1" sqref="D79">
      <formula1>afhaallocatie</formula1>
    </dataValidation>
    <dataValidation type="list" showInputMessage="1" showErrorMessage="1" errorTitle="Foutieve invoer" error="Maak uw keuze uit de lijst." sqref="B16:B34">
      <formula1>enkelglas_artikel</formula1>
    </dataValidation>
    <dataValidation type="whole" allowBlank="1" showInputMessage="1" showErrorMessage="1" errorTitle="Foutieve afmeting" error="Breedte van de ruit is max. 5.000 mm._x000a_Is uw breedte &gt; 5.000 mm, neem contact op met Glasdiscount.nl." promptTitle="Breedte in mm" prompt="-Breedte &gt;0 en &lt; 5.000 mm._x000a_-Houd rekening met omtrekspeling." sqref="G16:G34">
      <formula1>0</formula1>
      <formula2>5000</formula2>
    </dataValidation>
    <dataValidation type="whole" allowBlank="1" showInputMessage="1" showErrorMessage="1" errorTitle="Foutieve afmeting" error="De hoogte van de ruit is max. 2.700 mm. _x000a_Is uw hoogte &gt; 2.700 mm, neem contact op met Glasdiscount.nl." promptTitle="Hoogte in mm" prompt="-Hoogte &gt; 0 en &lt; 2.700  mm_x000a_-Houd rekening met omtrekspeling._x000a_-Houd geen rekening met glasaftrek bij eventuele ventilatieroosters." sqref="H16:H32 H34">
      <formula1>0</formula1>
      <formula2>2700</formula2>
    </dataValidation>
    <dataValidation type="whole" allowBlank="1" showInputMessage="1" showErrorMessage="1" errorTitle="Foutieve afmeting" error="De hoogte van de ruit is max. 2.700 mm. _x000a_Is uw hoogte &gt; 2.700 mm, neem contact op met Glasdiscount.nl." promptTitle="Hoogte in mm" prompt="-Hoogte &gt; 0 en &lt; 2.700  mm._x000a_-Houd rekening met omtrekspeling._x000a_-Houd geen rekening met glasaftrek bij eventuele ventilatieroosters." sqref="H33">
      <formula1>0</formula1>
      <formula2>2700</formula2>
    </dataValidation>
    <dataValidation allowBlank="1" showErrorMessage="1" promptTitle="Aantal" prompt="Voer het aantal ruiten in" sqref="F16:F35"/>
    <dataValidation allowBlank="1" showErrorMessage="1" sqref="I67:K67"/>
  </dataValidations>
  <printOptions horizontalCentered="1"/>
  <pageMargins left="0.23622047244094491" right="0.23622047244094491" top="0.62992125984251968" bottom="0.62992125984251968" header="0.31496062992125984" footer="0.23622047244094491"/>
  <pageSetup paperSize="9" scale="75" fitToHeight="2" orientation="portrait" horizontalDpi="4294967294" verticalDpi="4294967294" r:id="rId1"/>
  <headerFooter>
    <oddHeader>&amp;L&amp;"Arial,Cursief"&amp;8&amp;K06506FVersie 07-05-2014</oddHeader>
    <oddFooter>&amp;R&amp;8&amp;K06506FPagina &amp;P van &amp;N</oddFooter>
  </headerFooter>
  <rowBreaks count="1" manualBreakCount="1">
    <brk id="51" min="1" max="1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>
    <pageSetUpPr fitToPage="1"/>
  </sheetPr>
  <dimension ref="A1:R70"/>
  <sheetViews>
    <sheetView zoomScaleNormal="100" workbookViewId="0">
      <selection activeCell="C5" sqref="C5:D5"/>
    </sheetView>
  </sheetViews>
  <sheetFormatPr defaultRowHeight="12.75" x14ac:dyDescent="0.2"/>
  <cols>
    <col min="1" max="1" width="1.42578125" style="3" customWidth="1"/>
    <col min="2" max="2" width="10.7109375" style="3" customWidth="1"/>
    <col min="3" max="3" width="19.28515625" style="3" customWidth="1"/>
    <col min="4" max="4" width="16.7109375" style="3" customWidth="1"/>
    <col min="5" max="6" width="10.7109375" style="3" customWidth="1"/>
    <col min="7" max="7" width="13.28515625" style="3" customWidth="1"/>
    <col min="8" max="8" width="19.42578125" style="3" customWidth="1"/>
    <col min="9" max="9" width="1.42578125" style="3" customWidth="1"/>
    <col min="10" max="16384" width="9.140625" style="3"/>
  </cols>
  <sheetData>
    <row r="1" spans="1:9" ht="7.5" customHeight="1" x14ac:dyDescent="0.2">
      <c r="A1" s="10"/>
      <c r="B1" s="10"/>
      <c r="C1" s="10"/>
      <c r="D1" s="10"/>
      <c r="E1" s="10"/>
      <c r="F1" s="10"/>
      <c r="G1" s="10"/>
      <c r="H1" s="10"/>
      <c r="I1" s="10"/>
    </row>
    <row r="2" spans="1:9" ht="60" customHeight="1" x14ac:dyDescent="0.2">
      <c r="A2" s="10"/>
      <c r="B2" s="426" t="s">
        <v>0</v>
      </c>
      <c r="C2" s="426"/>
      <c r="D2" s="426"/>
      <c r="E2" s="426"/>
      <c r="F2" s="426"/>
      <c r="G2" s="426"/>
      <c r="H2" s="426"/>
      <c r="I2" s="10"/>
    </row>
    <row r="3" spans="1:9" ht="6" customHeight="1" x14ac:dyDescent="0.2">
      <c r="A3" s="10"/>
      <c r="B3" s="20"/>
      <c r="C3" s="21"/>
      <c r="D3" s="21"/>
      <c r="E3" s="21"/>
      <c r="F3" s="21"/>
      <c r="G3" s="21"/>
      <c r="H3" s="21"/>
      <c r="I3" s="10"/>
    </row>
    <row r="4" spans="1:9" ht="12.75" customHeight="1" x14ac:dyDescent="0.2">
      <c r="A4" s="10"/>
      <c r="B4" s="192" t="s">
        <v>1</v>
      </c>
      <c r="C4" s="147">
        <f ca="1">TODAY()</f>
        <v>41766</v>
      </c>
      <c r="D4" s="147"/>
      <c r="E4" s="147"/>
      <c r="F4" s="409" t="s">
        <v>49</v>
      </c>
      <c r="G4" s="409"/>
      <c r="H4" s="409"/>
      <c r="I4" s="10"/>
    </row>
    <row r="5" spans="1:9" ht="12.75" customHeight="1" x14ac:dyDescent="0.2">
      <c r="A5" s="10"/>
      <c r="B5" s="192" t="s">
        <v>50</v>
      </c>
      <c r="C5" s="495"/>
      <c r="D5" s="495"/>
      <c r="E5" s="35"/>
      <c r="F5" s="409"/>
      <c r="G5" s="409"/>
      <c r="H5" s="409"/>
      <c r="I5" s="10"/>
    </row>
    <row r="6" spans="1:9" ht="6" customHeight="1" x14ac:dyDescent="0.2">
      <c r="A6" s="10"/>
      <c r="B6" s="22"/>
      <c r="C6" s="23"/>
      <c r="D6" s="23"/>
      <c r="E6" s="23"/>
      <c r="F6" s="24"/>
      <c r="G6" s="24"/>
      <c r="H6" s="24"/>
      <c r="I6" s="10"/>
    </row>
    <row r="7" spans="1:9" ht="6" customHeight="1" x14ac:dyDescent="0.2">
      <c r="A7" s="10"/>
      <c r="I7" s="10"/>
    </row>
    <row r="8" spans="1:9" ht="18" customHeight="1" x14ac:dyDescent="0.2">
      <c r="A8" s="10"/>
      <c r="B8" s="415" t="s">
        <v>34</v>
      </c>
      <c r="C8" s="416"/>
      <c r="D8" s="417"/>
      <c r="E8" s="415" t="str">
        <f>Offerteblad!G65</f>
        <v>Afleveradres</v>
      </c>
      <c r="F8" s="416"/>
      <c r="G8" s="416"/>
      <c r="H8" s="417"/>
      <c r="I8" s="10"/>
    </row>
    <row r="9" spans="1:9" ht="6" customHeight="1" x14ac:dyDescent="0.2">
      <c r="A9" s="10"/>
      <c r="B9" s="241"/>
      <c r="C9" s="242"/>
      <c r="D9" s="242"/>
      <c r="E9" s="242"/>
      <c r="F9" s="242"/>
      <c r="G9" s="242"/>
      <c r="H9" s="246"/>
      <c r="I9" s="10"/>
    </row>
    <row r="10" spans="1:9" x14ac:dyDescent="0.2">
      <c r="A10" s="10"/>
      <c r="B10" s="431" t="str">
        <f>IF(Offerteblad!C67="","",Offerteblad!C67)</f>
        <v/>
      </c>
      <c r="C10" s="420"/>
      <c r="D10" s="420"/>
      <c r="E10" s="418" t="str">
        <f>IF(Offerteblad!I67="","",Offerteblad!I67)</f>
        <v/>
      </c>
      <c r="F10" s="418"/>
      <c r="G10" s="418"/>
      <c r="H10" s="419"/>
      <c r="I10" s="10"/>
    </row>
    <row r="11" spans="1:9" x14ac:dyDescent="0.2">
      <c r="A11" s="10"/>
      <c r="B11" s="431" t="str">
        <f>IF(Offerteblad!C68="","",Offerteblad!C68)</f>
        <v/>
      </c>
      <c r="C11" s="420"/>
      <c r="D11" s="420"/>
      <c r="E11" s="418" t="str">
        <f>IF(Offerteblad!I68="","",Offerteblad!I68)</f>
        <v/>
      </c>
      <c r="F11" s="418"/>
      <c r="G11" s="418"/>
      <c r="H11" s="419"/>
      <c r="I11" s="10"/>
    </row>
    <row r="12" spans="1:9" x14ac:dyDescent="0.2">
      <c r="A12" s="10"/>
      <c r="B12" s="201" t="str">
        <f>IF(Offerteblad!C69="","",Offerteblad!C69)</f>
        <v/>
      </c>
      <c r="C12" s="187" t="str">
        <f>IF(Offerteblad!C70="","",Offerteblad!C70)</f>
        <v/>
      </c>
      <c r="D12" s="205"/>
      <c r="E12" s="194" t="str">
        <f>IF(Offerteblad!I69="","",Offerteblad!I69)</f>
        <v/>
      </c>
      <c r="F12" s="411" t="str">
        <f>IF(Offerteblad!I70="","",Offerteblad!I70)</f>
        <v/>
      </c>
      <c r="G12" s="411"/>
      <c r="H12" s="412"/>
      <c r="I12" s="10"/>
    </row>
    <row r="13" spans="1:9" x14ac:dyDescent="0.2">
      <c r="A13" s="10"/>
      <c r="B13" s="431" t="str">
        <f>IF(Offerteblad!C71="&lt;selecteer&gt;","",Offerteblad!C71)</f>
        <v/>
      </c>
      <c r="C13" s="420"/>
      <c r="D13" s="420"/>
      <c r="E13" s="420" t="str">
        <f>IF(Offerteblad!I71="&lt;selecteer&gt;","",Offerteblad!I71)</f>
        <v/>
      </c>
      <c r="F13" s="420"/>
      <c r="G13" s="420"/>
      <c r="H13" s="421"/>
      <c r="I13" s="10"/>
    </row>
    <row r="14" spans="1:9" x14ac:dyDescent="0.2">
      <c r="A14" s="10"/>
      <c r="B14" s="431" t="str">
        <f>IF(Offerteblad!C72="","",Offerteblad!C72)</f>
        <v/>
      </c>
      <c r="C14" s="420"/>
      <c r="D14" s="205" t="str">
        <f>IF(Offerteblad!C73="","",Offerteblad!C73)</f>
        <v/>
      </c>
      <c r="E14" s="420" t="str">
        <f>IF(Offerteblad!I72="","",Offerteblad!I72)</f>
        <v/>
      </c>
      <c r="F14" s="420"/>
      <c r="G14" s="420"/>
      <c r="H14" s="421"/>
      <c r="I14" s="10"/>
    </row>
    <row r="15" spans="1:9" x14ac:dyDescent="0.2">
      <c r="A15" s="10"/>
      <c r="B15" s="431" t="str">
        <f>IF(Offerteblad!C74="","",Offerteblad!C74)</f>
        <v/>
      </c>
      <c r="C15" s="420"/>
      <c r="D15" s="420"/>
      <c r="E15" s="420"/>
      <c r="F15" s="420"/>
      <c r="G15" s="420"/>
      <c r="H15" s="421"/>
      <c r="I15" s="10"/>
    </row>
    <row r="16" spans="1:9" ht="6" customHeight="1" x14ac:dyDescent="0.2">
      <c r="A16" s="10"/>
      <c r="B16" s="243"/>
      <c r="C16" s="244"/>
      <c r="D16" s="244"/>
      <c r="E16" s="244"/>
      <c r="F16" s="244"/>
      <c r="G16" s="244"/>
      <c r="H16" s="247"/>
      <c r="I16" s="10"/>
    </row>
    <row r="17" spans="1:9" ht="6" customHeight="1" x14ac:dyDescent="0.2">
      <c r="A17" s="10"/>
      <c r="I17" s="10"/>
    </row>
    <row r="18" spans="1:9" ht="18" customHeight="1" x14ac:dyDescent="0.2">
      <c r="A18" s="10"/>
      <c r="B18" s="415" t="s">
        <v>140</v>
      </c>
      <c r="C18" s="416"/>
      <c r="D18" s="417"/>
      <c r="E18" s="415" t="s">
        <v>141</v>
      </c>
      <c r="F18" s="416"/>
      <c r="G18" s="416"/>
      <c r="H18" s="417"/>
      <c r="I18" s="10"/>
    </row>
    <row r="19" spans="1:9" ht="7.5" customHeight="1" x14ac:dyDescent="0.2">
      <c r="A19" s="10"/>
      <c r="B19" s="241"/>
      <c r="C19" s="242"/>
      <c r="D19" s="242"/>
      <c r="E19" s="242"/>
      <c r="F19" s="242"/>
      <c r="G19" s="242"/>
      <c r="H19" s="246"/>
      <c r="I19" s="10"/>
    </row>
    <row r="20" spans="1:9" x14ac:dyDescent="0.2">
      <c r="A20" s="10"/>
      <c r="B20" s="432"/>
      <c r="C20" s="433"/>
      <c r="D20" s="433"/>
      <c r="E20" s="34" t="str">
        <f>IF(Offerteblad!C79="&lt;selecteer&gt;","",Offerteblad!C79)</f>
        <v>Bezorgen</v>
      </c>
      <c r="F20" s="410" t="str">
        <f>IF(Offerteblad!D79="&lt;kies locatie&gt;","",Offerteblad!D79)</f>
        <v/>
      </c>
      <c r="G20" s="410"/>
      <c r="H20" s="38"/>
      <c r="I20" s="10"/>
    </row>
    <row r="21" spans="1:9" ht="7.5" customHeight="1" x14ac:dyDescent="0.2">
      <c r="A21" s="10"/>
      <c r="B21" s="243"/>
      <c r="C21" s="244"/>
      <c r="D21" s="244"/>
      <c r="E21" s="244"/>
      <c r="F21" s="244"/>
      <c r="G21" s="244"/>
      <c r="H21" s="247"/>
      <c r="I21" s="10"/>
    </row>
    <row r="22" spans="1:9" ht="12" customHeight="1" x14ac:dyDescent="0.2">
      <c r="A22" s="10"/>
      <c r="I22" s="10"/>
    </row>
    <row r="23" spans="1:9" x14ac:dyDescent="0.2">
      <c r="A23" s="10"/>
      <c r="B23" s="427" t="s">
        <v>7</v>
      </c>
      <c r="C23" s="434" t="s">
        <v>158</v>
      </c>
      <c r="D23" s="435"/>
      <c r="E23" s="25" t="s">
        <v>8</v>
      </c>
      <c r="F23" s="25" t="s">
        <v>9</v>
      </c>
      <c r="G23" s="25" t="s">
        <v>159</v>
      </c>
      <c r="H23" s="27" t="s">
        <v>51</v>
      </c>
      <c r="I23" s="10"/>
    </row>
    <row r="24" spans="1:9" x14ac:dyDescent="0.2">
      <c r="A24" s="10"/>
      <c r="B24" s="428"/>
      <c r="C24" s="436"/>
      <c r="D24" s="437"/>
      <c r="E24" s="26" t="s">
        <v>13</v>
      </c>
      <c r="F24" s="26" t="s">
        <v>13</v>
      </c>
      <c r="G24" s="26" t="s">
        <v>145</v>
      </c>
      <c r="H24" s="28" t="s">
        <v>14</v>
      </c>
      <c r="I24" s="10"/>
    </row>
    <row r="25" spans="1:9" ht="6" customHeight="1" x14ac:dyDescent="0.2">
      <c r="A25" s="10"/>
      <c r="B25" s="12"/>
      <c r="C25" s="438"/>
      <c r="D25" s="439"/>
      <c r="E25" s="13"/>
      <c r="F25" s="13"/>
      <c r="G25" s="13"/>
      <c r="H25" s="14"/>
      <c r="I25" s="10"/>
    </row>
    <row r="26" spans="1:9" x14ac:dyDescent="0.2">
      <c r="A26" s="10"/>
      <c r="B26" s="248" t="str">
        <f>IF(Offerteblad!F16=0,"",Offerteblad!F16)</f>
        <v/>
      </c>
      <c r="C26" s="422" t="str">
        <f>IF(Offerteblad!B16="  &lt;selecteer&gt;","",Offerteblad!B16)</f>
        <v/>
      </c>
      <c r="D26" s="423"/>
      <c r="E26" s="250" t="str">
        <f>IF(Offerteblad!G16= 0, "",Offerteblad!G16)</f>
        <v/>
      </c>
      <c r="F26" s="250" t="str">
        <f>IF(Offerteblad!H16= 0, "",Offerteblad!H16)</f>
        <v/>
      </c>
      <c r="G26" s="249" t="str">
        <f>IF(Offerteblad!I16=0,"",(Offerteblad!F16*Offerteblad!I16))</f>
        <v/>
      </c>
      <c r="H26" s="254" t="str">
        <f>IF(Offerteblad!K16= 0, "",Offerteblad!K16)</f>
        <v/>
      </c>
      <c r="I26" s="10"/>
    </row>
    <row r="27" spans="1:9" x14ac:dyDescent="0.2">
      <c r="A27" s="10"/>
      <c r="B27" s="248" t="str">
        <f>IF(Offerteblad!F17=0,"",Offerteblad!F17)</f>
        <v/>
      </c>
      <c r="C27" s="422" t="str">
        <f>IF(Offerteblad!B17="  &lt;selecteer&gt;","",Offerteblad!B17)</f>
        <v/>
      </c>
      <c r="D27" s="423"/>
      <c r="E27" s="250" t="str">
        <f>IF(Offerteblad!G17= 0, "",Offerteblad!G17)</f>
        <v/>
      </c>
      <c r="F27" s="250" t="str">
        <f>IF(Offerteblad!H17= 0, "",Offerteblad!H17)</f>
        <v/>
      </c>
      <c r="G27" s="249" t="str">
        <f>IF(Offerteblad!I17=0,"",(Offerteblad!F17*Offerteblad!I17))</f>
        <v/>
      </c>
      <c r="H27" s="254" t="str">
        <f>IF(Offerteblad!K17= 0, "",Offerteblad!K17)</f>
        <v/>
      </c>
      <c r="I27" s="10"/>
    </row>
    <row r="28" spans="1:9" x14ac:dyDescent="0.2">
      <c r="A28" s="10"/>
      <c r="B28" s="248" t="str">
        <f>IF(Offerteblad!F18=0,"",Offerteblad!F18)</f>
        <v/>
      </c>
      <c r="C28" s="422" t="str">
        <f>IF(Offerteblad!B18="  &lt;selecteer&gt;","",Offerteblad!B18)</f>
        <v/>
      </c>
      <c r="D28" s="423"/>
      <c r="E28" s="250" t="str">
        <f>IF(Offerteblad!G18= 0, "",Offerteblad!G18)</f>
        <v/>
      </c>
      <c r="F28" s="250" t="str">
        <f>IF(Offerteblad!H18= 0, "",Offerteblad!H18)</f>
        <v/>
      </c>
      <c r="G28" s="249" t="str">
        <f>IF(Offerteblad!I18=0,"",(Offerteblad!F18*Offerteblad!I18))</f>
        <v/>
      </c>
      <c r="H28" s="254" t="str">
        <f>IF(Offerteblad!K18= 0, "",Offerteblad!K18)</f>
        <v/>
      </c>
      <c r="I28" s="10"/>
    </row>
    <row r="29" spans="1:9" x14ac:dyDescent="0.2">
      <c r="A29" s="10"/>
      <c r="B29" s="248" t="str">
        <f>IF(Offerteblad!F19=0,"",Offerteblad!F19)</f>
        <v/>
      </c>
      <c r="C29" s="422" t="str">
        <f>IF(Offerteblad!B19="  &lt;selecteer&gt;","",Offerteblad!B19)</f>
        <v/>
      </c>
      <c r="D29" s="423"/>
      <c r="E29" s="250" t="str">
        <f>IF(Offerteblad!G19= 0, "",Offerteblad!G19)</f>
        <v/>
      </c>
      <c r="F29" s="250" t="str">
        <f>IF(Offerteblad!H19= 0, "",Offerteblad!H19)</f>
        <v/>
      </c>
      <c r="G29" s="249" t="str">
        <f>IF(Offerteblad!I19=0,"",(Offerteblad!F19*Offerteblad!I19))</f>
        <v/>
      </c>
      <c r="H29" s="254" t="str">
        <f>IF(Offerteblad!K19= 0, "",Offerteblad!K19)</f>
        <v/>
      </c>
      <c r="I29" s="10"/>
    </row>
    <row r="30" spans="1:9" x14ac:dyDescent="0.2">
      <c r="A30" s="10"/>
      <c r="B30" s="248" t="str">
        <f>IF(Offerteblad!F20=0,"",Offerteblad!F20)</f>
        <v/>
      </c>
      <c r="C30" s="422" t="str">
        <f>IF(Offerteblad!B20="  &lt;selecteer&gt;","",Offerteblad!B20)</f>
        <v/>
      </c>
      <c r="D30" s="423"/>
      <c r="E30" s="250" t="str">
        <f>IF(Offerteblad!G20= 0, "",Offerteblad!G20)</f>
        <v/>
      </c>
      <c r="F30" s="250" t="str">
        <f>IF(Offerteblad!H20= 0, "",Offerteblad!H20)</f>
        <v/>
      </c>
      <c r="G30" s="249" t="str">
        <f>IF(Offerteblad!I20=0,"",(Offerteblad!F20*Offerteblad!I20))</f>
        <v/>
      </c>
      <c r="H30" s="254" t="str">
        <f>IF(Offerteblad!K20= 0, "",Offerteblad!K20)</f>
        <v/>
      </c>
      <c r="I30" s="10"/>
    </row>
    <row r="31" spans="1:9" x14ac:dyDescent="0.2">
      <c r="A31" s="10"/>
      <c r="B31" s="248" t="str">
        <f>IF(Offerteblad!F21=0,"",Offerteblad!F21)</f>
        <v/>
      </c>
      <c r="C31" s="422" t="str">
        <f>IF(Offerteblad!B21="  &lt;selecteer&gt;","",Offerteblad!B21)</f>
        <v/>
      </c>
      <c r="D31" s="423"/>
      <c r="E31" s="250" t="str">
        <f>IF(Offerteblad!G21= 0, "",Offerteblad!G21)</f>
        <v/>
      </c>
      <c r="F31" s="250" t="str">
        <f>IF(Offerteblad!H21= 0, "",Offerteblad!H21)</f>
        <v/>
      </c>
      <c r="G31" s="249" t="str">
        <f>IF(Offerteblad!I21=0,"",(Offerteblad!F21*Offerteblad!I21))</f>
        <v/>
      </c>
      <c r="H31" s="254" t="str">
        <f>IF(Offerteblad!K21= 0, "",Offerteblad!K21)</f>
        <v/>
      </c>
      <c r="I31" s="10"/>
    </row>
    <row r="32" spans="1:9" x14ac:dyDescent="0.2">
      <c r="A32" s="10"/>
      <c r="B32" s="248" t="str">
        <f>IF(Offerteblad!F22=0,"",Offerteblad!F22)</f>
        <v/>
      </c>
      <c r="C32" s="422" t="str">
        <f>IF(Offerteblad!B22="  &lt;selecteer&gt;","",Offerteblad!B22)</f>
        <v/>
      </c>
      <c r="D32" s="423"/>
      <c r="E32" s="250" t="str">
        <f>IF(Offerteblad!G22= 0, "",Offerteblad!G22)</f>
        <v/>
      </c>
      <c r="F32" s="250" t="str">
        <f>IF(Offerteblad!H22= 0, "",Offerteblad!H22)</f>
        <v/>
      </c>
      <c r="G32" s="249" t="str">
        <f>IF(Offerteblad!I22=0,"",(Offerteblad!F22*Offerteblad!I22))</f>
        <v/>
      </c>
      <c r="H32" s="254" t="str">
        <f>IF(Offerteblad!K22= 0, "",Offerteblad!K22)</f>
        <v/>
      </c>
      <c r="I32" s="10"/>
    </row>
    <row r="33" spans="1:9" x14ac:dyDescent="0.2">
      <c r="A33" s="10"/>
      <c r="B33" s="248" t="str">
        <f>IF(Offerteblad!F23=0,"",Offerteblad!F23)</f>
        <v/>
      </c>
      <c r="C33" s="422" t="str">
        <f>IF(Offerteblad!B23="  &lt;selecteer&gt;","",Offerteblad!B23)</f>
        <v/>
      </c>
      <c r="D33" s="423"/>
      <c r="E33" s="250" t="str">
        <f>IF(Offerteblad!G23= 0, "",Offerteblad!G23)</f>
        <v/>
      </c>
      <c r="F33" s="250" t="str">
        <f>IF(Offerteblad!H23= 0, "",Offerteblad!H23)</f>
        <v/>
      </c>
      <c r="G33" s="249" t="str">
        <f>IF(Offerteblad!I23=0,"",(Offerteblad!F23*Offerteblad!I23))</f>
        <v/>
      </c>
      <c r="H33" s="254" t="str">
        <f>IF(Offerteblad!K23= 0, "",Offerteblad!K23)</f>
        <v/>
      </c>
      <c r="I33" s="10"/>
    </row>
    <row r="34" spans="1:9" x14ac:dyDescent="0.2">
      <c r="A34" s="10"/>
      <c r="B34" s="248" t="str">
        <f>IF(Offerteblad!F24=0,"",Offerteblad!F24)</f>
        <v/>
      </c>
      <c r="C34" s="422" t="str">
        <f>IF(Offerteblad!B24="  &lt;selecteer&gt;","",Offerteblad!B24)</f>
        <v/>
      </c>
      <c r="D34" s="423"/>
      <c r="E34" s="250" t="str">
        <f>IF(Offerteblad!G24= 0, "",Offerteblad!G24)</f>
        <v/>
      </c>
      <c r="F34" s="250" t="str">
        <f>IF(Offerteblad!H24= 0, "",Offerteblad!H24)</f>
        <v/>
      </c>
      <c r="G34" s="249" t="str">
        <f>IF(Offerteblad!I24=0,"",(Offerteblad!F24*Offerteblad!I24))</f>
        <v/>
      </c>
      <c r="H34" s="254" t="str">
        <f>IF(Offerteblad!K24= 0, "",Offerteblad!K24)</f>
        <v/>
      </c>
      <c r="I34" s="10"/>
    </row>
    <row r="35" spans="1:9" x14ac:dyDescent="0.2">
      <c r="A35" s="10"/>
      <c r="B35" s="248" t="str">
        <f>IF(Offerteblad!F25=0,"",Offerteblad!F25)</f>
        <v/>
      </c>
      <c r="C35" s="422" t="str">
        <f>IF(Offerteblad!B25="  &lt;selecteer&gt;","",Offerteblad!B25)</f>
        <v/>
      </c>
      <c r="D35" s="423"/>
      <c r="E35" s="250" t="str">
        <f>IF(Offerteblad!G25= 0, "",Offerteblad!G25)</f>
        <v/>
      </c>
      <c r="F35" s="250" t="str">
        <f>IF(Offerteblad!H25= 0, "",Offerteblad!H25)</f>
        <v/>
      </c>
      <c r="G35" s="249" t="str">
        <f>IF(Offerteblad!I25=0,"",(Offerteblad!F25*Offerteblad!I25))</f>
        <v/>
      </c>
      <c r="H35" s="254" t="str">
        <f>IF(Offerteblad!K25= 0, "",Offerteblad!K25)</f>
        <v/>
      </c>
      <c r="I35" s="10"/>
    </row>
    <row r="36" spans="1:9" x14ac:dyDescent="0.2">
      <c r="A36" s="10"/>
      <c r="B36" s="248" t="str">
        <f>IF(Offerteblad!F26=0,"",Offerteblad!F26)</f>
        <v/>
      </c>
      <c r="C36" s="422" t="str">
        <f>IF(Offerteblad!B26="  &lt;selecteer&gt;","",Offerteblad!B26)</f>
        <v/>
      </c>
      <c r="D36" s="423"/>
      <c r="E36" s="250" t="str">
        <f>IF(Offerteblad!G26= 0, "",Offerteblad!G26)</f>
        <v/>
      </c>
      <c r="F36" s="250" t="str">
        <f>IF(Offerteblad!H26= 0, "",Offerteblad!H26)</f>
        <v/>
      </c>
      <c r="G36" s="249" t="str">
        <f>IF(Offerteblad!I26=0,"",(Offerteblad!F26*Offerteblad!I26))</f>
        <v/>
      </c>
      <c r="H36" s="254" t="str">
        <f>IF(Offerteblad!K26= 0, "",Offerteblad!K26)</f>
        <v/>
      </c>
      <c r="I36" s="10"/>
    </row>
    <row r="37" spans="1:9" x14ac:dyDescent="0.2">
      <c r="A37" s="10"/>
      <c r="B37" s="248" t="str">
        <f>IF(Offerteblad!F27=0,"",Offerteblad!F27)</f>
        <v/>
      </c>
      <c r="C37" s="422" t="str">
        <f>IF(Offerteblad!B27="  &lt;selecteer&gt;","",Offerteblad!B27)</f>
        <v/>
      </c>
      <c r="D37" s="423"/>
      <c r="E37" s="250" t="str">
        <f>IF(Offerteblad!G27= 0, "",Offerteblad!G27)</f>
        <v/>
      </c>
      <c r="F37" s="250" t="str">
        <f>IF(Offerteblad!H27= 0, "",Offerteblad!H27)</f>
        <v/>
      </c>
      <c r="G37" s="249" t="str">
        <f>IF(Offerteblad!I27=0,"",(Offerteblad!F27*Offerteblad!I27))</f>
        <v/>
      </c>
      <c r="H37" s="254" t="str">
        <f>IF(Offerteblad!K27= 0, "",Offerteblad!K27)</f>
        <v/>
      </c>
      <c r="I37" s="10"/>
    </row>
    <row r="38" spans="1:9" x14ac:dyDescent="0.2">
      <c r="A38" s="10"/>
      <c r="B38" s="248" t="str">
        <f>IF(Offerteblad!F28=0,"",Offerteblad!F28)</f>
        <v/>
      </c>
      <c r="C38" s="422" t="str">
        <f>IF(Offerteblad!B28="  &lt;selecteer&gt;","",Offerteblad!B28)</f>
        <v/>
      </c>
      <c r="D38" s="423"/>
      <c r="E38" s="250" t="str">
        <f>IF(Offerteblad!G28= 0, "",Offerteblad!G28)</f>
        <v/>
      </c>
      <c r="F38" s="250" t="str">
        <f>IF(Offerteblad!H28= 0, "",Offerteblad!H28)</f>
        <v/>
      </c>
      <c r="G38" s="249" t="str">
        <f>IF(Offerteblad!I28=0,"",(Offerteblad!F28*Offerteblad!I28))</f>
        <v/>
      </c>
      <c r="H38" s="254" t="str">
        <f>IF(Offerteblad!K28= 0, "",Offerteblad!K28)</f>
        <v/>
      </c>
      <c r="I38" s="10"/>
    </row>
    <row r="39" spans="1:9" x14ac:dyDescent="0.2">
      <c r="A39" s="10"/>
      <c r="B39" s="248" t="str">
        <f>IF(Offerteblad!F29=0,"",Offerteblad!F29)</f>
        <v/>
      </c>
      <c r="C39" s="422" t="str">
        <f>IF(Offerteblad!B29="  &lt;selecteer&gt;","",Offerteblad!B29)</f>
        <v/>
      </c>
      <c r="D39" s="423"/>
      <c r="E39" s="250" t="str">
        <f>IF(Offerteblad!G29= 0, "",Offerteblad!G29)</f>
        <v/>
      </c>
      <c r="F39" s="250" t="str">
        <f>IF(Offerteblad!H29= 0, "",Offerteblad!H29)</f>
        <v/>
      </c>
      <c r="G39" s="249" t="str">
        <f>IF(Offerteblad!I29=0,"",(Offerteblad!F29*Offerteblad!I29))</f>
        <v/>
      </c>
      <c r="H39" s="254" t="str">
        <f>IF(Offerteblad!K29= 0, "",Offerteblad!K29)</f>
        <v/>
      </c>
      <c r="I39" s="10"/>
    </row>
    <row r="40" spans="1:9" x14ac:dyDescent="0.2">
      <c r="A40" s="10"/>
      <c r="B40" s="248" t="str">
        <f>IF(Offerteblad!F30=0,"",Offerteblad!F30)</f>
        <v/>
      </c>
      <c r="C40" s="422" t="str">
        <f>IF(Offerteblad!B30="  &lt;selecteer&gt;","",Offerteblad!B30)</f>
        <v/>
      </c>
      <c r="D40" s="423"/>
      <c r="E40" s="250" t="str">
        <f>IF(Offerteblad!G30= 0, "",Offerteblad!G30)</f>
        <v/>
      </c>
      <c r="F40" s="250" t="str">
        <f>IF(Offerteblad!H30= 0, "",Offerteblad!H30)</f>
        <v/>
      </c>
      <c r="G40" s="249" t="str">
        <f>IF(Offerteblad!I30=0,"",(Offerteblad!F30*Offerteblad!I30))</f>
        <v/>
      </c>
      <c r="H40" s="254" t="str">
        <f>IF(Offerteblad!K30= 0, "",Offerteblad!K30)</f>
        <v/>
      </c>
      <c r="I40" s="10"/>
    </row>
    <row r="41" spans="1:9" x14ac:dyDescent="0.2">
      <c r="A41" s="10"/>
      <c r="B41" s="248" t="str">
        <f>IF(Offerteblad!F31=0,"",Offerteblad!F31)</f>
        <v/>
      </c>
      <c r="C41" s="422" t="str">
        <f>IF(Offerteblad!B31="  &lt;selecteer&gt;","",Offerteblad!B31)</f>
        <v/>
      </c>
      <c r="D41" s="423"/>
      <c r="E41" s="250" t="str">
        <f>IF(Offerteblad!G31= 0, "",Offerteblad!G31)</f>
        <v/>
      </c>
      <c r="F41" s="250" t="str">
        <f>IF(Offerteblad!H31= 0, "",Offerteblad!H31)</f>
        <v/>
      </c>
      <c r="G41" s="249" t="str">
        <f>IF(Offerteblad!I31=0,"",(Offerteblad!F31*Offerteblad!I31))</f>
        <v/>
      </c>
      <c r="H41" s="254" t="str">
        <f>IF(Offerteblad!K31= 0, "",Offerteblad!K31)</f>
        <v/>
      </c>
      <c r="I41" s="10"/>
    </row>
    <row r="42" spans="1:9" x14ac:dyDescent="0.2">
      <c r="A42" s="10"/>
      <c r="B42" s="248" t="str">
        <f>IF(Offerteblad!F32=0,"",Offerteblad!F32)</f>
        <v/>
      </c>
      <c r="C42" s="422" t="str">
        <f>IF(Offerteblad!B32="  &lt;selecteer&gt;","",Offerteblad!B32)</f>
        <v/>
      </c>
      <c r="D42" s="423"/>
      <c r="E42" s="250" t="str">
        <f>IF(Offerteblad!G32= 0, "",Offerteblad!G32)</f>
        <v/>
      </c>
      <c r="F42" s="250" t="str">
        <f>IF(Offerteblad!H32= 0, "",Offerteblad!H32)</f>
        <v/>
      </c>
      <c r="G42" s="249" t="str">
        <f>IF(Offerteblad!I32=0,"",(Offerteblad!F32*Offerteblad!I32))</f>
        <v/>
      </c>
      <c r="H42" s="254" t="str">
        <f>IF(Offerteblad!K32= 0, "",Offerteblad!K32)</f>
        <v/>
      </c>
      <c r="I42" s="10"/>
    </row>
    <row r="43" spans="1:9" x14ac:dyDescent="0.2">
      <c r="A43" s="10"/>
      <c r="B43" s="248" t="str">
        <f>IF(Offerteblad!F33=0,"",Offerteblad!F33)</f>
        <v/>
      </c>
      <c r="C43" s="422" t="str">
        <f>IF(Offerteblad!B33="  &lt;selecteer&gt;","",Offerteblad!B33)</f>
        <v/>
      </c>
      <c r="D43" s="423"/>
      <c r="E43" s="250" t="str">
        <f>IF(Offerteblad!G33= 0, "",Offerteblad!G33)</f>
        <v/>
      </c>
      <c r="F43" s="250" t="str">
        <f>IF(Offerteblad!H33= 0, "",Offerteblad!H33)</f>
        <v/>
      </c>
      <c r="G43" s="249" t="str">
        <f>IF(Offerteblad!I33=0,"",(Offerteblad!F33*Offerteblad!I33))</f>
        <v/>
      </c>
      <c r="H43" s="254" t="str">
        <f>IF(Offerteblad!K33= 0, "",Offerteblad!K33)</f>
        <v/>
      </c>
      <c r="I43" s="10"/>
    </row>
    <row r="44" spans="1:9" x14ac:dyDescent="0.2">
      <c r="A44" s="10"/>
      <c r="B44" s="248" t="str">
        <f>IF(Offerteblad!F34=0,"",Offerteblad!F34)</f>
        <v/>
      </c>
      <c r="C44" s="422" t="str">
        <f>IF(Offerteblad!B34="  &lt;selecteer&gt;","",Offerteblad!B34)</f>
        <v/>
      </c>
      <c r="D44" s="423"/>
      <c r="E44" s="250" t="str">
        <f>IF(Offerteblad!G34= 0, "",Offerteblad!G34)</f>
        <v/>
      </c>
      <c r="F44" s="250" t="str">
        <f>IF(Offerteblad!H34= 0, "",Offerteblad!H34)</f>
        <v/>
      </c>
      <c r="G44" s="249" t="str">
        <f>IF(Offerteblad!I34=0,"",(Offerteblad!F34*Offerteblad!I34))</f>
        <v/>
      </c>
      <c r="H44" s="254" t="str">
        <f>IF(Offerteblad!K34= 0, "",Offerteblad!K34)</f>
        <v/>
      </c>
      <c r="I44" s="10"/>
    </row>
    <row r="45" spans="1:9" ht="6" customHeight="1" x14ac:dyDescent="0.2">
      <c r="A45" s="10"/>
      <c r="B45" s="15"/>
      <c r="C45" s="440"/>
      <c r="D45" s="441"/>
      <c r="E45" s="188"/>
      <c r="F45" s="16"/>
      <c r="G45" s="16"/>
      <c r="H45" s="245"/>
      <c r="I45" s="10"/>
    </row>
    <row r="46" spans="1:9" ht="18.75" customHeight="1" x14ac:dyDescent="0.2">
      <c r="A46" s="10"/>
      <c r="H46" s="255">
        <f>SUM(H26:H44)</f>
        <v>0</v>
      </c>
      <c r="I46" s="10"/>
    </row>
    <row r="47" spans="1:9" ht="6" customHeight="1" x14ac:dyDescent="0.2">
      <c r="A47" s="10"/>
      <c r="I47" s="10"/>
    </row>
    <row r="48" spans="1:9" x14ac:dyDescent="0.2">
      <c r="A48" s="10"/>
      <c r="B48" s="17" t="s">
        <v>52</v>
      </c>
      <c r="C48" s="18"/>
      <c r="D48" s="18"/>
      <c r="E48" s="18"/>
      <c r="F48" s="18"/>
      <c r="G48" s="18"/>
      <c r="H48" s="19"/>
      <c r="I48" s="10"/>
    </row>
    <row r="49" spans="1:18" ht="6" customHeight="1" x14ac:dyDescent="0.2">
      <c r="A49" s="10"/>
      <c r="B49" s="12"/>
      <c r="C49" s="430"/>
      <c r="D49" s="430"/>
      <c r="E49" s="430"/>
      <c r="F49" s="430"/>
      <c r="G49" s="430"/>
      <c r="H49" s="191"/>
      <c r="I49" s="10"/>
    </row>
    <row r="50" spans="1:18" x14ac:dyDescent="0.2">
      <c r="A50" s="10"/>
      <c r="B50" s="253" t="str">
        <f>IF(H50="","",IF(H50&gt;0,Offerteblad!E46))</f>
        <v/>
      </c>
      <c r="C50" s="422" t="str">
        <f>Offerteblad!G46</f>
        <v xml:space="preserve"> </v>
      </c>
      <c r="D50" s="425"/>
      <c r="E50" s="425"/>
      <c r="F50" s="425"/>
      <c r="G50" s="423"/>
      <c r="H50" s="254" t="str">
        <f>Offerteblad!K46</f>
        <v/>
      </c>
      <c r="I50" s="10"/>
    </row>
    <row r="51" spans="1:18" x14ac:dyDescent="0.2">
      <c r="A51" s="10"/>
      <c r="B51" s="253" t="str">
        <f>IF(H51="","",IF(H51&gt;0,Offerteblad!E47))</f>
        <v/>
      </c>
      <c r="C51" s="422" t="str">
        <f>Offerteblad!G47</f>
        <v xml:space="preserve"> </v>
      </c>
      <c r="D51" s="425"/>
      <c r="E51" s="425"/>
      <c r="F51" s="425"/>
      <c r="G51" s="423"/>
      <c r="H51" s="254" t="str">
        <f>Offerteblad!K47</f>
        <v/>
      </c>
      <c r="I51" s="10"/>
    </row>
    <row r="52" spans="1:18" x14ac:dyDescent="0.2">
      <c r="A52" s="10"/>
      <c r="B52" s="253" t="str">
        <f>IF(H52="","",IF(H52&gt;0,Offerteblad!E48))</f>
        <v/>
      </c>
      <c r="C52" s="422" t="str">
        <f>Offerteblad!G48</f>
        <v xml:space="preserve"> </v>
      </c>
      <c r="D52" s="425"/>
      <c r="E52" s="425"/>
      <c r="F52" s="425"/>
      <c r="G52" s="423"/>
      <c r="H52" s="254" t="str">
        <f>Offerteblad!K48</f>
        <v/>
      </c>
      <c r="I52" s="10"/>
    </row>
    <row r="53" spans="1:18" x14ac:dyDescent="0.2">
      <c r="A53" s="10"/>
      <c r="B53" s="253" t="str">
        <f>IF(H53="","",IF(H53&gt;0,1,""))</f>
        <v/>
      </c>
      <c r="C53" s="422" t="str">
        <f>Offerteblad!G49</f>
        <v>Bezorgkosten beglazingsmateriaal</v>
      </c>
      <c r="D53" s="425"/>
      <c r="E53" s="425"/>
      <c r="F53" s="425"/>
      <c r="G53" s="423"/>
      <c r="H53" s="254" t="str">
        <f>Offerteblad!K49</f>
        <v/>
      </c>
      <c r="I53" s="10"/>
    </row>
    <row r="54" spans="1:18" ht="6" customHeight="1" x14ac:dyDescent="0.2">
      <c r="A54" s="10"/>
      <c r="B54" s="15"/>
      <c r="C54" s="429"/>
      <c r="D54" s="429"/>
      <c r="E54" s="429"/>
      <c r="F54" s="429"/>
      <c r="G54" s="429"/>
      <c r="H54" s="190"/>
      <c r="I54" s="10"/>
    </row>
    <row r="55" spans="1:18" ht="18.75" customHeight="1" x14ac:dyDescent="0.2">
      <c r="A55" s="10"/>
      <c r="B55" s="414" t="s">
        <v>53</v>
      </c>
      <c r="C55" s="414"/>
      <c r="D55" s="206"/>
      <c r="E55" s="252"/>
      <c r="F55" s="252"/>
      <c r="G55" s="32" t="s">
        <v>21</v>
      </c>
      <c r="H55" s="255">
        <f>SUM(H50:H53)</f>
        <v>0</v>
      </c>
      <c r="I55" s="10"/>
      <c r="J55" s="130" t="str">
        <f>IF(Offerteblad!$B$85="","","Zie offerteblad voor opmerkingen klant")</f>
        <v/>
      </c>
    </row>
    <row r="56" spans="1:18" ht="6" customHeight="1" x14ac:dyDescent="0.2">
      <c r="A56" s="10"/>
      <c r="B56" s="442" t="s">
        <v>4</v>
      </c>
      <c r="C56" s="442"/>
      <c r="D56" s="442"/>
      <c r="E56" s="251"/>
      <c r="F56" s="251"/>
      <c r="G56" s="193"/>
      <c r="H56" s="7"/>
      <c r="I56" s="10"/>
    </row>
    <row r="57" spans="1:18" x14ac:dyDescent="0.2">
      <c r="A57" s="10"/>
      <c r="B57" s="442"/>
      <c r="C57" s="442"/>
      <c r="D57" s="442"/>
      <c r="E57" s="251"/>
      <c r="F57" s="251"/>
      <c r="G57" s="29" t="s">
        <v>54</v>
      </c>
      <c r="H57" s="256">
        <f>Offerteblad!K53</f>
        <v>0</v>
      </c>
      <c r="I57" s="10"/>
    </row>
    <row r="58" spans="1:18" x14ac:dyDescent="0.2">
      <c r="A58" s="10"/>
      <c r="B58" s="442"/>
      <c r="C58" s="442"/>
      <c r="D58" s="442"/>
      <c r="E58" s="251"/>
      <c r="F58" s="251"/>
      <c r="G58" s="29" t="str">
        <f>Offerteblad!J54</f>
        <v>0% korting</v>
      </c>
      <c r="H58" s="257">
        <f>Offerteblad!K54</f>
        <v>0</v>
      </c>
      <c r="I58" s="10"/>
    </row>
    <row r="59" spans="1:18" ht="6" customHeight="1" x14ac:dyDescent="0.2">
      <c r="A59" s="10"/>
      <c r="B59" s="442"/>
      <c r="C59" s="442"/>
      <c r="D59" s="442"/>
      <c r="E59" s="251"/>
      <c r="F59" s="251"/>
      <c r="G59" s="6"/>
      <c r="H59" s="9"/>
      <c r="I59" s="10"/>
    </row>
    <row r="60" spans="1:18" ht="18.75" customHeight="1" x14ac:dyDescent="0.25">
      <c r="A60" s="10"/>
      <c r="B60" s="31"/>
      <c r="C60" s="31"/>
      <c r="D60" s="31"/>
      <c r="E60" s="31"/>
      <c r="F60" s="31"/>
      <c r="G60" s="33" t="s">
        <v>29</v>
      </c>
      <c r="H60" s="258">
        <f>Offerteblad!K56</f>
        <v>0</v>
      </c>
      <c r="I60" s="10"/>
    </row>
    <row r="61" spans="1:18" ht="6" customHeight="1" x14ac:dyDescent="0.2">
      <c r="A61" s="10"/>
      <c r="B61" s="413" t="s">
        <v>55</v>
      </c>
      <c r="C61" s="413"/>
      <c r="D61" s="413"/>
      <c r="E61" s="413"/>
      <c r="F61" s="31"/>
      <c r="G61" s="29"/>
      <c r="H61" s="30"/>
      <c r="I61" s="10"/>
    </row>
    <row r="62" spans="1:18" ht="12.75" customHeight="1" x14ac:dyDescent="0.2">
      <c r="A62" s="10"/>
      <c r="B62" s="413"/>
      <c r="C62" s="413"/>
      <c r="D62" s="413"/>
      <c r="E62" s="413"/>
      <c r="F62" s="31"/>
      <c r="G62" s="29" t="str">
        <f>Offerteblad!J58</f>
        <v>Btw bedrag 21%</v>
      </c>
      <c r="H62" s="259">
        <f>Offerteblad!K58</f>
        <v>0</v>
      </c>
      <c r="I62" s="10"/>
    </row>
    <row r="63" spans="1:18" ht="12.75" customHeight="1" x14ac:dyDescent="0.2">
      <c r="A63" s="10"/>
      <c r="B63" s="413"/>
      <c r="C63" s="413"/>
      <c r="D63" s="413"/>
      <c r="E63" s="413"/>
      <c r="F63" s="31"/>
      <c r="G63" s="29" t="str">
        <f>Offerteblad!J59</f>
        <v/>
      </c>
      <c r="H63" s="260" t="str">
        <f>Offerteblad!K59</f>
        <v/>
      </c>
      <c r="I63" s="10"/>
      <c r="J63" s="144" t="str">
        <f>IF(H63="","",("Btw regeling bouw"))</f>
        <v/>
      </c>
    </row>
    <row r="64" spans="1:18" s="5" customFormat="1" ht="6" customHeight="1" x14ac:dyDescent="0.2">
      <c r="A64" s="11"/>
      <c r="B64" s="413"/>
      <c r="C64" s="413"/>
      <c r="D64" s="413"/>
      <c r="E64" s="413"/>
      <c r="F64" s="31"/>
      <c r="G64" s="8"/>
      <c r="H64" s="9"/>
      <c r="I64" s="11"/>
      <c r="M64" s="3"/>
      <c r="N64" s="3"/>
      <c r="O64" s="3"/>
      <c r="P64" s="3"/>
      <c r="Q64" s="3"/>
      <c r="R64" s="3"/>
    </row>
    <row r="65" spans="1:9" ht="18.75" customHeight="1" x14ac:dyDescent="0.25">
      <c r="A65" s="10"/>
      <c r="B65" s="413"/>
      <c r="C65" s="413"/>
      <c r="D65" s="413"/>
      <c r="E65" s="413"/>
      <c r="F65" s="31"/>
      <c r="G65" s="33" t="s">
        <v>32</v>
      </c>
      <c r="H65" s="258">
        <f>Offerteblad!K61</f>
        <v>0</v>
      </c>
      <c r="I65" s="10"/>
    </row>
    <row r="66" spans="1:9" ht="7.5" customHeight="1" x14ac:dyDescent="0.2">
      <c r="A66" s="10"/>
      <c r="B66" s="10"/>
      <c r="C66" s="10"/>
      <c r="D66" s="10"/>
      <c r="E66" s="10"/>
      <c r="F66" s="10"/>
      <c r="G66" s="10"/>
      <c r="H66" s="10"/>
      <c r="I66" s="10"/>
    </row>
    <row r="68" spans="1:9" x14ac:dyDescent="0.2">
      <c r="B68" s="424" t="str">
        <f>'© Copyright'!A1</f>
        <v>© 2004 - 2019 Glasdiscount.nl</v>
      </c>
      <c r="C68" s="424"/>
      <c r="D68" s="424"/>
      <c r="E68" s="424"/>
      <c r="F68" s="424"/>
      <c r="G68" s="424"/>
      <c r="H68" s="424"/>
    </row>
    <row r="69" spans="1:9" x14ac:dyDescent="0.2">
      <c r="B69" s="424" t="str">
        <f>'© Copyright'!A3</f>
        <v>Deze spreadsheet is eigendom van Glasdiscount.nl en mag uitsluitend gebruikt worden door (potentiële) relaties en klanten van Glasdiscount.nl</v>
      </c>
      <c r="C69" s="424"/>
      <c r="D69" s="424"/>
      <c r="E69" s="424"/>
      <c r="F69" s="424"/>
      <c r="G69" s="424"/>
      <c r="H69" s="424"/>
    </row>
    <row r="70" spans="1:9" x14ac:dyDescent="0.2">
      <c r="B70" s="424" t="str">
        <f>'© Copyright'!A4</f>
        <v>Op geen enkele wijze mag dit programma gekopieerd of hergebruikt worden tenzij schriftelijke toestemming is verleend door Glasdiscount.nl</v>
      </c>
      <c r="C70" s="424"/>
      <c r="D70" s="424"/>
      <c r="E70" s="424"/>
      <c r="F70" s="424"/>
      <c r="G70" s="424"/>
      <c r="H70" s="424"/>
    </row>
  </sheetData>
  <sheetProtection algorithmName="SHA-512" hashValue="L81+rhwUDRAH0s/t1SXPGfkO4/37TZt6uWewZ65sKGs2qHb6HNPa16vWt3Kn2TX2u5seLh1Ehd02pGxZ8kOUWg==" saltValue="lhWKN6yaEo1bGdff32FlaQ==" spinCount="100000" sheet="1" objects="1" scenarios="1" selectLockedCells="1"/>
  <mergeCells count="55">
    <mergeCell ref="C5:D5"/>
    <mergeCell ref="C43:D43"/>
    <mergeCell ref="C44:D44"/>
    <mergeCell ref="C45:D45"/>
    <mergeCell ref="B56:D59"/>
    <mergeCell ref="C52:G52"/>
    <mergeCell ref="C53:G53"/>
    <mergeCell ref="B70:H70"/>
    <mergeCell ref="B2:H2"/>
    <mergeCell ref="B23:B24"/>
    <mergeCell ref="C54:G54"/>
    <mergeCell ref="C49:G49"/>
    <mergeCell ref="B8:D8"/>
    <mergeCell ref="B18:D18"/>
    <mergeCell ref="B10:D10"/>
    <mergeCell ref="B11:D11"/>
    <mergeCell ref="B13:D13"/>
    <mergeCell ref="B15:D15"/>
    <mergeCell ref="B14:C14"/>
    <mergeCell ref="B20:D20"/>
    <mergeCell ref="C23:D24"/>
    <mergeCell ref="C25:D25"/>
    <mergeCell ref="C51:G51"/>
    <mergeCell ref="B68:H68"/>
    <mergeCell ref="B69:H69"/>
    <mergeCell ref="C50:G50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F4:H5"/>
    <mergeCell ref="F20:G20"/>
    <mergeCell ref="F12:H12"/>
    <mergeCell ref="B61:E65"/>
    <mergeCell ref="B55:C55"/>
    <mergeCell ref="E8:H8"/>
    <mergeCell ref="E10:H10"/>
    <mergeCell ref="E11:H11"/>
    <mergeCell ref="E18:H18"/>
    <mergeCell ref="E13:H13"/>
    <mergeCell ref="E14:H14"/>
    <mergeCell ref="E15:H15"/>
    <mergeCell ref="C39:D39"/>
    <mergeCell ref="C40:D40"/>
    <mergeCell ref="C41:D41"/>
    <mergeCell ref="C42:D42"/>
  </mergeCells>
  <conditionalFormatting sqref="H63">
    <cfRule type="expression" dxfId="2" priority="1">
      <formula>$H$63*1&gt;0</formula>
    </cfRule>
  </conditionalFormatting>
  <printOptions horizontalCentered="1"/>
  <pageMargins left="0.23622047244094491" right="0.23622047244094491" top="0.47244094488188981" bottom="0.59055118110236227" header="0.27559055118110237" footer="0.31496062992125984"/>
  <pageSetup paperSize="9" orientation="portrait" r:id="rId1"/>
  <headerFooter>
    <oddHeader>&amp;L&amp;"Arial,Cursief"&amp;8&amp;K06506FVersie 07-05-2014</oddHeader>
    <oddFooter>&amp;L&amp;"Arial,Vet"&amp;9&amp;K06506FBtw-nr.: NL8153.29.635.B01&amp;C&amp;"Arial,Vet"&amp;9&amp;K06506FIBAN: NL20 RABO 0306 0701 97&amp;R&amp;"Arial,Vet"&amp;9&amp;K06506FKvK: 08062381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0"/>
  <sheetViews>
    <sheetView zoomScaleNormal="100" workbookViewId="0">
      <selection activeCell="B20" sqref="B20:D20"/>
    </sheetView>
  </sheetViews>
  <sheetFormatPr defaultRowHeight="12.75" x14ac:dyDescent="0.2"/>
  <cols>
    <col min="1" max="1" width="1.42578125" style="60" customWidth="1"/>
    <col min="2" max="2" width="10.7109375" style="60" customWidth="1"/>
    <col min="3" max="3" width="19.28515625" style="60" customWidth="1"/>
    <col min="4" max="4" width="16.7109375" style="60" customWidth="1"/>
    <col min="5" max="6" width="10.7109375" style="60" customWidth="1"/>
    <col min="7" max="7" width="13.28515625" style="60" customWidth="1"/>
    <col min="8" max="8" width="19.42578125" style="60" customWidth="1"/>
    <col min="9" max="9" width="1.42578125" style="60" customWidth="1"/>
    <col min="10" max="16384" width="9.140625" style="60"/>
  </cols>
  <sheetData>
    <row r="1" spans="1:9" ht="7.5" customHeight="1" x14ac:dyDescent="0.2">
      <c r="A1" s="59"/>
      <c r="B1" s="59"/>
      <c r="C1" s="59"/>
      <c r="D1" s="59"/>
      <c r="E1" s="59"/>
      <c r="F1" s="59"/>
      <c r="G1" s="59"/>
      <c r="H1" s="59"/>
      <c r="I1" s="59"/>
    </row>
    <row r="2" spans="1:9" ht="60" customHeight="1" x14ac:dyDescent="0.2">
      <c r="A2" s="59"/>
      <c r="B2" s="347" t="s">
        <v>0</v>
      </c>
      <c r="C2" s="347"/>
      <c r="D2" s="347"/>
      <c r="E2" s="347"/>
      <c r="F2" s="347"/>
      <c r="G2" s="347"/>
      <c r="H2" s="347"/>
      <c r="I2" s="59"/>
    </row>
    <row r="3" spans="1:9" ht="6" customHeight="1" x14ac:dyDescent="0.2">
      <c r="A3" s="59"/>
      <c r="B3" s="61"/>
      <c r="C3" s="63"/>
      <c r="D3" s="63"/>
      <c r="E3" s="63"/>
      <c r="F3" s="63"/>
      <c r="G3" s="63"/>
      <c r="H3" s="63"/>
      <c r="I3" s="59"/>
    </row>
    <row r="4" spans="1:9" ht="12.75" customHeight="1" x14ac:dyDescent="0.2">
      <c r="A4" s="59"/>
      <c r="B4" s="262" t="s">
        <v>1</v>
      </c>
      <c r="C4" s="147">
        <f ca="1">TODAY()</f>
        <v>41766</v>
      </c>
      <c r="D4" s="147"/>
      <c r="E4" s="189"/>
      <c r="F4" s="465" t="s">
        <v>56</v>
      </c>
      <c r="G4" s="465"/>
      <c r="H4" s="465"/>
      <c r="I4" s="59"/>
    </row>
    <row r="5" spans="1:9" ht="12.75" customHeight="1" x14ac:dyDescent="0.2">
      <c r="A5" s="59"/>
      <c r="B5" s="262" t="s">
        <v>3</v>
      </c>
      <c r="C5" s="496" t="str">
        <f>Offerteblad!C5</f>
        <v>……</v>
      </c>
      <c r="D5" s="496"/>
      <c r="E5" s="37"/>
      <c r="F5" s="465"/>
      <c r="G5" s="465"/>
      <c r="H5" s="465"/>
      <c r="I5" s="59"/>
    </row>
    <row r="6" spans="1:9" ht="6" customHeight="1" x14ac:dyDescent="0.2">
      <c r="A6" s="59"/>
      <c r="B6" s="67"/>
      <c r="C6" s="69"/>
      <c r="D6" s="69"/>
      <c r="E6" s="69"/>
      <c r="F6" s="70"/>
      <c r="G6" s="70"/>
      <c r="H6" s="70"/>
      <c r="I6" s="59"/>
    </row>
    <row r="7" spans="1:9" ht="6" customHeight="1" x14ac:dyDescent="0.2">
      <c r="A7" s="59"/>
      <c r="I7" s="59"/>
    </row>
    <row r="8" spans="1:9" ht="18" customHeight="1" x14ac:dyDescent="0.2">
      <c r="A8" s="59"/>
      <c r="B8" s="451" t="s">
        <v>34</v>
      </c>
      <c r="C8" s="452"/>
      <c r="D8" s="453"/>
      <c r="E8" s="451" t="str">
        <f>Offerteblad!G65</f>
        <v>Afleveradres</v>
      </c>
      <c r="F8" s="452"/>
      <c r="G8" s="452"/>
      <c r="H8" s="453"/>
      <c r="I8" s="59"/>
    </row>
    <row r="9" spans="1:9" ht="6" customHeight="1" x14ac:dyDescent="0.2">
      <c r="A9" s="59"/>
      <c r="B9" s="263"/>
      <c r="C9" s="264"/>
      <c r="D9" s="264"/>
      <c r="E9" s="264"/>
      <c r="F9" s="264"/>
      <c r="G9" s="264"/>
      <c r="H9" s="265"/>
      <c r="I9" s="59"/>
    </row>
    <row r="10" spans="1:9" x14ac:dyDescent="0.2">
      <c r="A10" s="59"/>
      <c r="B10" s="455" t="str">
        <f>IF(Offerteblad!C67="","",Offerteblad!C67)</f>
        <v/>
      </c>
      <c r="C10" s="449"/>
      <c r="D10" s="449"/>
      <c r="E10" s="466" t="str">
        <f>IF(Offerteblad!I67="","",Offerteblad!I67)</f>
        <v/>
      </c>
      <c r="F10" s="466"/>
      <c r="G10" s="466"/>
      <c r="H10" s="467"/>
      <c r="I10" s="59"/>
    </row>
    <row r="11" spans="1:9" x14ac:dyDescent="0.2">
      <c r="A11" s="59"/>
      <c r="B11" s="455" t="str">
        <f>IF(Offerteblad!C68="","",Offerteblad!C68)</f>
        <v/>
      </c>
      <c r="C11" s="449"/>
      <c r="D11" s="449"/>
      <c r="E11" s="466" t="str">
        <f>IF(Offerteblad!I68="","",Offerteblad!I68)</f>
        <v/>
      </c>
      <c r="F11" s="466"/>
      <c r="G11" s="466"/>
      <c r="H11" s="467"/>
      <c r="I11" s="59"/>
    </row>
    <row r="12" spans="1:9" x14ac:dyDescent="0.2">
      <c r="A12" s="59"/>
      <c r="B12" s="266" t="str">
        <f>IF(Offerteblad!C69="","",Offerteblad!C69)</f>
        <v/>
      </c>
      <c r="C12" s="186" t="str">
        <f>IF(Offerteblad!C70="","",Offerteblad!C70)</f>
        <v/>
      </c>
      <c r="D12" s="199"/>
      <c r="E12" s="267" t="str">
        <f>IF(Offerteblad!I69="","",Offerteblad!I69)</f>
        <v/>
      </c>
      <c r="F12" s="468" t="str">
        <f>IF(Offerteblad!I70="","",Offerteblad!I70)</f>
        <v/>
      </c>
      <c r="G12" s="468"/>
      <c r="H12" s="469"/>
      <c r="I12" s="59"/>
    </row>
    <row r="13" spans="1:9" x14ac:dyDescent="0.2">
      <c r="A13" s="59"/>
      <c r="B13" s="455" t="str">
        <f>IF(Offerteblad!C71="&lt;selecteer&gt;","",Offerteblad!C71)</f>
        <v/>
      </c>
      <c r="C13" s="449"/>
      <c r="D13" s="449"/>
      <c r="E13" s="449" t="str">
        <f>IF(Offerteblad!I71="&lt;selecteer&gt;","",Offerteblad!I71)</f>
        <v/>
      </c>
      <c r="F13" s="449"/>
      <c r="G13" s="449"/>
      <c r="H13" s="450"/>
      <c r="I13" s="59"/>
    </row>
    <row r="14" spans="1:9" x14ac:dyDescent="0.2">
      <c r="A14" s="59"/>
      <c r="B14" s="455" t="str">
        <f>IF(Offerteblad!C72="","",Offerteblad!C72)</f>
        <v/>
      </c>
      <c r="C14" s="449"/>
      <c r="D14" s="199" t="str">
        <f>IF(Offerteblad!C73="","",Offerteblad!C73)</f>
        <v/>
      </c>
      <c r="E14" s="449" t="str">
        <f>IF(Offerteblad!I72="","",Offerteblad!I72)</f>
        <v/>
      </c>
      <c r="F14" s="449"/>
      <c r="G14" s="449"/>
      <c r="H14" s="450"/>
      <c r="I14" s="59"/>
    </row>
    <row r="15" spans="1:9" x14ac:dyDescent="0.2">
      <c r="A15" s="59"/>
      <c r="B15" s="455" t="str">
        <f>IF(Offerteblad!C74="","",Offerteblad!C74)</f>
        <v/>
      </c>
      <c r="C15" s="449"/>
      <c r="D15" s="449"/>
      <c r="E15" s="449"/>
      <c r="F15" s="449"/>
      <c r="G15" s="449"/>
      <c r="H15" s="450"/>
      <c r="I15" s="59"/>
    </row>
    <row r="16" spans="1:9" ht="6" customHeight="1" x14ac:dyDescent="0.2">
      <c r="A16" s="59"/>
      <c r="B16" s="268"/>
      <c r="C16" s="269"/>
      <c r="D16" s="269"/>
      <c r="E16" s="269"/>
      <c r="F16" s="269"/>
      <c r="G16" s="269"/>
      <c r="H16" s="270"/>
      <c r="I16" s="59"/>
    </row>
    <row r="17" spans="1:9" ht="6" customHeight="1" x14ac:dyDescent="0.2">
      <c r="A17" s="59"/>
      <c r="I17" s="59"/>
    </row>
    <row r="18" spans="1:9" ht="18" customHeight="1" x14ac:dyDescent="0.2">
      <c r="A18" s="59"/>
      <c r="B18" s="451" t="s">
        <v>140</v>
      </c>
      <c r="C18" s="452"/>
      <c r="D18" s="453"/>
      <c r="E18" s="451" t="s">
        <v>141</v>
      </c>
      <c r="F18" s="452"/>
      <c r="G18" s="452"/>
      <c r="H18" s="453"/>
      <c r="I18" s="59"/>
    </row>
    <row r="19" spans="1:9" ht="7.5" customHeight="1" x14ac:dyDescent="0.2">
      <c r="A19" s="59"/>
      <c r="B19" s="263"/>
      <c r="C19" s="264"/>
      <c r="D19" s="264"/>
      <c r="E19" s="264"/>
      <c r="F19" s="264"/>
      <c r="G19" s="264"/>
      <c r="H19" s="265"/>
      <c r="I19" s="59"/>
    </row>
    <row r="20" spans="1:9" x14ac:dyDescent="0.2">
      <c r="A20" s="59"/>
      <c r="B20" s="432"/>
      <c r="C20" s="433"/>
      <c r="D20" s="433"/>
      <c r="E20" s="271" t="str">
        <f>IF(Offerteblad!C79="&lt;selecteer&gt;","",Offerteblad!C79)</f>
        <v>Bezorgen</v>
      </c>
      <c r="F20" s="454" t="str">
        <f>IF(Offerteblad!D79="&lt;kies locatie&gt;","",Offerteblad!D79)</f>
        <v/>
      </c>
      <c r="G20" s="454"/>
      <c r="H20" s="272"/>
      <c r="I20" s="59"/>
    </row>
    <row r="21" spans="1:9" ht="7.5" customHeight="1" x14ac:dyDescent="0.2">
      <c r="A21" s="59"/>
      <c r="B21" s="268"/>
      <c r="C21" s="269"/>
      <c r="D21" s="269"/>
      <c r="E21" s="269"/>
      <c r="F21" s="269"/>
      <c r="G21" s="269"/>
      <c r="H21" s="270"/>
      <c r="I21" s="59"/>
    </row>
    <row r="22" spans="1:9" ht="12" customHeight="1" x14ac:dyDescent="0.2">
      <c r="A22" s="59"/>
      <c r="I22" s="59"/>
    </row>
    <row r="23" spans="1:9" x14ac:dyDescent="0.2">
      <c r="A23" s="59"/>
      <c r="B23" s="460" t="s">
        <v>7</v>
      </c>
      <c r="C23" s="456" t="s">
        <v>158</v>
      </c>
      <c r="D23" s="364"/>
      <c r="E23" s="75" t="s">
        <v>8</v>
      </c>
      <c r="F23" s="75" t="s">
        <v>9</v>
      </c>
      <c r="G23" s="75" t="s">
        <v>159</v>
      </c>
      <c r="H23" s="76" t="s">
        <v>51</v>
      </c>
      <c r="I23" s="59"/>
    </row>
    <row r="24" spans="1:9" x14ac:dyDescent="0.2">
      <c r="A24" s="59"/>
      <c r="B24" s="461"/>
      <c r="C24" s="457"/>
      <c r="D24" s="366"/>
      <c r="E24" s="78" t="s">
        <v>13</v>
      </c>
      <c r="F24" s="78" t="s">
        <v>13</v>
      </c>
      <c r="G24" s="78" t="s">
        <v>145</v>
      </c>
      <c r="H24" s="79" t="s">
        <v>14</v>
      </c>
      <c r="I24" s="59"/>
    </row>
    <row r="25" spans="1:9" ht="6" customHeight="1" x14ac:dyDescent="0.2">
      <c r="A25" s="59"/>
      <c r="B25" s="273"/>
      <c r="C25" s="458"/>
      <c r="D25" s="459"/>
      <c r="E25" s="274"/>
      <c r="F25" s="274"/>
      <c r="G25" s="274"/>
      <c r="H25" s="275"/>
      <c r="I25" s="59"/>
    </row>
    <row r="26" spans="1:9" x14ac:dyDescent="0.2">
      <c r="A26" s="59"/>
      <c r="B26" s="276" t="str">
        <f>IF(Offerteblad!F16=0,"",Offerteblad!F16)</f>
        <v/>
      </c>
      <c r="C26" s="443" t="str">
        <f>IF(Offerteblad!B16="  &lt;selecteer&gt;","",Offerteblad!B16)</f>
        <v/>
      </c>
      <c r="D26" s="445"/>
      <c r="E26" s="277" t="str">
        <f>IF(Offerteblad!G16= 0, "",Offerteblad!G16)</f>
        <v/>
      </c>
      <c r="F26" s="277" t="str">
        <f>IF(Offerteblad!H16= 0, "",Offerteblad!H16)</f>
        <v/>
      </c>
      <c r="G26" s="278" t="str">
        <f>IF(Offerteblad!I16=0,"",(Offerteblad!F16*Offerteblad!I16))</f>
        <v/>
      </c>
      <c r="H26" s="279" t="str">
        <f>IF(Offerteblad!K16= 0, "",Offerteblad!K16)</f>
        <v/>
      </c>
      <c r="I26" s="59"/>
    </row>
    <row r="27" spans="1:9" x14ac:dyDescent="0.2">
      <c r="A27" s="59"/>
      <c r="B27" s="276" t="str">
        <f>IF(Offerteblad!F17=0,"",Offerteblad!F17)</f>
        <v/>
      </c>
      <c r="C27" s="443" t="str">
        <f>IF(Offerteblad!B17="  &lt;selecteer&gt;","",Offerteblad!B17)</f>
        <v/>
      </c>
      <c r="D27" s="445"/>
      <c r="E27" s="277" t="str">
        <f>IF(Offerteblad!G17= 0, "",Offerteblad!G17)</f>
        <v/>
      </c>
      <c r="F27" s="277" t="str">
        <f>IF(Offerteblad!H17= 0, "",Offerteblad!H17)</f>
        <v/>
      </c>
      <c r="G27" s="278" t="str">
        <f>IF(Offerteblad!I17=0,"",(Offerteblad!F17*Offerteblad!I17))</f>
        <v/>
      </c>
      <c r="H27" s="279" t="str">
        <f>IF(Offerteblad!K17= 0, "",Offerteblad!K17)</f>
        <v/>
      </c>
      <c r="I27" s="59"/>
    </row>
    <row r="28" spans="1:9" x14ac:dyDescent="0.2">
      <c r="A28" s="59"/>
      <c r="B28" s="276" t="str">
        <f>IF(Offerteblad!F18=0,"",Offerteblad!F18)</f>
        <v/>
      </c>
      <c r="C28" s="443" t="str">
        <f>IF(Offerteblad!B18="  &lt;selecteer&gt;","",Offerteblad!B18)</f>
        <v/>
      </c>
      <c r="D28" s="445"/>
      <c r="E28" s="277" t="str">
        <f>IF(Offerteblad!G18= 0, "",Offerteblad!G18)</f>
        <v/>
      </c>
      <c r="F28" s="277" t="str">
        <f>IF(Offerteblad!H18= 0, "",Offerteblad!H18)</f>
        <v/>
      </c>
      <c r="G28" s="278" t="str">
        <f>IF(Offerteblad!I18=0,"",(Offerteblad!F18*Offerteblad!I18))</f>
        <v/>
      </c>
      <c r="H28" s="279" t="str">
        <f>IF(Offerteblad!K18= 0, "",Offerteblad!K18)</f>
        <v/>
      </c>
      <c r="I28" s="59"/>
    </row>
    <row r="29" spans="1:9" x14ac:dyDescent="0.2">
      <c r="A29" s="59"/>
      <c r="B29" s="276" t="str">
        <f>IF(Offerteblad!F19=0,"",Offerteblad!F19)</f>
        <v/>
      </c>
      <c r="C29" s="443" t="str">
        <f>IF(Offerteblad!B19="  &lt;selecteer&gt;","",Offerteblad!B19)</f>
        <v/>
      </c>
      <c r="D29" s="445"/>
      <c r="E29" s="277" t="str">
        <f>IF(Offerteblad!G19= 0, "",Offerteblad!G19)</f>
        <v/>
      </c>
      <c r="F29" s="277" t="str">
        <f>IF(Offerteblad!H19= 0, "",Offerteblad!H19)</f>
        <v/>
      </c>
      <c r="G29" s="278" t="str">
        <f>IF(Offerteblad!I19=0,"",(Offerteblad!F19*Offerteblad!I19))</f>
        <v/>
      </c>
      <c r="H29" s="279" t="str">
        <f>IF(Offerteblad!K19= 0, "",Offerteblad!K19)</f>
        <v/>
      </c>
      <c r="I29" s="59"/>
    </row>
    <row r="30" spans="1:9" x14ac:dyDescent="0.2">
      <c r="A30" s="59"/>
      <c r="B30" s="276" t="str">
        <f>IF(Offerteblad!F20=0,"",Offerteblad!F20)</f>
        <v/>
      </c>
      <c r="C30" s="443" t="str">
        <f>IF(Offerteblad!B20="  &lt;selecteer&gt;","",Offerteblad!B20)</f>
        <v/>
      </c>
      <c r="D30" s="445"/>
      <c r="E30" s="277" t="str">
        <f>IF(Offerteblad!G20= 0, "",Offerteblad!G20)</f>
        <v/>
      </c>
      <c r="F30" s="277" t="str">
        <f>IF(Offerteblad!H20= 0, "",Offerteblad!H20)</f>
        <v/>
      </c>
      <c r="G30" s="278" t="str">
        <f>IF(Offerteblad!I20=0,"",(Offerteblad!F20*Offerteblad!I20))</f>
        <v/>
      </c>
      <c r="H30" s="279" t="str">
        <f>IF(Offerteblad!K20= 0, "",Offerteblad!K20)</f>
        <v/>
      </c>
      <c r="I30" s="59"/>
    </row>
    <row r="31" spans="1:9" x14ac:dyDescent="0.2">
      <c r="A31" s="59"/>
      <c r="B31" s="276" t="str">
        <f>IF(Offerteblad!F21=0,"",Offerteblad!F21)</f>
        <v/>
      </c>
      <c r="C31" s="443" t="str">
        <f>IF(Offerteblad!B21="  &lt;selecteer&gt;","",Offerteblad!B21)</f>
        <v/>
      </c>
      <c r="D31" s="445"/>
      <c r="E31" s="277" t="str">
        <f>IF(Offerteblad!G21= 0, "",Offerteblad!G21)</f>
        <v/>
      </c>
      <c r="F31" s="277" t="str">
        <f>IF(Offerteblad!H21= 0, "",Offerteblad!H21)</f>
        <v/>
      </c>
      <c r="G31" s="278" t="str">
        <f>IF(Offerteblad!I21=0,"",(Offerteblad!F21*Offerteblad!I21))</f>
        <v/>
      </c>
      <c r="H31" s="279" t="str">
        <f>IF(Offerteblad!K21= 0, "",Offerteblad!K21)</f>
        <v/>
      </c>
      <c r="I31" s="59"/>
    </row>
    <row r="32" spans="1:9" x14ac:dyDescent="0.2">
      <c r="A32" s="59"/>
      <c r="B32" s="276" t="str">
        <f>IF(Offerteblad!F22=0,"",Offerteblad!F22)</f>
        <v/>
      </c>
      <c r="C32" s="443" t="str">
        <f>IF(Offerteblad!B22="  &lt;selecteer&gt;","",Offerteblad!B22)</f>
        <v/>
      </c>
      <c r="D32" s="445"/>
      <c r="E32" s="277" t="str">
        <f>IF(Offerteblad!G22= 0, "",Offerteblad!G22)</f>
        <v/>
      </c>
      <c r="F32" s="277" t="str">
        <f>IF(Offerteblad!H22= 0, "",Offerteblad!H22)</f>
        <v/>
      </c>
      <c r="G32" s="278" t="str">
        <f>IF(Offerteblad!I22=0,"",(Offerteblad!F22*Offerteblad!I22))</f>
        <v/>
      </c>
      <c r="H32" s="279" t="str">
        <f>IF(Offerteblad!K22= 0, "",Offerteblad!K22)</f>
        <v/>
      </c>
      <c r="I32" s="59"/>
    </row>
    <row r="33" spans="1:9" x14ac:dyDescent="0.2">
      <c r="A33" s="59"/>
      <c r="B33" s="276" t="str">
        <f>IF(Offerteblad!F23=0,"",Offerteblad!F23)</f>
        <v/>
      </c>
      <c r="C33" s="443" t="str">
        <f>IF(Offerteblad!B23="  &lt;selecteer&gt;","",Offerteblad!B23)</f>
        <v/>
      </c>
      <c r="D33" s="445"/>
      <c r="E33" s="277" t="str">
        <f>IF(Offerteblad!G23= 0, "",Offerteblad!G23)</f>
        <v/>
      </c>
      <c r="F33" s="277" t="str">
        <f>IF(Offerteblad!H23= 0, "",Offerteblad!H23)</f>
        <v/>
      </c>
      <c r="G33" s="278" t="str">
        <f>IF(Offerteblad!I23=0,"",(Offerteblad!F23*Offerteblad!I23))</f>
        <v/>
      </c>
      <c r="H33" s="279" t="str">
        <f>IF(Offerteblad!K23= 0, "",Offerteblad!K23)</f>
        <v/>
      </c>
      <c r="I33" s="59"/>
    </row>
    <row r="34" spans="1:9" x14ac:dyDescent="0.2">
      <c r="A34" s="59"/>
      <c r="B34" s="276" t="str">
        <f>IF(Offerteblad!F24=0,"",Offerteblad!F24)</f>
        <v/>
      </c>
      <c r="C34" s="443" t="str">
        <f>IF(Offerteblad!B24="  &lt;selecteer&gt;","",Offerteblad!B24)</f>
        <v/>
      </c>
      <c r="D34" s="445"/>
      <c r="E34" s="277" t="str">
        <f>IF(Offerteblad!G24= 0, "",Offerteblad!G24)</f>
        <v/>
      </c>
      <c r="F34" s="277" t="str">
        <f>IF(Offerteblad!H24= 0, "",Offerteblad!H24)</f>
        <v/>
      </c>
      <c r="G34" s="278" t="str">
        <f>IF(Offerteblad!I24=0,"",(Offerteblad!F24*Offerteblad!I24))</f>
        <v/>
      </c>
      <c r="H34" s="279" t="str">
        <f>IF(Offerteblad!K24= 0, "",Offerteblad!K24)</f>
        <v/>
      </c>
      <c r="I34" s="59"/>
    </row>
    <row r="35" spans="1:9" x14ac:dyDescent="0.2">
      <c r="A35" s="59"/>
      <c r="B35" s="276" t="str">
        <f>IF(Offerteblad!F25=0,"",Offerteblad!F25)</f>
        <v/>
      </c>
      <c r="C35" s="443" t="str">
        <f>IF(Offerteblad!B25="  &lt;selecteer&gt;","",Offerteblad!B25)</f>
        <v/>
      </c>
      <c r="D35" s="445"/>
      <c r="E35" s="277" t="str">
        <f>IF(Offerteblad!G25= 0, "",Offerteblad!G25)</f>
        <v/>
      </c>
      <c r="F35" s="277" t="str">
        <f>IF(Offerteblad!H25= 0, "",Offerteblad!H25)</f>
        <v/>
      </c>
      <c r="G35" s="278" t="str">
        <f>IF(Offerteblad!I25=0,"",(Offerteblad!F25*Offerteblad!I25))</f>
        <v/>
      </c>
      <c r="H35" s="279" t="str">
        <f>IF(Offerteblad!K25= 0, "",Offerteblad!K25)</f>
        <v/>
      </c>
      <c r="I35" s="59"/>
    </row>
    <row r="36" spans="1:9" x14ac:dyDescent="0.2">
      <c r="A36" s="59"/>
      <c r="B36" s="276" t="str">
        <f>IF(Offerteblad!F26=0,"",Offerteblad!F26)</f>
        <v/>
      </c>
      <c r="C36" s="443" t="str">
        <f>IF(Offerteblad!B26="  &lt;selecteer&gt;","",Offerteblad!B26)</f>
        <v/>
      </c>
      <c r="D36" s="445"/>
      <c r="E36" s="277" t="str">
        <f>IF(Offerteblad!G26= 0, "",Offerteblad!G26)</f>
        <v/>
      </c>
      <c r="F36" s="277" t="str">
        <f>IF(Offerteblad!H26= 0, "",Offerteblad!H26)</f>
        <v/>
      </c>
      <c r="G36" s="278" t="str">
        <f>IF(Offerteblad!I26=0,"",(Offerteblad!F26*Offerteblad!I26))</f>
        <v/>
      </c>
      <c r="H36" s="279" t="str">
        <f>IF(Offerteblad!K26= 0, "",Offerteblad!K26)</f>
        <v/>
      </c>
      <c r="I36" s="59"/>
    </row>
    <row r="37" spans="1:9" x14ac:dyDescent="0.2">
      <c r="A37" s="59"/>
      <c r="B37" s="276" t="str">
        <f>IF(Offerteblad!F27=0,"",Offerteblad!F27)</f>
        <v/>
      </c>
      <c r="C37" s="443" t="str">
        <f>IF(Offerteblad!B27="  &lt;selecteer&gt;","",Offerteblad!B27)</f>
        <v/>
      </c>
      <c r="D37" s="445"/>
      <c r="E37" s="277" t="str">
        <f>IF(Offerteblad!G27= 0, "",Offerteblad!G27)</f>
        <v/>
      </c>
      <c r="F37" s="277" t="str">
        <f>IF(Offerteblad!H27= 0, "",Offerteblad!H27)</f>
        <v/>
      </c>
      <c r="G37" s="278" t="str">
        <f>IF(Offerteblad!I27=0,"",(Offerteblad!F27*Offerteblad!I27))</f>
        <v/>
      </c>
      <c r="H37" s="279" t="str">
        <f>IF(Offerteblad!K27= 0, "",Offerteblad!K27)</f>
        <v/>
      </c>
      <c r="I37" s="59"/>
    </row>
    <row r="38" spans="1:9" x14ac:dyDescent="0.2">
      <c r="A38" s="59"/>
      <c r="B38" s="276" t="str">
        <f>IF(Offerteblad!F28=0,"",Offerteblad!F28)</f>
        <v/>
      </c>
      <c r="C38" s="443" t="str">
        <f>IF(Offerteblad!B28="  &lt;selecteer&gt;","",Offerteblad!B28)</f>
        <v/>
      </c>
      <c r="D38" s="445"/>
      <c r="E38" s="277" t="str">
        <f>IF(Offerteblad!G28= 0, "",Offerteblad!G28)</f>
        <v/>
      </c>
      <c r="F38" s="277" t="str">
        <f>IF(Offerteblad!H28= 0, "",Offerteblad!H28)</f>
        <v/>
      </c>
      <c r="G38" s="278" t="str">
        <f>IF(Offerteblad!I28=0,"",(Offerteblad!F28*Offerteblad!I28))</f>
        <v/>
      </c>
      <c r="H38" s="279" t="str">
        <f>IF(Offerteblad!K28= 0, "",Offerteblad!K28)</f>
        <v/>
      </c>
      <c r="I38" s="59"/>
    </row>
    <row r="39" spans="1:9" x14ac:dyDescent="0.2">
      <c r="A39" s="59"/>
      <c r="B39" s="276" t="str">
        <f>IF(Offerteblad!F29=0,"",Offerteblad!F29)</f>
        <v/>
      </c>
      <c r="C39" s="443" t="str">
        <f>IF(Offerteblad!B29="  &lt;selecteer&gt;","",Offerteblad!B29)</f>
        <v/>
      </c>
      <c r="D39" s="445"/>
      <c r="E39" s="277" t="str">
        <f>IF(Offerteblad!G29= 0, "",Offerteblad!G29)</f>
        <v/>
      </c>
      <c r="F39" s="277" t="str">
        <f>IF(Offerteblad!H29= 0, "",Offerteblad!H29)</f>
        <v/>
      </c>
      <c r="G39" s="278" t="str">
        <f>IF(Offerteblad!I29=0,"",(Offerteblad!F29*Offerteblad!I29))</f>
        <v/>
      </c>
      <c r="H39" s="279" t="str">
        <f>IF(Offerteblad!K29= 0, "",Offerteblad!K29)</f>
        <v/>
      </c>
      <c r="I39" s="59"/>
    </row>
    <row r="40" spans="1:9" x14ac:dyDescent="0.2">
      <c r="A40" s="59"/>
      <c r="B40" s="276" t="str">
        <f>IF(Offerteblad!F30=0,"",Offerteblad!F30)</f>
        <v/>
      </c>
      <c r="C40" s="443" t="str">
        <f>IF(Offerteblad!B30="  &lt;selecteer&gt;","",Offerteblad!B30)</f>
        <v/>
      </c>
      <c r="D40" s="445"/>
      <c r="E40" s="277" t="str">
        <f>IF(Offerteblad!G30= 0, "",Offerteblad!G30)</f>
        <v/>
      </c>
      <c r="F40" s="277" t="str">
        <f>IF(Offerteblad!H30= 0, "",Offerteblad!H30)</f>
        <v/>
      </c>
      <c r="G40" s="278" t="str">
        <f>IF(Offerteblad!I30=0,"",(Offerteblad!F30*Offerteblad!I30))</f>
        <v/>
      </c>
      <c r="H40" s="279" t="str">
        <f>IF(Offerteblad!K30= 0, "",Offerteblad!K30)</f>
        <v/>
      </c>
      <c r="I40" s="59"/>
    </row>
    <row r="41" spans="1:9" x14ac:dyDescent="0.2">
      <c r="A41" s="59"/>
      <c r="B41" s="276" t="str">
        <f>IF(Offerteblad!F31=0,"",Offerteblad!F31)</f>
        <v/>
      </c>
      <c r="C41" s="443" t="str">
        <f>IF(Offerteblad!B31="  &lt;selecteer&gt;","",Offerteblad!B31)</f>
        <v/>
      </c>
      <c r="D41" s="445"/>
      <c r="E41" s="277" t="str">
        <f>IF(Offerteblad!G31= 0, "",Offerteblad!G31)</f>
        <v/>
      </c>
      <c r="F41" s="277" t="str">
        <f>IF(Offerteblad!H31= 0, "",Offerteblad!H31)</f>
        <v/>
      </c>
      <c r="G41" s="278" t="str">
        <f>IF(Offerteblad!I31=0,"",(Offerteblad!F31*Offerteblad!I31))</f>
        <v/>
      </c>
      <c r="H41" s="279" t="str">
        <f>IF(Offerteblad!K31= 0, "",Offerteblad!K31)</f>
        <v/>
      </c>
      <c r="I41" s="59"/>
    </row>
    <row r="42" spans="1:9" x14ac:dyDescent="0.2">
      <c r="A42" s="59"/>
      <c r="B42" s="276" t="str">
        <f>IF(Offerteblad!F32=0,"",Offerteblad!F32)</f>
        <v/>
      </c>
      <c r="C42" s="443" t="str">
        <f>IF(Offerteblad!B32="  &lt;selecteer&gt;","",Offerteblad!B32)</f>
        <v/>
      </c>
      <c r="D42" s="445"/>
      <c r="E42" s="277" t="str">
        <f>IF(Offerteblad!G32= 0, "",Offerteblad!G32)</f>
        <v/>
      </c>
      <c r="F42" s="277" t="str">
        <f>IF(Offerteblad!H32= 0, "",Offerteblad!H32)</f>
        <v/>
      </c>
      <c r="G42" s="278" t="str">
        <f>IF(Offerteblad!I32=0,"",(Offerteblad!F32*Offerteblad!I32))</f>
        <v/>
      </c>
      <c r="H42" s="279" t="str">
        <f>IF(Offerteblad!K32= 0, "",Offerteblad!K32)</f>
        <v/>
      </c>
      <c r="I42" s="59"/>
    </row>
    <row r="43" spans="1:9" x14ac:dyDescent="0.2">
      <c r="A43" s="59"/>
      <c r="B43" s="276" t="str">
        <f>IF(Offerteblad!F33=0,"",Offerteblad!F33)</f>
        <v/>
      </c>
      <c r="C43" s="443" t="str">
        <f>IF(Offerteblad!B33="  &lt;selecteer&gt;","",Offerteblad!B33)</f>
        <v/>
      </c>
      <c r="D43" s="445"/>
      <c r="E43" s="277" t="str">
        <f>IF(Offerteblad!G33= 0, "",Offerteblad!G33)</f>
        <v/>
      </c>
      <c r="F43" s="277" t="str">
        <f>IF(Offerteblad!H33= 0, "",Offerteblad!H33)</f>
        <v/>
      </c>
      <c r="G43" s="278" t="str">
        <f>IF(Offerteblad!I33=0,"",(Offerteblad!F33*Offerteblad!I33))</f>
        <v/>
      </c>
      <c r="H43" s="279" t="str">
        <f>IF(Offerteblad!K33= 0, "",Offerteblad!K33)</f>
        <v/>
      </c>
      <c r="I43" s="59"/>
    </row>
    <row r="44" spans="1:9" x14ac:dyDescent="0.2">
      <c r="A44" s="59"/>
      <c r="B44" s="276" t="str">
        <f>IF(Offerteblad!F34=0,"",Offerteblad!F34)</f>
        <v/>
      </c>
      <c r="C44" s="443" t="str">
        <f>IF(Offerteblad!B34="  &lt;selecteer&gt;","",Offerteblad!B34)</f>
        <v/>
      </c>
      <c r="D44" s="445"/>
      <c r="E44" s="277" t="str">
        <f>IF(Offerteblad!G34= 0, "",Offerteblad!G34)</f>
        <v/>
      </c>
      <c r="F44" s="277" t="str">
        <f>IF(Offerteblad!H34= 0, "",Offerteblad!H34)</f>
        <v/>
      </c>
      <c r="G44" s="278" t="str">
        <f>IF(Offerteblad!I34=0,"",(Offerteblad!F34*Offerteblad!I34))</f>
        <v/>
      </c>
      <c r="H44" s="279" t="str">
        <f>IF(Offerteblad!K34= 0, "",Offerteblad!K34)</f>
        <v/>
      </c>
      <c r="I44" s="59"/>
    </row>
    <row r="45" spans="1:9" ht="6" customHeight="1" x14ac:dyDescent="0.2">
      <c r="A45" s="59"/>
      <c r="B45" s="280"/>
      <c r="C45" s="463"/>
      <c r="D45" s="464"/>
      <c r="E45" s="281"/>
      <c r="F45" s="282"/>
      <c r="G45" s="282"/>
      <c r="H45" s="283"/>
      <c r="I45" s="59"/>
    </row>
    <row r="46" spans="1:9" ht="18.75" customHeight="1" x14ac:dyDescent="0.2">
      <c r="A46" s="59"/>
      <c r="H46" s="284">
        <f>SUM(H26:H44)</f>
        <v>0</v>
      </c>
      <c r="I46" s="59"/>
    </row>
    <row r="47" spans="1:9" ht="6" customHeight="1" x14ac:dyDescent="0.2">
      <c r="A47" s="59"/>
      <c r="I47" s="59"/>
    </row>
    <row r="48" spans="1:9" x14ac:dyDescent="0.2">
      <c r="A48" s="59"/>
      <c r="B48" s="285" t="s">
        <v>52</v>
      </c>
      <c r="C48" s="286"/>
      <c r="D48" s="286"/>
      <c r="E48" s="286"/>
      <c r="F48" s="286"/>
      <c r="G48" s="286"/>
      <c r="H48" s="287"/>
      <c r="I48" s="59"/>
    </row>
    <row r="49" spans="1:18" ht="6" customHeight="1" x14ac:dyDescent="0.2">
      <c r="A49" s="59"/>
      <c r="B49" s="273"/>
      <c r="C49" s="462"/>
      <c r="D49" s="462"/>
      <c r="E49" s="462"/>
      <c r="F49" s="462"/>
      <c r="G49" s="462"/>
      <c r="H49" s="288"/>
      <c r="I49" s="59"/>
    </row>
    <row r="50" spans="1:18" x14ac:dyDescent="0.2">
      <c r="A50" s="59"/>
      <c r="B50" s="289" t="str">
        <f>IF(H50="","",IF(H50&gt;0,Offerteblad!E46))</f>
        <v/>
      </c>
      <c r="C50" s="443" t="str">
        <f>Offerteblad!G46</f>
        <v xml:space="preserve"> </v>
      </c>
      <c r="D50" s="444"/>
      <c r="E50" s="444"/>
      <c r="F50" s="444"/>
      <c r="G50" s="445"/>
      <c r="H50" s="279" t="str">
        <f>Offerteblad!K46</f>
        <v/>
      </c>
      <c r="I50" s="59"/>
    </row>
    <row r="51" spans="1:18" x14ac:dyDescent="0.2">
      <c r="A51" s="59"/>
      <c r="B51" s="289" t="str">
        <f>IF(H51="","",IF(H51&gt;0,Offerteblad!E47))</f>
        <v/>
      </c>
      <c r="C51" s="443" t="str">
        <f>Offerteblad!G47</f>
        <v xml:space="preserve"> </v>
      </c>
      <c r="D51" s="444"/>
      <c r="E51" s="444"/>
      <c r="F51" s="444"/>
      <c r="G51" s="445"/>
      <c r="H51" s="279" t="str">
        <f>Offerteblad!K47</f>
        <v/>
      </c>
      <c r="I51" s="59"/>
    </row>
    <row r="52" spans="1:18" x14ac:dyDescent="0.2">
      <c r="A52" s="59"/>
      <c r="B52" s="289" t="str">
        <f>IF(H52="","",IF(H52&gt;0,Offerteblad!E48))</f>
        <v/>
      </c>
      <c r="C52" s="443" t="str">
        <f>Offerteblad!G48</f>
        <v xml:space="preserve"> </v>
      </c>
      <c r="D52" s="444"/>
      <c r="E52" s="444"/>
      <c r="F52" s="444"/>
      <c r="G52" s="445"/>
      <c r="H52" s="279" t="str">
        <f>Offerteblad!K48</f>
        <v/>
      </c>
      <c r="I52" s="59"/>
    </row>
    <row r="53" spans="1:18" x14ac:dyDescent="0.2">
      <c r="A53" s="59"/>
      <c r="B53" s="289" t="str">
        <f>IF(H53="","",IF(H53&gt;0,1,""))</f>
        <v/>
      </c>
      <c r="C53" s="443" t="str">
        <f>Offerteblad!G49</f>
        <v>Bezorgkosten beglazingsmateriaal</v>
      </c>
      <c r="D53" s="444"/>
      <c r="E53" s="444"/>
      <c r="F53" s="444"/>
      <c r="G53" s="445"/>
      <c r="H53" s="279" t="str">
        <f>Offerteblad!K49</f>
        <v/>
      </c>
      <c r="I53" s="59"/>
    </row>
    <row r="54" spans="1:18" ht="6" customHeight="1" x14ac:dyDescent="0.2">
      <c r="A54" s="59"/>
      <c r="B54" s="280"/>
      <c r="C54" s="446"/>
      <c r="D54" s="446"/>
      <c r="E54" s="446"/>
      <c r="F54" s="446"/>
      <c r="G54" s="446"/>
      <c r="H54" s="290"/>
      <c r="I54" s="59"/>
    </row>
    <row r="55" spans="1:18" ht="18.75" customHeight="1" x14ac:dyDescent="0.2">
      <c r="A55" s="59"/>
      <c r="B55" s="447" t="s">
        <v>53</v>
      </c>
      <c r="C55" s="447"/>
      <c r="D55" s="291"/>
      <c r="E55" s="292"/>
      <c r="F55" s="292"/>
      <c r="G55" s="91" t="s">
        <v>21</v>
      </c>
      <c r="H55" s="284">
        <f>SUM(H50:H53)</f>
        <v>0</v>
      </c>
      <c r="I55" s="59"/>
      <c r="J55" s="293" t="str">
        <f>IF(Offerteblad!$B$85="","","Zie offerteblad voor opmerkingen klant")</f>
        <v/>
      </c>
    </row>
    <row r="56" spans="1:18" ht="6" customHeight="1" x14ac:dyDescent="0.2">
      <c r="A56" s="59"/>
      <c r="B56" s="442" t="s">
        <v>4</v>
      </c>
      <c r="C56" s="442"/>
      <c r="D56" s="442"/>
      <c r="E56" s="43"/>
      <c r="F56" s="43"/>
      <c r="G56" s="73"/>
      <c r="H56" s="294"/>
      <c r="I56" s="59"/>
    </row>
    <row r="57" spans="1:18" x14ac:dyDescent="0.2">
      <c r="A57" s="59"/>
      <c r="B57" s="442"/>
      <c r="C57" s="442"/>
      <c r="D57" s="442"/>
      <c r="E57" s="43"/>
      <c r="F57" s="43"/>
      <c r="G57" s="295" t="s">
        <v>54</v>
      </c>
      <c r="H57" s="296">
        <f>Offerteblad!K53</f>
        <v>0</v>
      </c>
      <c r="I57" s="59"/>
    </row>
    <row r="58" spans="1:18" x14ac:dyDescent="0.2">
      <c r="A58" s="59"/>
      <c r="B58" s="442"/>
      <c r="C58" s="442"/>
      <c r="D58" s="442"/>
      <c r="E58" s="43"/>
      <c r="F58" s="43"/>
      <c r="G58" s="295" t="str">
        <f>Offerteblad!J54</f>
        <v>0% korting</v>
      </c>
      <c r="H58" s="297">
        <f>Offerteblad!K54</f>
        <v>0</v>
      </c>
      <c r="I58" s="59"/>
    </row>
    <row r="59" spans="1:18" ht="6" customHeight="1" x14ac:dyDescent="0.2">
      <c r="A59" s="59"/>
      <c r="B59" s="442"/>
      <c r="C59" s="442"/>
      <c r="D59" s="442"/>
      <c r="E59" s="43"/>
      <c r="F59" s="43"/>
      <c r="G59" s="298"/>
      <c r="H59" s="299"/>
      <c r="I59" s="59"/>
    </row>
    <row r="60" spans="1:18" ht="18.75" customHeight="1" x14ac:dyDescent="0.25">
      <c r="A60" s="59"/>
      <c r="B60" s="300"/>
      <c r="C60" s="300"/>
      <c r="D60" s="300"/>
      <c r="E60" s="300"/>
      <c r="F60" s="300"/>
      <c r="G60" s="301" t="s">
        <v>29</v>
      </c>
      <c r="H60" s="302">
        <f>Offerteblad!K56</f>
        <v>0</v>
      </c>
      <c r="I60" s="59"/>
    </row>
    <row r="61" spans="1:18" ht="6" customHeight="1" x14ac:dyDescent="0.2">
      <c r="A61" s="59"/>
      <c r="B61" s="448" t="s">
        <v>55</v>
      </c>
      <c r="C61" s="448"/>
      <c r="D61" s="448"/>
      <c r="E61" s="448"/>
      <c r="F61" s="300"/>
      <c r="G61" s="295"/>
      <c r="H61" s="303"/>
      <c r="I61" s="59"/>
    </row>
    <row r="62" spans="1:18" ht="12.75" customHeight="1" x14ac:dyDescent="0.2">
      <c r="A62" s="59"/>
      <c r="B62" s="448"/>
      <c r="C62" s="448"/>
      <c r="D62" s="448"/>
      <c r="E62" s="448"/>
      <c r="F62" s="300"/>
      <c r="G62" s="295" t="str">
        <f>Offerteblad!J58</f>
        <v>Btw bedrag 21%</v>
      </c>
      <c r="H62" s="304">
        <f>Offerteblad!K58</f>
        <v>0</v>
      </c>
      <c r="I62" s="59"/>
    </row>
    <row r="63" spans="1:18" ht="12.75" customHeight="1" x14ac:dyDescent="0.2">
      <c r="A63" s="59"/>
      <c r="B63" s="448"/>
      <c r="C63" s="448"/>
      <c r="D63" s="448"/>
      <c r="E63" s="448"/>
      <c r="F63" s="300"/>
      <c r="G63" s="295" t="str">
        <f>Offerteblad!J59</f>
        <v/>
      </c>
      <c r="H63" s="260" t="str">
        <f>Offerteblad!K59</f>
        <v/>
      </c>
      <c r="I63" s="59"/>
      <c r="J63" s="305" t="str">
        <f>IF(H63="","",("Btw regeling bouw"))</f>
        <v/>
      </c>
    </row>
    <row r="64" spans="1:18" s="72" customFormat="1" ht="6" customHeight="1" x14ac:dyDescent="0.2">
      <c r="A64" s="213"/>
      <c r="B64" s="448"/>
      <c r="C64" s="448"/>
      <c r="D64" s="448"/>
      <c r="E64" s="448"/>
      <c r="F64" s="300"/>
      <c r="G64" s="126"/>
      <c r="H64" s="299"/>
      <c r="I64" s="213"/>
      <c r="M64" s="60"/>
      <c r="N64" s="60"/>
      <c r="O64" s="60"/>
      <c r="P64" s="60"/>
      <c r="Q64" s="60"/>
      <c r="R64" s="60"/>
    </row>
    <row r="65" spans="1:9" ht="18.75" customHeight="1" x14ac:dyDescent="0.25">
      <c r="A65" s="59"/>
      <c r="B65" s="448"/>
      <c r="C65" s="448"/>
      <c r="D65" s="448"/>
      <c r="E65" s="448"/>
      <c r="F65" s="300"/>
      <c r="G65" s="301" t="s">
        <v>32</v>
      </c>
      <c r="H65" s="302">
        <f>Offerteblad!K61</f>
        <v>0</v>
      </c>
      <c r="I65" s="59"/>
    </row>
    <row r="66" spans="1:9" ht="7.5" customHeight="1" x14ac:dyDescent="0.2">
      <c r="A66" s="59"/>
      <c r="B66" s="59"/>
      <c r="C66" s="59"/>
      <c r="D66" s="59"/>
      <c r="E66" s="59"/>
      <c r="F66" s="59"/>
      <c r="G66" s="59"/>
      <c r="H66" s="59"/>
      <c r="I66" s="59"/>
    </row>
    <row r="68" spans="1:9" x14ac:dyDescent="0.2">
      <c r="B68" s="393" t="str">
        <f>'© Copyright'!A1</f>
        <v>© 2004 - 2019 Glasdiscount.nl</v>
      </c>
      <c r="C68" s="393"/>
      <c r="D68" s="393"/>
      <c r="E68" s="393"/>
      <c r="F68" s="393"/>
      <c r="G68" s="393"/>
      <c r="H68" s="393"/>
    </row>
    <row r="69" spans="1:9" x14ac:dyDescent="0.2">
      <c r="B69" s="393" t="str">
        <f>'© Copyright'!A3</f>
        <v>Deze spreadsheet is eigendom van Glasdiscount.nl en mag uitsluitend gebruikt worden door (potentiële) relaties en klanten van Glasdiscount.nl</v>
      </c>
      <c r="C69" s="393"/>
      <c r="D69" s="393"/>
      <c r="E69" s="393"/>
      <c r="F69" s="393"/>
      <c r="G69" s="393"/>
      <c r="H69" s="393"/>
    </row>
    <row r="70" spans="1:9" x14ac:dyDescent="0.2">
      <c r="B70" s="393" t="str">
        <f>'© Copyright'!A4</f>
        <v>Op geen enkele wijze mag dit programma gekopieerd of hergebruikt worden tenzij schriftelijke toestemming is verleend door Glasdiscount.nl</v>
      </c>
      <c r="C70" s="393"/>
      <c r="D70" s="393"/>
      <c r="E70" s="393"/>
      <c r="F70" s="393"/>
      <c r="G70" s="393"/>
      <c r="H70" s="393"/>
    </row>
  </sheetData>
  <sheetProtection algorithmName="SHA-512" hashValue="Uely9hJyyQb+BtKaGeItyyjUoUGzaB3bn77mokq6geHto6Eoq+lGCB7sV8WmmrIoHU7shD54MxiRklWQu3B+JA==" saltValue="FKdX74zyvbnXt3L2fjOwDA==" spinCount="100000" sheet="1" objects="1" scenarios="1" selectLockedCells="1"/>
  <mergeCells count="55">
    <mergeCell ref="C45:D45"/>
    <mergeCell ref="E14:H14"/>
    <mergeCell ref="B2:H2"/>
    <mergeCell ref="F4:H5"/>
    <mergeCell ref="E8:H8"/>
    <mergeCell ref="E10:H10"/>
    <mergeCell ref="B8:D8"/>
    <mergeCell ref="B10:D10"/>
    <mergeCell ref="B11:D11"/>
    <mergeCell ref="B13:D13"/>
    <mergeCell ref="B14:C14"/>
    <mergeCell ref="E11:H11"/>
    <mergeCell ref="F12:H12"/>
    <mergeCell ref="E13:H13"/>
    <mergeCell ref="C5:D5"/>
    <mergeCell ref="C52:G52"/>
    <mergeCell ref="E15:H15"/>
    <mergeCell ref="E18:H18"/>
    <mergeCell ref="F20:G20"/>
    <mergeCell ref="B18:D18"/>
    <mergeCell ref="B15:D15"/>
    <mergeCell ref="B20:D20"/>
    <mergeCell ref="C23:D24"/>
    <mergeCell ref="C25:D25"/>
    <mergeCell ref="C26:D26"/>
    <mergeCell ref="C27:D27"/>
    <mergeCell ref="C28:D28"/>
    <mergeCell ref="C29:D29"/>
    <mergeCell ref="B23:B24"/>
    <mergeCell ref="C49:G49"/>
    <mergeCell ref="C50:G50"/>
    <mergeCell ref="C51:G51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B69:H69"/>
    <mergeCell ref="B70:H70"/>
    <mergeCell ref="C53:G53"/>
    <mergeCell ref="C54:G54"/>
    <mergeCell ref="B55:C55"/>
    <mergeCell ref="B61:E65"/>
    <mergeCell ref="B68:H68"/>
    <mergeCell ref="B56:D59"/>
  </mergeCells>
  <conditionalFormatting sqref="H63">
    <cfRule type="expression" dxfId="1" priority="1">
      <formula>$H$63*1&gt;0</formula>
    </cfRule>
  </conditionalFormatting>
  <printOptions horizontalCentered="1"/>
  <pageMargins left="0.23622047244094491" right="0.23622047244094491" top="0.47244094488188981" bottom="0.59055118110236227" header="0.27559055118110237" footer="0.31496062992125984"/>
  <pageSetup paperSize="9" orientation="portrait" r:id="rId1"/>
  <headerFooter>
    <oddHeader>&amp;L&amp;"Arial,Cursief"&amp;8&amp;K06506FVersie 07-05-2014</oddHeader>
    <oddFooter>&amp;L&amp;"Arial,Vet"&amp;9&amp;K06506FBtw-nr.: NL8153.29.635.B01&amp;C&amp;"Arial,Vet"&amp;9&amp;K06506FIBAN: NL20 RABO 0306 0701 97&amp;R&amp;"Arial,Vet"&amp;9&amp;K06506FKvK: 08062381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0"/>
  <sheetViews>
    <sheetView zoomScaleNormal="100" workbookViewId="0">
      <selection activeCell="E4" sqref="E4:F4"/>
    </sheetView>
  </sheetViews>
  <sheetFormatPr defaultRowHeight="12.75" x14ac:dyDescent="0.2"/>
  <cols>
    <col min="1" max="1" width="1.42578125" style="60" customWidth="1"/>
    <col min="2" max="2" width="10.7109375" style="60" customWidth="1"/>
    <col min="3" max="3" width="19.28515625" style="60" customWidth="1"/>
    <col min="4" max="4" width="16.7109375" style="60" customWidth="1"/>
    <col min="5" max="6" width="10.7109375" style="60" customWidth="1"/>
    <col min="7" max="7" width="13.28515625" style="60" customWidth="1"/>
    <col min="8" max="8" width="19.42578125" style="60" customWidth="1"/>
    <col min="9" max="9" width="1.42578125" style="60" customWidth="1"/>
    <col min="10" max="16384" width="9.140625" style="60"/>
  </cols>
  <sheetData>
    <row r="1" spans="1:9" ht="7.5" customHeight="1" x14ac:dyDescent="0.2">
      <c r="A1" s="59"/>
      <c r="B1" s="59"/>
      <c r="C1" s="59"/>
      <c r="D1" s="59"/>
      <c r="E1" s="59"/>
      <c r="F1" s="59"/>
      <c r="G1" s="59"/>
      <c r="H1" s="59"/>
      <c r="I1" s="59"/>
    </row>
    <row r="2" spans="1:9" ht="60" customHeight="1" x14ac:dyDescent="0.2">
      <c r="A2" s="59"/>
      <c r="B2" s="347" t="s">
        <v>0</v>
      </c>
      <c r="C2" s="347"/>
      <c r="D2" s="347"/>
      <c r="E2" s="347"/>
      <c r="F2" s="347"/>
      <c r="G2" s="347"/>
      <c r="H2" s="347"/>
      <c r="I2" s="59"/>
    </row>
    <row r="3" spans="1:9" ht="6" customHeight="1" x14ac:dyDescent="0.2">
      <c r="A3" s="59"/>
      <c r="B3" s="61"/>
      <c r="C3" s="63"/>
      <c r="D3" s="63"/>
      <c r="E3" s="63"/>
      <c r="F3" s="63"/>
      <c r="G3" s="63"/>
      <c r="H3" s="63"/>
      <c r="I3" s="59"/>
    </row>
    <row r="4" spans="1:9" ht="12.75" customHeight="1" x14ac:dyDescent="0.2">
      <c r="A4" s="59"/>
      <c r="B4" s="262" t="s">
        <v>1</v>
      </c>
      <c r="C4" s="147">
        <f ca="1">TODAY()</f>
        <v>41766</v>
      </c>
      <c r="D4" s="309" t="s">
        <v>57</v>
      </c>
      <c r="E4" s="470">
        <f ca="1">C4+8</f>
        <v>41774</v>
      </c>
      <c r="F4" s="470"/>
      <c r="G4" s="465" t="s">
        <v>58</v>
      </c>
      <c r="H4" s="465"/>
      <c r="I4" s="59"/>
    </row>
    <row r="5" spans="1:9" ht="12.75" customHeight="1" x14ac:dyDescent="0.2">
      <c r="A5" s="59"/>
      <c r="B5" s="262" t="s">
        <v>3</v>
      </c>
      <c r="C5" s="496" t="str">
        <f>Offerteblad!C5</f>
        <v>……</v>
      </c>
      <c r="D5" s="496"/>
      <c r="E5" s="37"/>
      <c r="F5" s="306"/>
      <c r="G5" s="465"/>
      <c r="H5" s="465"/>
      <c r="I5" s="59"/>
    </row>
    <row r="6" spans="1:9" ht="6" customHeight="1" x14ac:dyDescent="0.2">
      <c r="A6" s="59"/>
      <c r="B6" s="67"/>
      <c r="C6" s="69"/>
      <c r="D6" s="69"/>
      <c r="E6" s="69"/>
      <c r="F6" s="70"/>
      <c r="G6" s="70"/>
      <c r="H6" s="70"/>
      <c r="I6" s="59"/>
    </row>
    <row r="7" spans="1:9" ht="6" customHeight="1" x14ac:dyDescent="0.2">
      <c r="A7" s="59"/>
      <c r="I7" s="59"/>
    </row>
    <row r="8" spans="1:9" ht="18" customHeight="1" x14ac:dyDescent="0.2">
      <c r="A8" s="59"/>
      <c r="B8" s="451" t="s">
        <v>34</v>
      </c>
      <c r="C8" s="452"/>
      <c r="D8" s="453"/>
      <c r="E8" s="451" t="str">
        <f>Offerteblad!G65</f>
        <v>Afleveradres</v>
      </c>
      <c r="F8" s="452"/>
      <c r="G8" s="452"/>
      <c r="H8" s="453"/>
      <c r="I8" s="59"/>
    </row>
    <row r="9" spans="1:9" ht="6" customHeight="1" x14ac:dyDescent="0.2">
      <c r="A9" s="59"/>
      <c r="B9" s="263"/>
      <c r="C9" s="264"/>
      <c r="D9" s="264"/>
      <c r="E9" s="264"/>
      <c r="F9" s="264"/>
      <c r="G9" s="264"/>
      <c r="H9" s="265"/>
      <c r="I9" s="59"/>
    </row>
    <row r="10" spans="1:9" x14ac:dyDescent="0.2">
      <c r="A10" s="59"/>
      <c r="B10" s="455" t="str">
        <f>IF(Offerteblad!C67="","",Offerteblad!C67)</f>
        <v/>
      </c>
      <c r="C10" s="449"/>
      <c r="D10" s="449"/>
      <c r="E10" s="466" t="str">
        <f>IF(Offerteblad!I67="","",Offerteblad!I67)</f>
        <v/>
      </c>
      <c r="F10" s="466"/>
      <c r="G10" s="466"/>
      <c r="H10" s="467"/>
      <c r="I10" s="59"/>
    </row>
    <row r="11" spans="1:9" x14ac:dyDescent="0.2">
      <c r="A11" s="59"/>
      <c r="B11" s="455" t="str">
        <f>IF(Offerteblad!C68="","",Offerteblad!C68)</f>
        <v/>
      </c>
      <c r="C11" s="449"/>
      <c r="D11" s="449"/>
      <c r="E11" s="466" t="str">
        <f>IF(Offerteblad!I68="","",Offerteblad!I68)</f>
        <v/>
      </c>
      <c r="F11" s="466"/>
      <c r="G11" s="466"/>
      <c r="H11" s="467"/>
      <c r="I11" s="59"/>
    </row>
    <row r="12" spans="1:9" x14ac:dyDescent="0.2">
      <c r="A12" s="59"/>
      <c r="B12" s="266" t="str">
        <f>IF(Offerteblad!C69="","",Offerteblad!C69)</f>
        <v/>
      </c>
      <c r="C12" s="199" t="str">
        <f>IF(Offerteblad!C70="","",Offerteblad!C70)</f>
        <v/>
      </c>
      <c r="D12" s="199"/>
      <c r="E12" s="267" t="str">
        <f>IF(Offerteblad!I69="","",Offerteblad!I69)</f>
        <v/>
      </c>
      <c r="F12" s="468" t="str">
        <f>IF(Offerteblad!I70="","",Offerteblad!I70)</f>
        <v/>
      </c>
      <c r="G12" s="468"/>
      <c r="H12" s="469"/>
      <c r="I12" s="59"/>
    </row>
    <row r="13" spans="1:9" x14ac:dyDescent="0.2">
      <c r="A13" s="59"/>
      <c r="B13" s="455" t="str">
        <f>IF(Offerteblad!C71="&lt;selecteer&gt;","",Offerteblad!C71)</f>
        <v/>
      </c>
      <c r="C13" s="449"/>
      <c r="D13" s="449"/>
      <c r="E13" s="449" t="str">
        <f>IF(Offerteblad!I71="&lt;selecteer&gt;","",Offerteblad!I71)</f>
        <v/>
      </c>
      <c r="F13" s="449"/>
      <c r="G13" s="449"/>
      <c r="H13" s="450"/>
      <c r="I13" s="59"/>
    </row>
    <row r="14" spans="1:9" x14ac:dyDescent="0.2">
      <c r="A14" s="59"/>
      <c r="B14" s="455" t="str">
        <f>IF(Offerteblad!C72="","",Offerteblad!C72)</f>
        <v/>
      </c>
      <c r="C14" s="449"/>
      <c r="D14" s="199" t="str">
        <f>IF(Offerteblad!C73="","",Offerteblad!C73)</f>
        <v/>
      </c>
      <c r="E14" s="449" t="str">
        <f>IF(Offerteblad!I72="","",Offerteblad!I72)</f>
        <v/>
      </c>
      <c r="F14" s="449"/>
      <c r="G14" s="449"/>
      <c r="H14" s="450"/>
      <c r="I14" s="59"/>
    </row>
    <row r="15" spans="1:9" x14ac:dyDescent="0.2">
      <c r="A15" s="59"/>
      <c r="B15" s="455" t="str">
        <f>IF(Offerteblad!C74="","",Offerteblad!C74)</f>
        <v/>
      </c>
      <c r="C15" s="449"/>
      <c r="D15" s="449"/>
      <c r="E15" s="449"/>
      <c r="F15" s="449"/>
      <c r="G15" s="449"/>
      <c r="H15" s="450"/>
      <c r="I15" s="59"/>
    </row>
    <row r="16" spans="1:9" ht="6" customHeight="1" x14ac:dyDescent="0.2">
      <c r="A16" s="59"/>
      <c r="B16" s="268"/>
      <c r="C16" s="269"/>
      <c r="D16" s="269"/>
      <c r="E16" s="269"/>
      <c r="F16" s="269"/>
      <c r="G16" s="269"/>
      <c r="H16" s="270"/>
      <c r="I16" s="59"/>
    </row>
    <row r="17" spans="1:9" ht="6" customHeight="1" x14ac:dyDescent="0.2">
      <c r="A17" s="59"/>
      <c r="I17" s="59"/>
    </row>
    <row r="18" spans="1:9" ht="18" customHeight="1" x14ac:dyDescent="0.2">
      <c r="A18" s="59"/>
      <c r="B18" s="451" t="s">
        <v>140</v>
      </c>
      <c r="C18" s="452"/>
      <c r="D18" s="453"/>
      <c r="E18" s="451" t="s">
        <v>141</v>
      </c>
      <c r="F18" s="452"/>
      <c r="G18" s="452"/>
      <c r="H18" s="453"/>
      <c r="I18" s="59"/>
    </row>
    <row r="19" spans="1:9" ht="7.5" customHeight="1" x14ac:dyDescent="0.2">
      <c r="A19" s="59"/>
      <c r="B19" s="263"/>
      <c r="C19" s="264"/>
      <c r="D19" s="264"/>
      <c r="E19" s="264"/>
      <c r="F19" s="264"/>
      <c r="G19" s="264"/>
      <c r="H19" s="265"/>
      <c r="I19" s="59"/>
    </row>
    <row r="20" spans="1:9" x14ac:dyDescent="0.2">
      <c r="A20" s="59"/>
      <c r="B20" s="432"/>
      <c r="C20" s="433"/>
      <c r="D20" s="433"/>
      <c r="E20" s="271" t="str">
        <f>IF(Offerteblad!C79="&lt;selecteer&gt;","",Offerteblad!C79)</f>
        <v>Bezorgen</v>
      </c>
      <c r="F20" s="454" t="str">
        <f>IF(Offerteblad!D79="&lt;kies locatie&gt;","",Offerteblad!D79)</f>
        <v/>
      </c>
      <c r="G20" s="454"/>
      <c r="H20" s="272"/>
      <c r="I20" s="59"/>
    </row>
    <row r="21" spans="1:9" ht="7.5" customHeight="1" x14ac:dyDescent="0.2">
      <c r="A21" s="59"/>
      <c r="B21" s="268"/>
      <c r="C21" s="269"/>
      <c r="D21" s="269"/>
      <c r="E21" s="269"/>
      <c r="F21" s="269"/>
      <c r="G21" s="269"/>
      <c r="H21" s="270"/>
      <c r="I21" s="59"/>
    </row>
    <row r="22" spans="1:9" ht="12" customHeight="1" x14ac:dyDescent="0.2">
      <c r="A22" s="59"/>
      <c r="I22" s="59"/>
    </row>
    <row r="23" spans="1:9" x14ac:dyDescent="0.2">
      <c r="A23" s="59"/>
      <c r="B23" s="460" t="s">
        <v>7</v>
      </c>
      <c r="C23" s="456" t="s">
        <v>158</v>
      </c>
      <c r="D23" s="364"/>
      <c r="E23" s="75" t="s">
        <v>8</v>
      </c>
      <c r="F23" s="75" t="s">
        <v>9</v>
      </c>
      <c r="G23" s="75" t="s">
        <v>159</v>
      </c>
      <c r="H23" s="76" t="s">
        <v>51</v>
      </c>
      <c r="I23" s="59"/>
    </row>
    <row r="24" spans="1:9" x14ac:dyDescent="0.2">
      <c r="A24" s="59"/>
      <c r="B24" s="461"/>
      <c r="C24" s="457"/>
      <c r="D24" s="366"/>
      <c r="E24" s="78" t="s">
        <v>13</v>
      </c>
      <c r="F24" s="78" t="s">
        <v>13</v>
      </c>
      <c r="G24" s="78" t="s">
        <v>145</v>
      </c>
      <c r="H24" s="79" t="s">
        <v>14</v>
      </c>
      <c r="I24" s="59"/>
    </row>
    <row r="25" spans="1:9" ht="6" customHeight="1" x14ac:dyDescent="0.2">
      <c r="A25" s="59"/>
      <c r="B25" s="273"/>
      <c r="C25" s="458"/>
      <c r="D25" s="459"/>
      <c r="E25" s="274"/>
      <c r="F25" s="274"/>
      <c r="G25" s="274"/>
      <c r="H25" s="275"/>
      <c r="I25" s="59"/>
    </row>
    <row r="26" spans="1:9" x14ac:dyDescent="0.2">
      <c r="A26" s="59"/>
      <c r="B26" s="276" t="str">
        <f>IF(Offerteblad!F16=0,"",Offerteblad!F16)</f>
        <v/>
      </c>
      <c r="C26" s="443" t="str">
        <f>IF(Offerteblad!B16="  &lt;selecteer&gt;","",Offerteblad!B16)</f>
        <v/>
      </c>
      <c r="D26" s="445"/>
      <c r="E26" s="277" t="str">
        <f>IF(Offerteblad!G16= 0, "",Offerteblad!G16)</f>
        <v/>
      </c>
      <c r="F26" s="277" t="str">
        <f>IF(Offerteblad!H16= 0, "",Offerteblad!H16)</f>
        <v/>
      </c>
      <c r="G26" s="278" t="str">
        <f>IF(Offerteblad!I16=0,"",(Offerteblad!F16*Offerteblad!I16))</f>
        <v/>
      </c>
      <c r="H26" s="279" t="str">
        <f>IF(Offerteblad!K16= 0, "",Offerteblad!K16)</f>
        <v/>
      </c>
      <c r="I26" s="59"/>
    </row>
    <row r="27" spans="1:9" x14ac:dyDescent="0.2">
      <c r="A27" s="59"/>
      <c r="B27" s="276" t="str">
        <f>IF(Offerteblad!F17=0,"",Offerteblad!F17)</f>
        <v/>
      </c>
      <c r="C27" s="443" t="str">
        <f>IF(Offerteblad!B17="  &lt;selecteer&gt;","",Offerteblad!B17)</f>
        <v/>
      </c>
      <c r="D27" s="445"/>
      <c r="E27" s="277" t="str">
        <f>IF(Offerteblad!G17= 0, "",Offerteblad!G17)</f>
        <v/>
      </c>
      <c r="F27" s="277" t="str">
        <f>IF(Offerteblad!H17= 0, "",Offerteblad!H17)</f>
        <v/>
      </c>
      <c r="G27" s="278" t="str">
        <f>IF(Offerteblad!I17=0,"",(Offerteblad!F17*Offerteblad!I17))</f>
        <v/>
      </c>
      <c r="H27" s="279" t="str">
        <f>IF(Offerteblad!K17= 0, "",Offerteblad!K17)</f>
        <v/>
      </c>
      <c r="I27" s="59"/>
    </row>
    <row r="28" spans="1:9" x14ac:dyDescent="0.2">
      <c r="A28" s="59"/>
      <c r="B28" s="276" t="str">
        <f>IF(Offerteblad!F18=0,"",Offerteblad!F18)</f>
        <v/>
      </c>
      <c r="C28" s="443" t="str">
        <f>IF(Offerteblad!B18="  &lt;selecteer&gt;","",Offerteblad!B18)</f>
        <v/>
      </c>
      <c r="D28" s="445"/>
      <c r="E28" s="277" t="str">
        <f>IF(Offerteblad!G18= 0, "",Offerteblad!G18)</f>
        <v/>
      </c>
      <c r="F28" s="277" t="str">
        <f>IF(Offerteblad!H18= 0, "",Offerteblad!H18)</f>
        <v/>
      </c>
      <c r="G28" s="278" t="str">
        <f>IF(Offerteblad!I18=0,"",(Offerteblad!F18*Offerteblad!I18))</f>
        <v/>
      </c>
      <c r="H28" s="279" t="str">
        <f>IF(Offerteblad!K18= 0, "",Offerteblad!K18)</f>
        <v/>
      </c>
      <c r="I28" s="59"/>
    </row>
    <row r="29" spans="1:9" x14ac:dyDescent="0.2">
      <c r="A29" s="59"/>
      <c r="B29" s="276" t="str">
        <f>IF(Offerteblad!F19=0,"",Offerteblad!F19)</f>
        <v/>
      </c>
      <c r="C29" s="443" t="str">
        <f>IF(Offerteblad!B19="  &lt;selecteer&gt;","",Offerteblad!B19)</f>
        <v/>
      </c>
      <c r="D29" s="445"/>
      <c r="E29" s="277" t="str">
        <f>IF(Offerteblad!G19= 0, "",Offerteblad!G19)</f>
        <v/>
      </c>
      <c r="F29" s="277" t="str">
        <f>IF(Offerteblad!H19= 0, "",Offerteblad!H19)</f>
        <v/>
      </c>
      <c r="G29" s="278" t="str">
        <f>IF(Offerteblad!I19=0,"",(Offerteblad!F19*Offerteblad!I19))</f>
        <v/>
      </c>
      <c r="H29" s="279" t="str">
        <f>IF(Offerteblad!K19= 0, "",Offerteblad!K19)</f>
        <v/>
      </c>
      <c r="I29" s="59"/>
    </row>
    <row r="30" spans="1:9" x14ac:dyDescent="0.2">
      <c r="A30" s="59"/>
      <c r="B30" s="276" t="str">
        <f>IF(Offerteblad!F20=0,"",Offerteblad!F20)</f>
        <v/>
      </c>
      <c r="C30" s="443" t="str">
        <f>IF(Offerteblad!B20="  &lt;selecteer&gt;","",Offerteblad!B20)</f>
        <v/>
      </c>
      <c r="D30" s="445"/>
      <c r="E30" s="277" t="str">
        <f>IF(Offerteblad!G20= 0, "",Offerteblad!G20)</f>
        <v/>
      </c>
      <c r="F30" s="277" t="str">
        <f>IF(Offerteblad!H20= 0, "",Offerteblad!H20)</f>
        <v/>
      </c>
      <c r="G30" s="278" t="str">
        <f>IF(Offerteblad!I20=0,"",(Offerteblad!F20*Offerteblad!I20))</f>
        <v/>
      </c>
      <c r="H30" s="279" t="str">
        <f>IF(Offerteblad!K20= 0, "",Offerteblad!K20)</f>
        <v/>
      </c>
      <c r="I30" s="59"/>
    </row>
    <row r="31" spans="1:9" x14ac:dyDescent="0.2">
      <c r="A31" s="59"/>
      <c r="B31" s="276" t="str">
        <f>IF(Offerteblad!F21=0,"",Offerteblad!F21)</f>
        <v/>
      </c>
      <c r="C31" s="443" t="str">
        <f>IF(Offerteblad!B21="  &lt;selecteer&gt;","",Offerteblad!B21)</f>
        <v/>
      </c>
      <c r="D31" s="445"/>
      <c r="E31" s="277" t="str">
        <f>IF(Offerteblad!G21= 0, "",Offerteblad!G21)</f>
        <v/>
      </c>
      <c r="F31" s="277" t="str">
        <f>IF(Offerteblad!H21= 0, "",Offerteblad!H21)</f>
        <v/>
      </c>
      <c r="G31" s="278" t="str">
        <f>IF(Offerteblad!I21=0,"",(Offerteblad!F21*Offerteblad!I21))</f>
        <v/>
      </c>
      <c r="H31" s="279" t="str">
        <f>IF(Offerteblad!K21= 0, "",Offerteblad!K21)</f>
        <v/>
      </c>
      <c r="I31" s="59"/>
    </row>
    <row r="32" spans="1:9" x14ac:dyDescent="0.2">
      <c r="A32" s="59"/>
      <c r="B32" s="276" t="str">
        <f>IF(Offerteblad!F22=0,"",Offerteblad!F22)</f>
        <v/>
      </c>
      <c r="C32" s="443" t="str">
        <f>IF(Offerteblad!B22="  &lt;selecteer&gt;","",Offerteblad!B22)</f>
        <v/>
      </c>
      <c r="D32" s="445"/>
      <c r="E32" s="277" t="str">
        <f>IF(Offerteblad!G22= 0, "",Offerteblad!G22)</f>
        <v/>
      </c>
      <c r="F32" s="277" t="str">
        <f>IF(Offerteblad!H22= 0, "",Offerteblad!H22)</f>
        <v/>
      </c>
      <c r="G32" s="278" t="str">
        <f>IF(Offerteblad!I22=0,"",(Offerteblad!F22*Offerteblad!I22))</f>
        <v/>
      </c>
      <c r="H32" s="279" t="str">
        <f>IF(Offerteblad!K22= 0, "",Offerteblad!K22)</f>
        <v/>
      </c>
      <c r="I32" s="59"/>
    </row>
    <row r="33" spans="1:9" x14ac:dyDescent="0.2">
      <c r="A33" s="59"/>
      <c r="B33" s="276" t="str">
        <f>IF(Offerteblad!F23=0,"",Offerteblad!F23)</f>
        <v/>
      </c>
      <c r="C33" s="443" t="str">
        <f>IF(Offerteblad!B23="  &lt;selecteer&gt;","",Offerteblad!B23)</f>
        <v/>
      </c>
      <c r="D33" s="445"/>
      <c r="E33" s="277" t="str">
        <f>IF(Offerteblad!G23= 0, "",Offerteblad!G23)</f>
        <v/>
      </c>
      <c r="F33" s="277" t="str">
        <f>IF(Offerteblad!H23= 0, "",Offerteblad!H23)</f>
        <v/>
      </c>
      <c r="G33" s="278" t="str">
        <f>IF(Offerteblad!I23=0,"",(Offerteblad!F23*Offerteblad!I23))</f>
        <v/>
      </c>
      <c r="H33" s="279" t="str">
        <f>IF(Offerteblad!K23= 0, "",Offerteblad!K23)</f>
        <v/>
      </c>
      <c r="I33" s="59"/>
    </row>
    <row r="34" spans="1:9" x14ac:dyDescent="0.2">
      <c r="A34" s="59"/>
      <c r="B34" s="276" t="str">
        <f>IF(Offerteblad!F24=0,"",Offerteblad!F24)</f>
        <v/>
      </c>
      <c r="C34" s="443" t="str">
        <f>IF(Offerteblad!B24="  &lt;selecteer&gt;","",Offerteblad!B24)</f>
        <v/>
      </c>
      <c r="D34" s="445"/>
      <c r="E34" s="277" t="str">
        <f>IF(Offerteblad!G24= 0, "",Offerteblad!G24)</f>
        <v/>
      </c>
      <c r="F34" s="277" t="str">
        <f>IF(Offerteblad!H24= 0, "",Offerteblad!H24)</f>
        <v/>
      </c>
      <c r="G34" s="278" t="str">
        <f>IF(Offerteblad!I24=0,"",(Offerteblad!F24*Offerteblad!I24))</f>
        <v/>
      </c>
      <c r="H34" s="279" t="str">
        <f>IF(Offerteblad!K24= 0, "",Offerteblad!K24)</f>
        <v/>
      </c>
      <c r="I34" s="59"/>
    </row>
    <row r="35" spans="1:9" x14ac:dyDescent="0.2">
      <c r="A35" s="59"/>
      <c r="B35" s="276" t="str">
        <f>IF(Offerteblad!F25=0,"",Offerteblad!F25)</f>
        <v/>
      </c>
      <c r="C35" s="443" t="str">
        <f>IF(Offerteblad!B25="  &lt;selecteer&gt;","",Offerteblad!B25)</f>
        <v/>
      </c>
      <c r="D35" s="445"/>
      <c r="E35" s="277" t="str">
        <f>IF(Offerteblad!G25= 0, "",Offerteblad!G25)</f>
        <v/>
      </c>
      <c r="F35" s="277" t="str">
        <f>IF(Offerteblad!H25= 0, "",Offerteblad!H25)</f>
        <v/>
      </c>
      <c r="G35" s="278" t="str">
        <f>IF(Offerteblad!I25=0,"",(Offerteblad!F25*Offerteblad!I25))</f>
        <v/>
      </c>
      <c r="H35" s="279" t="str">
        <f>IF(Offerteblad!K25= 0, "",Offerteblad!K25)</f>
        <v/>
      </c>
      <c r="I35" s="59"/>
    </row>
    <row r="36" spans="1:9" x14ac:dyDescent="0.2">
      <c r="A36" s="59"/>
      <c r="B36" s="276" t="str">
        <f>IF(Offerteblad!F26=0,"",Offerteblad!F26)</f>
        <v/>
      </c>
      <c r="C36" s="443" t="str">
        <f>IF(Offerteblad!B26="  &lt;selecteer&gt;","",Offerteblad!B26)</f>
        <v/>
      </c>
      <c r="D36" s="445"/>
      <c r="E36" s="277" t="str">
        <f>IF(Offerteblad!G26= 0, "",Offerteblad!G26)</f>
        <v/>
      </c>
      <c r="F36" s="277" t="str">
        <f>IF(Offerteblad!H26= 0, "",Offerteblad!H26)</f>
        <v/>
      </c>
      <c r="G36" s="278" t="str">
        <f>IF(Offerteblad!I26=0,"",(Offerteblad!F26*Offerteblad!I26))</f>
        <v/>
      </c>
      <c r="H36" s="279" t="str">
        <f>IF(Offerteblad!K26= 0, "",Offerteblad!K26)</f>
        <v/>
      </c>
      <c r="I36" s="59"/>
    </row>
    <row r="37" spans="1:9" x14ac:dyDescent="0.2">
      <c r="A37" s="59"/>
      <c r="B37" s="276" t="str">
        <f>IF(Offerteblad!F27=0,"",Offerteblad!F27)</f>
        <v/>
      </c>
      <c r="C37" s="443" t="str">
        <f>IF(Offerteblad!B27="  &lt;selecteer&gt;","",Offerteblad!B27)</f>
        <v/>
      </c>
      <c r="D37" s="445"/>
      <c r="E37" s="277" t="str">
        <f>IF(Offerteblad!G27= 0, "",Offerteblad!G27)</f>
        <v/>
      </c>
      <c r="F37" s="277" t="str">
        <f>IF(Offerteblad!H27= 0, "",Offerteblad!H27)</f>
        <v/>
      </c>
      <c r="G37" s="278" t="str">
        <f>IF(Offerteblad!I27=0,"",(Offerteblad!F27*Offerteblad!I27))</f>
        <v/>
      </c>
      <c r="H37" s="279" t="str">
        <f>IF(Offerteblad!K27= 0, "",Offerteblad!K27)</f>
        <v/>
      </c>
      <c r="I37" s="59"/>
    </row>
    <row r="38" spans="1:9" x14ac:dyDescent="0.2">
      <c r="A38" s="59"/>
      <c r="B38" s="276" t="str">
        <f>IF(Offerteblad!F28=0,"",Offerteblad!F28)</f>
        <v/>
      </c>
      <c r="C38" s="443" t="str">
        <f>IF(Offerteblad!B28="  &lt;selecteer&gt;","",Offerteblad!B28)</f>
        <v/>
      </c>
      <c r="D38" s="445"/>
      <c r="E38" s="277" t="str">
        <f>IF(Offerteblad!G28= 0, "",Offerteblad!G28)</f>
        <v/>
      </c>
      <c r="F38" s="277" t="str">
        <f>IF(Offerteblad!H28= 0, "",Offerteblad!H28)</f>
        <v/>
      </c>
      <c r="G38" s="278" t="str">
        <f>IF(Offerteblad!I28=0,"",(Offerteblad!F28*Offerteblad!I28))</f>
        <v/>
      </c>
      <c r="H38" s="279" t="str">
        <f>IF(Offerteblad!K28= 0, "",Offerteblad!K28)</f>
        <v/>
      </c>
      <c r="I38" s="59"/>
    </row>
    <row r="39" spans="1:9" x14ac:dyDescent="0.2">
      <c r="A39" s="59"/>
      <c r="B39" s="276" t="str">
        <f>IF(Offerteblad!F29=0,"",Offerteblad!F29)</f>
        <v/>
      </c>
      <c r="C39" s="443" t="str">
        <f>IF(Offerteblad!B29="  &lt;selecteer&gt;","",Offerteblad!B29)</f>
        <v/>
      </c>
      <c r="D39" s="445"/>
      <c r="E39" s="277" t="str">
        <f>IF(Offerteblad!G29= 0, "",Offerteblad!G29)</f>
        <v/>
      </c>
      <c r="F39" s="277" t="str">
        <f>IF(Offerteblad!H29= 0, "",Offerteblad!H29)</f>
        <v/>
      </c>
      <c r="G39" s="278" t="str">
        <f>IF(Offerteblad!I29=0,"",(Offerteblad!F29*Offerteblad!I29))</f>
        <v/>
      </c>
      <c r="H39" s="279" t="str">
        <f>IF(Offerteblad!K29= 0, "",Offerteblad!K29)</f>
        <v/>
      </c>
      <c r="I39" s="59"/>
    </row>
    <row r="40" spans="1:9" x14ac:dyDescent="0.2">
      <c r="A40" s="59"/>
      <c r="B40" s="276" t="str">
        <f>IF(Offerteblad!F30=0,"",Offerteblad!F30)</f>
        <v/>
      </c>
      <c r="C40" s="443" t="str">
        <f>IF(Offerteblad!B30="  &lt;selecteer&gt;","",Offerteblad!B30)</f>
        <v/>
      </c>
      <c r="D40" s="445"/>
      <c r="E40" s="277" t="str">
        <f>IF(Offerteblad!G30= 0, "",Offerteblad!G30)</f>
        <v/>
      </c>
      <c r="F40" s="277" t="str">
        <f>IF(Offerteblad!H30= 0, "",Offerteblad!H30)</f>
        <v/>
      </c>
      <c r="G40" s="278" t="str">
        <f>IF(Offerteblad!I30=0,"",(Offerteblad!F30*Offerteblad!I30))</f>
        <v/>
      </c>
      <c r="H40" s="279" t="str">
        <f>IF(Offerteblad!K30= 0, "",Offerteblad!K30)</f>
        <v/>
      </c>
      <c r="I40" s="59"/>
    </row>
    <row r="41" spans="1:9" x14ac:dyDescent="0.2">
      <c r="A41" s="59"/>
      <c r="B41" s="276" t="str">
        <f>IF(Offerteblad!F31=0,"",Offerteblad!F31)</f>
        <v/>
      </c>
      <c r="C41" s="443" t="str">
        <f>IF(Offerteblad!B31="  &lt;selecteer&gt;","",Offerteblad!B31)</f>
        <v/>
      </c>
      <c r="D41" s="445"/>
      <c r="E41" s="277" t="str">
        <f>IF(Offerteblad!G31= 0, "",Offerteblad!G31)</f>
        <v/>
      </c>
      <c r="F41" s="277" t="str">
        <f>IF(Offerteblad!H31= 0, "",Offerteblad!H31)</f>
        <v/>
      </c>
      <c r="G41" s="278" t="str">
        <f>IF(Offerteblad!I31=0,"",(Offerteblad!F31*Offerteblad!I31))</f>
        <v/>
      </c>
      <c r="H41" s="279" t="str">
        <f>IF(Offerteblad!K31= 0, "",Offerteblad!K31)</f>
        <v/>
      </c>
      <c r="I41" s="59"/>
    </row>
    <row r="42" spans="1:9" x14ac:dyDescent="0.2">
      <c r="A42" s="59"/>
      <c r="B42" s="276" t="str">
        <f>IF(Offerteblad!F32=0,"",Offerteblad!F32)</f>
        <v/>
      </c>
      <c r="C42" s="443" t="str">
        <f>IF(Offerteblad!B32="  &lt;selecteer&gt;","",Offerteblad!B32)</f>
        <v/>
      </c>
      <c r="D42" s="445"/>
      <c r="E42" s="277" t="str">
        <f>IF(Offerteblad!G32= 0, "",Offerteblad!G32)</f>
        <v/>
      </c>
      <c r="F42" s="277" t="str">
        <f>IF(Offerteblad!H32= 0, "",Offerteblad!H32)</f>
        <v/>
      </c>
      <c r="G42" s="278" t="str">
        <f>IF(Offerteblad!I32=0,"",(Offerteblad!F32*Offerteblad!I32))</f>
        <v/>
      </c>
      <c r="H42" s="279" t="str">
        <f>IF(Offerteblad!K32= 0, "",Offerteblad!K32)</f>
        <v/>
      </c>
      <c r="I42" s="59"/>
    </row>
    <row r="43" spans="1:9" x14ac:dyDescent="0.2">
      <c r="A43" s="59"/>
      <c r="B43" s="276" t="str">
        <f>IF(Offerteblad!F33=0,"",Offerteblad!F33)</f>
        <v/>
      </c>
      <c r="C43" s="443" t="str">
        <f>IF(Offerteblad!B33="  &lt;selecteer&gt;","",Offerteblad!B33)</f>
        <v/>
      </c>
      <c r="D43" s="445"/>
      <c r="E43" s="277" t="str">
        <f>IF(Offerteblad!G33= 0, "",Offerteblad!G33)</f>
        <v/>
      </c>
      <c r="F43" s="277" t="str">
        <f>IF(Offerteblad!H33= 0, "",Offerteblad!H33)</f>
        <v/>
      </c>
      <c r="G43" s="278" t="str">
        <f>IF(Offerteblad!I33=0,"",(Offerteblad!F33*Offerteblad!I33))</f>
        <v/>
      </c>
      <c r="H43" s="279" t="str">
        <f>IF(Offerteblad!K33= 0, "",Offerteblad!K33)</f>
        <v/>
      </c>
      <c r="I43" s="59"/>
    </row>
    <row r="44" spans="1:9" x14ac:dyDescent="0.2">
      <c r="A44" s="59"/>
      <c r="B44" s="276" t="str">
        <f>IF(Offerteblad!F34=0,"",Offerteblad!F34)</f>
        <v/>
      </c>
      <c r="C44" s="443" t="str">
        <f>IF(Offerteblad!B34="  &lt;selecteer&gt;","",Offerteblad!B34)</f>
        <v/>
      </c>
      <c r="D44" s="445"/>
      <c r="E44" s="277" t="str">
        <f>IF(Offerteblad!G34= 0, "",Offerteblad!G34)</f>
        <v/>
      </c>
      <c r="F44" s="277" t="str">
        <f>IF(Offerteblad!H34= 0, "",Offerteblad!H34)</f>
        <v/>
      </c>
      <c r="G44" s="278" t="str">
        <f>IF(Offerteblad!I34=0,"",(Offerteblad!F34*Offerteblad!I34))</f>
        <v/>
      </c>
      <c r="H44" s="279" t="str">
        <f>IF(Offerteblad!K34= 0, "",Offerteblad!K34)</f>
        <v/>
      </c>
      <c r="I44" s="59"/>
    </row>
    <row r="45" spans="1:9" ht="6" customHeight="1" x14ac:dyDescent="0.2">
      <c r="A45" s="59"/>
      <c r="B45" s="280"/>
      <c r="C45" s="463"/>
      <c r="D45" s="464"/>
      <c r="E45" s="281"/>
      <c r="F45" s="282"/>
      <c r="G45" s="282"/>
      <c r="H45" s="283"/>
      <c r="I45" s="59"/>
    </row>
    <row r="46" spans="1:9" ht="18.75" customHeight="1" x14ac:dyDescent="0.2">
      <c r="A46" s="59"/>
      <c r="H46" s="284">
        <f>SUM(H26:H44)</f>
        <v>0</v>
      </c>
      <c r="I46" s="59"/>
    </row>
    <row r="47" spans="1:9" ht="6" customHeight="1" x14ac:dyDescent="0.2">
      <c r="A47" s="59"/>
      <c r="I47" s="59"/>
    </row>
    <row r="48" spans="1:9" x14ac:dyDescent="0.2">
      <c r="A48" s="59"/>
      <c r="B48" s="285" t="s">
        <v>52</v>
      </c>
      <c r="C48" s="286"/>
      <c r="D48" s="286"/>
      <c r="E48" s="286"/>
      <c r="F48" s="286"/>
      <c r="G48" s="286"/>
      <c r="H48" s="287"/>
      <c r="I48" s="59"/>
    </row>
    <row r="49" spans="1:18" ht="6" customHeight="1" x14ac:dyDescent="0.2">
      <c r="A49" s="59"/>
      <c r="B49" s="273"/>
      <c r="C49" s="462"/>
      <c r="D49" s="462"/>
      <c r="E49" s="462"/>
      <c r="F49" s="462"/>
      <c r="G49" s="462"/>
      <c r="H49" s="288"/>
      <c r="I49" s="59"/>
    </row>
    <row r="50" spans="1:18" x14ac:dyDescent="0.2">
      <c r="A50" s="59"/>
      <c r="B50" s="289" t="str">
        <f>IF(H50="","",IF(H50&gt;0,Offerteblad!E46))</f>
        <v/>
      </c>
      <c r="C50" s="443" t="str">
        <f>Offerteblad!G46</f>
        <v xml:space="preserve"> </v>
      </c>
      <c r="D50" s="444"/>
      <c r="E50" s="444"/>
      <c r="F50" s="444"/>
      <c r="G50" s="445"/>
      <c r="H50" s="279" t="str">
        <f>Offerteblad!K46</f>
        <v/>
      </c>
      <c r="I50" s="59"/>
    </row>
    <row r="51" spans="1:18" x14ac:dyDescent="0.2">
      <c r="A51" s="59"/>
      <c r="B51" s="289" t="str">
        <f>IF(H51="","",IF(H51&gt;0,Offerteblad!E47))</f>
        <v/>
      </c>
      <c r="C51" s="443" t="str">
        <f>Offerteblad!G47</f>
        <v xml:space="preserve"> </v>
      </c>
      <c r="D51" s="444"/>
      <c r="E51" s="444"/>
      <c r="F51" s="444"/>
      <c r="G51" s="445"/>
      <c r="H51" s="279" t="str">
        <f>Offerteblad!K47</f>
        <v/>
      </c>
      <c r="I51" s="59"/>
    </row>
    <row r="52" spans="1:18" x14ac:dyDescent="0.2">
      <c r="A52" s="59"/>
      <c r="B52" s="289" t="str">
        <f>IF(H52="","",IF(H52&gt;0,Offerteblad!E48))</f>
        <v/>
      </c>
      <c r="C52" s="443" t="str">
        <f>Offerteblad!G48</f>
        <v xml:space="preserve"> </v>
      </c>
      <c r="D52" s="444"/>
      <c r="E52" s="444"/>
      <c r="F52" s="444"/>
      <c r="G52" s="445"/>
      <c r="H52" s="279" t="str">
        <f>Offerteblad!K48</f>
        <v/>
      </c>
      <c r="I52" s="59"/>
    </row>
    <row r="53" spans="1:18" x14ac:dyDescent="0.2">
      <c r="A53" s="59"/>
      <c r="B53" s="289" t="str">
        <f>IF(H53="","",IF(H53&gt;0,1,""))</f>
        <v/>
      </c>
      <c r="C53" s="443" t="str">
        <f>Offerteblad!G49</f>
        <v>Bezorgkosten beglazingsmateriaal</v>
      </c>
      <c r="D53" s="444"/>
      <c r="E53" s="444"/>
      <c r="F53" s="444"/>
      <c r="G53" s="445"/>
      <c r="H53" s="279" t="str">
        <f>Offerteblad!K49</f>
        <v/>
      </c>
      <c r="I53" s="59"/>
    </row>
    <row r="54" spans="1:18" ht="6" customHeight="1" x14ac:dyDescent="0.2">
      <c r="A54" s="59"/>
      <c r="B54" s="280"/>
      <c r="C54" s="446"/>
      <c r="D54" s="446"/>
      <c r="E54" s="446"/>
      <c r="F54" s="446"/>
      <c r="G54" s="446"/>
      <c r="H54" s="290"/>
      <c r="I54" s="59"/>
    </row>
    <row r="55" spans="1:18" ht="18.75" customHeight="1" x14ac:dyDescent="0.2">
      <c r="A55" s="59"/>
      <c r="B55" s="447" t="s">
        <v>53</v>
      </c>
      <c r="C55" s="447"/>
      <c r="D55" s="291"/>
      <c r="E55" s="292"/>
      <c r="F55" s="292"/>
      <c r="G55" s="91" t="s">
        <v>21</v>
      </c>
      <c r="H55" s="284">
        <f>SUM(H50:H53)</f>
        <v>0</v>
      </c>
      <c r="I55" s="59"/>
      <c r="J55" s="293" t="str">
        <f>IF(Offerteblad!$B$85="","","Zie offerteblad voor opmerkingen klant")</f>
        <v/>
      </c>
    </row>
    <row r="56" spans="1:18" ht="6" customHeight="1" x14ac:dyDescent="0.2">
      <c r="A56" s="59"/>
      <c r="B56" s="442" t="s">
        <v>4</v>
      </c>
      <c r="C56" s="442"/>
      <c r="D56" s="442"/>
      <c r="E56" s="43"/>
      <c r="F56" s="43"/>
      <c r="G56" s="73"/>
      <c r="H56" s="294"/>
      <c r="I56" s="59"/>
    </row>
    <row r="57" spans="1:18" x14ac:dyDescent="0.2">
      <c r="A57" s="59"/>
      <c r="B57" s="442"/>
      <c r="C57" s="442"/>
      <c r="D57" s="442"/>
      <c r="E57" s="43"/>
      <c r="F57" s="43"/>
      <c r="G57" s="295" t="s">
        <v>54</v>
      </c>
      <c r="H57" s="296">
        <f>Offerteblad!K53</f>
        <v>0</v>
      </c>
      <c r="I57" s="59"/>
    </row>
    <row r="58" spans="1:18" x14ac:dyDescent="0.2">
      <c r="A58" s="59"/>
      <c r="B58" s="442"/>
      <c r="C58" s="442"/>
      <c r="D58" s="442"/>
      <c r="E58" s="43"/>
      <c r="F58" s="43"/>
      <c r="G58" s="295" t="str">
        <f>Offerteblad!J54</f>
        <v>0% korting</v>
      </c>
      <c r="H58" s="297">
        <f>Offerteblad!K54</f>
        <v>0</v>
      </c>
      <c r="I58" s="59"/>
    </row>
    <row r="59" spans="1:18" ht="6" customHeight="1" x14ac:dyDescent="0.2">
      <c r="A59" s="59"/>
      <c r="B59" s="442"/>
      <c r="C59" s="442"/>
      <c r="D59" s="442"/>
      <c r="E59" s="43"/>
      <c r="F59" s="43"/>
      <c r="G59" s="298"/>
      <c r="H59" s="299"/>
      <c r="I59" s="59"/>
    </row>
    <row r="60" spans="1:18" ht="18.75" customHeight="1" x14ac:dyDescent="0.25">
      <c r="A60" s="59"/>
      <c r="B60" s="471" t="s">
        <v>59</v>
      </c>
      <c r="C60" s="471"/>
      <c r="D60" s="471"/>
      <c r="E60" s="471"/>
      <c r="F60" s="300"/>
      <c r="G60" s="301" t="s">
        <v>29</v>
      </c>
      <c r="H60" s="302">
        <f>Offerteblad!K56</f>
        <v>0</v>
      </c>
      <c r="I60" s="59"/>
    </row>
    <row r="61" spans="1:18" ht="6" customHeight="1" x14ac:dyDescent="0.2">
      <c r="A61" s="59"/>
      <c r="B61" s="448" t="s">
        <v>55</v>
      </c>
      <c r="C61" s="448"/>
      <c r="D61" s="448"/>
      <c r="E61" s="448"/>
      <c r="F61" s="300"/>
      <c r="G61" s="295"/>
      <c r="H61" s="303"/>
      <c r="I61" s="59"/>
    </row>
    <row r="62" spans="1:18" ht="12.75" customHeight="1" x14ac:dyDescent="0.2">
      <c r="A62" s="59"/>
      <c r="B62" s="448"/>
      <c r="C62" s="448"/>
      <c r="D62" s="448"/>
      <c r="E62" s="448"/>
      <c r="F62" s="300"/>
      <c r="G62" s="295" t="str">
        <f>Offerteblad!J58</f>
        <v>Btw bedrag 21%</v>
      </c>
      <c r="H62" s="304">
        <f>Offerteblad!K58</f>
        <v>0</v>
      </c>
      <c r="I62" s="59"/>
    </row>
    <row r="63" spans="1:18" ht="12.75" customHeight="1" x14ac:dyDescent="0.2">
      <c r="A63" s="59"/>
      <c r="B63" s="448"/>
      <c r="C63" s="448"/>
      <c r="D63" s="448"/>
      <c r="E63" s="448"/>
      <c r="F63" s="300"/>
      <c r="G63" s="295" t="str">
        <f>Offerteblad!J59</f>
        <v/>
      </c>
      <c r="H63" s="260" t="str">
        <f>Offerteblad!K59</f>
        <v/>
      </c>
      <c r="I63" s="59"/>
      <c r="J63" s="305" t="str">
        <f>IF(H63="","",("Btw regeling bouw"))</f>
        <v/>
      </c>
    </row>
    <row r="64" spans="1:18" s="72" customFormat="1" ht="6" customHeight="1" x14ac:dyDescent="0.2">
      <c r="A64" s="213"/>
      <c r="B64" s="448"/>
      <c r="C64" s="448"/>
      <c r="D64" s="448"/>
      <c r="E64" s="448"/>
      <c r="F64" s="300"/>
      <c r="G64" s="126"/>
      <c r="H64" s="299"/>
      <c r="I64" s="213"/>
      <c r="M64" s="60"/>
      <c r="N64" s="60"/>
      <c r="O64" s="60"/>
      <c r="P64" s="60"/>
      <c r="Q64" s="60"/>
      <c r="R64" s="60"/>
    </row>
    <row r="65" spans="1:9" ht="18.75" customHeight="1" x14ac:dyDescent="0.25">
      <c r="A65" s="59"/>
      <c r="B65" s="448"/>
      <c r="C65" s="448"/>
      <c r="D65" s="448"/>
      <c r="E65" s="448"/>
      <c r="F65" s="300"/>
      <c r="G65" s="301" t="s">
        <v>32</v>
      </c>
      <c r="H65" s="302">
        <f>Offerteblad!K61</f>
        <v>0</v>
      </c>
      <c r="I65" s="59"/>
    </row>
    <row r="66" spans="1:9" ht="7.5" customHeight="1" x14ac:dyDescent="0.2">
      <c r="A66" s="59"/>
      <c r="B66" s="59"/>
      <c r="C66" s="59"/>
      <c r="D66" s="59"/>
      <c r="E66" s="59"/>
      <c r="F66" s="59"/>
      <c r="G66" s="59"/>
      <c r="H66" s="59"/>
      <c r="I66" s="59"/>
    </row>
    <row r="68" spans="1:9" x14ac:dyDescent="0.2">
      <c r="B68" s="393" t="str">
        <f>'© Copyright'!A1</f>
        <v>© 2004 - 2019 Glasdiscount.nl</v>
      </c>
      <c r="C68" s="393"/>
      <c r="D68" s="393"/>
      <c r="E68" s="393"/>
      <c r="F68" s="393"/>
      <c r="G68" s="393"/>
      <c r="H68" s="393"/>
    </row>
    <row r="69" spans="1:9" x14ac:dyDescent="0.2">
      <c r="B69" s="393" t="str">
        <f>'© Copyright'!A3</f>
        <v>Deze spreadsheet is eigendom van Glasdiscount.nl en mag uitsluitend gebruikt worden door (potentiële) relaties en klanten van Glasdiscount.nl</v>
      </c>
      <c r="C69" s="393"/>
      <c r="D69" s="393"/>
      <c r="E69" s="393"/>
      <c r="F69" s="393"/>
      <c r="G69" s="393"/>
      <c r="H69" s="393"/>
    </row>
    <row r="70" spans="1:9" x14ac:dyDescent="0.2">
      <c r="B70" s="393" t="str">
        <f>'© Copyright'!A4</f>
        <v>Op geen enkele wijze mag dit programma gekopieerd of hergebruikt worden tenzij schriftelijke toestemming is verleend door Glasdiscount.nl</v>
      </c>
      <c r="C70" s="393"/>
      <c r="D70" s="393"/>
      <c r="E70" s="393"/>
      <c r="F70" s="393"/>
      <c r="G70" s="393"/>
      <c r="H70" s="393"/>
    </row>
  </sheetData>
  <sheetProtection algorithmName="SHA-512" hashValue="YAS0G8pUW2QrPxZ7Ub7vSf8TOHXoX9ZJVST3kPSP+2TgpdcUjh2BwfObmXm4HoSc+z2Uqo3wJAx3snOjCLfsfQ==" saltValue="hIb6Ux1J1MWXH/5qVTcZxQ==" spinCount="100000" sheet="1" objects="1" scenarios="1" selectLockedCells="1"/>
  <mergeCells count="57">
    <mergeCell ref="C45:D45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B69:H69"/>
    <mergeCell ref="B70:H70"/>
    <mergeCell ref="B8:D8"/>
    <mergeCell ref="B18:D18"/>
    <mergeCell ref="B10:D10"/>
    <mergeCell ref="B11:D11"/>
    <mergeCell ref="B13:D13"/>
    <mergeCell ref="B15:D15"/>
    <mergeCell ref="B14:C14"/>
    <mergeCell ref="B20:D20"/>
    <mergeCell ref="C53:G53"/>
    <mergeCell ref="C54:G54"/>
    <mergeCell ref="B55:C55"/>
    <mergeCell ref="B61:E65"/>
    <mergeCell ref="B68:H68"/>
    <mergeCell ref="C28:D28"/>
    <mergeCell ref="B56:D59"/>
    <mergeCell ref="B60:E60"/>
    <mergeCell ref="B23:B24"/>
    <mergeCell ref="C49:G49"/>
    <mergeCell ref="C50:G50"/>
    <mergeCell ref="C51:G51"/>
    <mergeCell ref="C52:G52"/>
    <mergeCell ref="C23:D24"/>
    <mergeCell ref="C25:D25"/>
    <mergeCell ref="C26:D26"/>
    <mergeCell ref="C27:D27"/>
    <mergeCell ref="C33:D33"/>
    <mergeCell ref="C29:D29"/>
    <mergeCell ref="C30:D30"/>
    <mergeCell ref="C31:D31"/>
    <mergeCell ref="C32:D32"/>
    <mergeCell ref="E15:H15"/>
    <mergeCell ref="E18:H18"/>
    <mergeCell ref="F20:G20"/>
    <mergeCell ref="E11:H11"/>
    <mergeCell ref="F12:H12"/>
    <mergeCell ref="E13:H13"/>
    <mergeCell ref="E14:H14"/>
    <mergeCell ref="B2:H2"/>
    <mergeCell ref="E8:H8"/>
    <mergeCell ref="E10:H10"/>
    <mergeCell ref="G4:H5"/>
    <mergeCell ref="E4:F4"/>
    <mergeCell ref="C5:D5"/>
  </mergeCells>
  <conditionalFormatting sqref="H63">
    <cfRule type="expression" dxfId="0" priority="1">
      <formula>$H$63*1&gt;0</formula>
    </cfRule>
  </conditionalFormatting>
  <printOptions horizontalCentered="1"/>
  <pageMargins left="0.23622047244094491" right="0.23622047244094491" top="0.47244094488188981" bottom="0.59055118110236227" header="0.27559055118110237" footer="0.31496062992125984"/>
  <pageSetup paperSize="9" orientation="portrait" r:id="rId1"/>
  <headerFooter>
    <oddHeader>&amp;L&amp;"Arial,Cursief"&amp;8&amp;K06506FVersie 07-05-2014</oddHeader>
    <oddFooter>&amp;L&amp;"Arial,Vet"&amp;9&amp;K06506FBtw-nr.: NL8153.29.635.B01&amp;C&amp;"Arial,Vet"&amp;9&amp;K06506FIBAN: NL20 RABO 0306 0701 97&amp;R&amp;"Arial,Vet"&amp;9&amp;K06506FKvK: 08062381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8"/>
  <sheetViews>
    <sheetView zoomScaleNormal="100" workbookViewId="0">
      <selection activeCell="B20" sqref="B20:D20"/>
    </sheetView>
  </sheetViews>
  <sheetFormatPr defaultRowHeight="12.75" x14ac:dyDescent="0.2"/>
  <cols>
    <col min="1" max="1" width="1.42578125" style="3" customWidth="1"/>
    <col min="2" max="2" width="10.7109375" style="3" customWidth="1"/>
    <col min="3" max="3" width="19.28515625" style="3" customWidth="1"/>
    <col min="4" max="4" width="16.7109375" style="3" customWidth="1"/>
    <col min="5" max="6" width="10.7109375" style="3" customWidth="1"/>
    <col min="7" max="7" width="13.28515625" style="3" customWidth="1"/>
    <col min="8" max="8" width="19.42578125" style="3" customWidth="1"/>
    <col min="9" max="9" width="1.42578125" style="3" customWidth="1"/>
    <col min="10" max="16384" width="9.140625" style="3"/>
  </cols>
  <sheetData>
    <row r="1" spans="1:9" ht="7.5" customHeight="1" x14ac:dyDescent="0.2">
      <c r="A1" s="10"/>
      <c r="B1" s="10"/>
      <c r="C1" s="10"/>
      <c r="D1" s="10"/>
      <c r="E1" s="10"/>
      <c r="F1" s="10"/>
      <c r="G1" s="10"/>
      <c r="H1" s="10"/>
      <c r="I1" s="10"/>
    </row>
    <row r="2" spans="1:9" ht="60" customHeight="1" x14ac:dyDescent="0.2">
      <c r="A2" s="10"/>
      <c r="B2" s="426" t="s">
        <v>0</v>
      </c>
      <c r="C2" s="426"/>
      <c r="D2" s="426"/>
      <c r="E2" s="426"/>
      <c r="F2" s="426"/>
      <c r="G2" s="426"/>
      <c r="H2" s="426"/>
      <c r="I2" s="10"/>
    </row>
    <row r="3" spans="1:9" ht="6" customHeight="1" x14ac:dyDescent="0.2">
      <c r="A3" s="10"/>
      <c r="B3" s="20"/>
      <c r="C3" s="21"/>
      <c r="D3" s="63"/>
      <c r="E3" s="63"/>
      <c r="F3" s="21"/>
      <c r="G3" s="21"/>
      <c r="H3" s="21"/>
      <c r="I3" s="10"/>
    </row>
    <row r="4" spans="1:9" ht="12.75" customHeight="1" x14ac:dyDescent="0.2">
      <c r="A4" s="10"/>
      <c r="B4" s="200" t="s">
        <v>1</v>
      </c>
      <c r="C4" s="147">
        <f ca="1">TODAY()</f>
        <v>41766</v>
      </c>
      <c r="D4" s="204"/>
      <c r="E4" s="204"/>
      <c r="F4" s="409" t="s">
        <v>60</v>
      </c>
      <c r="G4" s="409"/>
      <c r="H4" s="409"/>
      <c r="I4" s="10"/>
    </row>
    <row r="5" spans="1:9" ht="12.75" customHeight="1" x14ac:dyDescent="0.2">
      <c r="A5" s="10"/>
      <c r="B5" s="200" t="s">
        <v>3</v>
      </c>
      <c r="C5" s="496" t="str">
        <f>Offerteblad!C5</f>
        <v>……</v>
      </c>
      <c r="D5" s="496"/>
      <c r="E5" s="37"/>
      <c r="F5" s="409"/>
      <c r="G5" s="409"/>
      <c r="H5" s="409"/>
      <c r="I5" s="10"/>
    </row>
    <row r="6" spans="1:9" ht="6" customHeight="1" x14ac:dyDescent="0.2">
      <c r="A6" s="10"/>
      <c r="B6" s="22"/>
      <c r="C6" s="23"/>
      <c r="D6" s="69"/>
      <c r="E6" s="69"/>
      <c r="F6" s="24"/>
      <c r="G6" s="24"/>
      <c r="H6" s="24"/>
      <c r="I6" s="10"/>
    </row>
    <row r="7" spans="1:9" ht="6" customHeight="1" x14ac:dyDescent="0.2">
      <c r="A7" s="10"/>
      <c r="I7" s="10"/>
    </row>
    <row r="8" spans="1:9" ht="18" customHeight="1" x14ac:dyDescent="0.2">
      <c r="A8" s="10"/>
      <c r="B8" s="415" t="s">
        <v>34</v>
      </c>
      <c r="C8" s="416"/>
      <c r="D8" s="417"/>
      <c r="E8" s="415" t="str">
        <f>Offerteblad!G65</f>
        <v>Afleveradres</v>
      </c>
      <c r="F8" s="416"/>
      <c r="G8" s="416"/>
      <c r="H8" s="417"/>
      <c r="I8" s="10"/>
    </row>
    <row r="9" spans="1:9" ht="6" customHeight="1" x14ac:dyDescent="0.2">
      <c r="A9" s="10"/>
      <c r="B9" s="241"/>
      <c r="C9" s="242"/>
      <c r="D9" s="242"/>
      <c r="E9" s="242"/>
      <c r="F9" s="242"/>
      <c r="G9" s="242"/>
      <c r="H9" s="246"/>
      <c r="I9" s="10"/>
    </row>
    <row r="10" spans="1:9" x14ac:dyDescent="0.2">
      <c r="A10" s="10"/>
      <c r="B10" s="431" t="str">
        <f>IF(Offerteblad!C67="","",Offerteblad!C67)</f>
        <v/>
      </c>
      <c r="C10" s="420"/>
      <c r="D10" s="420"/>
      <c r="E10" s="418" t="str">
        <f>IF(Offerteblad!I67="","",Offerteblad!I67)</f>
        <v/>
      </c>
      <c r="F10" s="418"/>
      <c r="G10" s="418"/>
      <c r="H10" s="419"/>
      <c r="I10" s="10"/>
    </row>
    <row r="11" spans="1:9" x14ac:dyDescent="0.2">
      <c r="A11" s="10"/>
      <c r="B11" s="431" t="str">
        <f>IF(Offerteblad!C68="","",Offerteblad!C68)</f>
        <v/>
      </c>
      <c r="C11" s="420"/>
      <c r="D11" s="420"/>
      <c r="E11" s="418" t="str">
        <f>IF(Offerteblad!I68="","",Offerteblad!I68)</f>
        <v/>
      </c>
      <c r="F11" s="418"/>
      <c r="G11" s="418"/>
      <c r="H11" s="419"/>
      <c r="I11" s="10"/>
    </row>
    <row r="12" spans="1:9" x14ac:dyDescent="0.2">
      <c r="A12" s="10"/>
      <c r="B12" s="201" t="str">
        <f>IF(Offerteblad!C69="","",Offerteblad!C69)</f>
        <v/>
      </c>
      <c r="C12" s="205" t="str">
        <f>IF(Offerteblad!C70="","",Offerteblad!C70)</f>
        <v/>
      </c>
      <c r="D12" s="205"/>
      <c r="E12" s="202" t="str">
        <f>IF(Offerteblad!I69="","",Offerteblad!I69)</f>
        <v/>
      </c>
      <c r="F12" s="411" t="str">
        <f>IF(Offerteblad!I70="","",Offerteblad!I70)</f>
        <v/>
      </c>
      <c r="G12" s="411"/>
      <c r="H12" s="412"/>
      <c r="I12" s="10"/>
    </row>
    <row r="13" spans="1:9" x14ac:dyDescent="0.2">
      <c r="A13" s="10"/>
      <c r="B13" s="431" t="str">
        <f>IF(Offerteblad!C71="&lt;selecteer&gt;","",Offerteblad!C71)</f>
        <v/>
      </c>
      <c r="C13" s="420"/>
      <c r="D13" s="420"/>
      <c r="E13" s="420" t="str">
        <f>IF(Offerteblad!I71="&lt;selecteer&gt;","",Offerteblad!I71)</f>
        <v/>
      </c>
      <c r="F13" s="420"/>
      <c r="G13" s="420"/>
      <c r="H13" s="421"/>
      <c r="I13" s="10"/>
    </row>
    <row r="14" spans="1:9" x14ac:dyDescent="0.2">
      <c r="A14" s="10"/>
      <c r="B14" s="431" t="str">
        <f>IF(Offerteblad!C72="","",Offerteblad!C72)</f>
        <v/>
      </c>
      <c r="C14" s="420"/>
      <c r="D14" s="205" t="str">
        <f>IF(Offerteblad!C73="","",Offerteblad!C73)</f>
        <v/>
      </c>
      <c r="E14" s="420" t="str">
        <f>IF(Offerteblad!I72="","",Offerteblad!I72)</f>
        <v/>
      </c>
      <c r="F14" s="420"/>
      <c r="G14" s="420"/>
      <c r="H14" s="421"/>
      <c r="I14" s="10"/>
    </row>
    <row r="15" spans="1:9" x14ac:dyDescent="0.2">
      <c r="A15" s="10"/>
      <c r="B15" s="431" t="str">
        <f>IF(Offerteblad!C74="","",Offerteblad!C74)</f>
        <v/>
      </c>
      <c r="C15" s="420"/>
      <c r="D15" s="420"/>
      <c r="E15" s="420"/>
      <c r="F15" s="420"/>
      <c r="G15" s="420"/>
      <c r="H15" s="421"/>
      <c r="I15" s="10"/>
    </row>
    <row r="16" spans="1:9" ht="6" customHeight="1" x14ac:dyDescent="0.2">
      <c r="A16" s="10"/>
      <c r="B16" s="243"/>
      <c r="C16" s="244"/>
      <c r="D16" s="244"/>
      <c r="E16" s="244"/>
      <c r="F16" s="244"/>
      <c r="G16" s="244"/>
      <c r="H16" s="247"/>
      <c r="I16" s="10"/>
    </row>
    <row r="17" spans="1:9" ht="6" customHeight="1" x14ac:dyDescent="0.2">
      <c r="A17" s="10"/>
      <c r="I17" s="10"/>
    </row>
    <row r="18" spans="1:9" ht="18" customHeight="1" x14ac:dyDescent="0.2">
      <c r="A18" s="10"/>
      <c r="B18" s="415" t="s">
        <v>143</v>
      </c>
      <c r="C18" s="416"/>
      <c r="D18" s="417"/>
      <c r="E18" s="415" t="s">
        <v>141</v>
      </c>
      <c r="F18" s="416"/>
      <c r="G18" s="416"/>
      <c r="H18" s="417"/>
      <c r="I18" s="10"/>
    </row>
    <row r="19" spans="1:9" ht="7.5" customHeight="1" x14ac:dyDescent="0.2">
      <c r="A19" s="10"/>
      <c r="B19" s="241"/>
      <c r="C19" s="242"/>
      <c r="D19" s="242"/>
      <c r="E19" s="242"/>
      <c r="F19" s="242"/>
      <c r="G19" s="242"/>
      <c r="H19" s="246"/>
      <c r="I19" s="10"/>
    </row>
    <row r="20" spans="1:9" x14ac:dyDescent="0.2">
      <c r="A20" s="10"/>
      <c r="B20" s="472" t="s">
        <v>61</v>
      </c>
      <c r="C20" s="473"/>
      <c r="D20" s="473"/>
      <c r="E20" s="145" t="str">
        <f>IF(Offerteblad!C79="&lt;selecteer&gt;","",Offerteblad!C79)</f>
        <v>Bezorgen</v>
      </c>
      <c r="F20" s="485" t="str">
        <f>IF(Offerteblad!D79="&lt;kies locatie&gt;","",Offerteblad!D79)</f>
        <v/>
      </c>
      <c r="G20" s="485"/>
      <c r="H20" s="486"/>
      <c r="I20" s="10"/>
    </row>
    <row r="21" spans="1:9" ht="7.5" customHeight="1" x14ac:dyDescent="0.2">
      <c r="A21" s="10"/>
      <c r="B21" s="243"/>
      <c r="C21" s="244"/>
      <c r="D21" s="244"/>
      <c r="E21" s="244"/>
      <c r="F21" s="244"/>
      <c r="G21" s="244"/>
      <c r="H21" s="247"/>
      <c r="I21" s="10"/>
    </row>
    <row r="22" spans="1:9" ht="12" customHeight="1" x14ac:dyDescent="0.2">
      <c r="A22" s="10"/>
      <c r="I22" s="10"/>
    </row>
    <row r="23" spans="1:9" x14ac:dyDescent="0.2">
      <c r="A23" s="10"/>
      <c r="B23" s="427" t="s">
        <v>7</v>
      </c>
      <c r="C23" s="434" t="s">
        <v>158</v>
      </c>
      <c r="D23" s="435"/>
      <c r="E23" s="25" t="s">
        <v>8</v>
      </c>
      <c r="F23" s="40" t="s">
        <v>9</v>
      </c>
      <c r="G23" s="476" t="s">
        <v>62</v>
      </c>
      <c r="H23" s="477"/>
      <c r="I23" s="10"/>
    </row>
    <row r="24" spans="1:9" x14ac:dyDescent="0.2">
      <c r="A24" s="10"/>
      <c r="B24" s="428"/>
      <c r="C24" s="436"/>
      <c r="D24" s="437"/>
      <c r="E24" s="26" t="s">
        <v>13</v>
      </c>
      <c r="F24" s="39" t="s">
        <v>13</v>
      </c>
      <c r="G24" s="478"/>
      <c r="H24" s="479"/>
      <c r="I24" s="10"/>
    </row>
    <row r="25" spans="1:9" ht="6" customHeight="1" x14ac:dyDescent="0.2">
      <c r="A25" s="10"/>
      <c r="B25" s="12"/>
      <c r="C25" s="438"/>
      <c r="D25" s="439"/>
      <c r="E25" s="13"/>
      <c r="F25" s="41"/>
      <c r="G25" s="480"/>
      <c r="H25" s="481"/>
      <c r="I25" s="10"/>
    </row>
    <row r="26" spans="1:9" x14ac:dyDescent="0.2">
      <c r="A26" s="10"/>
      <c r="B26" s="248" t="str">
        <f>IF(Offerteblad!F16=0,"",Offerteblad!F16)</f>
        <v/>
      </c>
      <c r="C26" s="422" t="str">
        <f>IF(Offerteblad!B16="  &lt;selecteer&gt;","",Offerteblad!B16)</f>
        <v/>
      </c>
      <c r="D26" s="423"/>
      <c r="E26" s="250" t="str">
        <f>IF(Offerteblad!G16= 0, "",Offerteblad!G16)</f>
        <v/>
      </c>
      <c r="F26" s="308" t="str">
        <f>IF(Offerteblad!H16= 0, "",Offerteblad!H16)</f>
        <v/>
      </c>
      <c r="G26" s="474"/>
      <c r="H26" s="475"/>
      <c r="I26" s="10"/>
    </row>
    <row r="27" spans="1:9" x14ac:dyDescent="0.2">
      <c r="A27" s="10"/>
      <c r="B27" s="248" t="str">
        <f>IF(Offerteblad!F17=0,"",Offerteblad!F17)</f>
        <v/>
      </c>
      <c r="C27" s="422" t="str">
        <f>IF(Offerteblad!B17="  &lt;selecteer&gt;","",Offerteblad!B17)</f>
        <v/>
      </c>
      <c r="D27" s="423"/>
      <c r="E27" s="250" t="str">
        <f>IF(Offerteblad!G17= 0, "",Offerteblad!G17)</f>
        <v/>
      </c>
      <c r="F27" s="308" t="str">
        <f>IF(Offerteblad!H17= 0, "",Offerteblad!H17)</f>
        <v/>
      </c>
      <c r="G27" s="474"/>
      <c r="H27" s="475"/>
      <c r="I27" s="10"/>
    </row>
    <row r="28" spans="1:9" x14ac:dyDescent="0.2">
      <c r="A28" s="10"/>
      <c r="B28" s="248" t="str">
        <f>IF(Offerteblad!F18=0,"",Offerteblad!F18)</f>
        <v/>
      </c>
      <c r="C28" s="422" t="str">
        <f>IF(Offerteblad!B18="  &lt;selecteer&gt;","",Offerteblad!B18)</f>
        <v/>
      </c>
      <c r="D28" s="423"/>
      <c r="E28" s="250" t="str">
        <f>IF(Offerteblad!G18= 0, "",Offerteblad!G18)</f>
        <v/>
      </c>
      <c r="F28" s="308" t="str">
        <f>IF(Offerteblad!H18= 0, "",Offerteblad!H18)</f>
        <v/>
      </c>
      <c r="G28" s="474"/>
      <c r="H28" s="475"/>
      <c r="I28" s="10"/>
    </row>
    <row r="29" spans="1:9" x14ac:dyDescent="0.2">
      <c r="A29" s="10"/>
      <c r="B29" s="248" t="str">
        <f>IF(Offerteblad!F19=0,"",Offerteblad!F19)</f>
        <v/>
      </c>
      <c r="C29" s="422" t="str">
        <f>IF(Offerteblad!B19="  &lt;selecteer&gt;","",Offerteblad!B19)</f>
        <v/>
      </c>
      <c r="D29" s="423"/>
      <c r="E29" s="250" t="str">
        <f>IF(Offerteblad!G19= 0, "",Offerteblad!G19)</f>
        <v/>
      </c>
      <c r="F29" s="308" t="str">
        <f>IF(Offerteblad!H19= 0, "",Offerteblad!H19)</f>
        <v/>
      </c>
      <c r="G29" s="474"/>
      <c r="H29" s="475"/>
      <c r="I29" s="10"/>
    </row>
    <row r="30" spans="1:9" x14ac:dyDescent="0.2">
      <c r="A30" s="10"/>
      <c r="B30" s="248" t="str">
        <f>IF(Offerteblad!F20=0,"",Offerteblad!F20)</f>
        <v/>
      </c>
      <c r="C30" s="422" t="str">
        <f>IF(Offerteblad!B20="  &lt;selecteer&gt;","",Offerteblad!B20)</f>
        <v/>
      </c>
      <c r="D30" s="423"/>
      <c r="E30" s="250" t="str">
        <f>IF(Offerteblad!G20= 0, "",Offerteblad!G20)</f>
        <v/>
      </c>
      <c r="F30" s="308" t="str">
        <f>IF(Offerteblad!H20= 0, "",Offerteblad!H20)</f>
        <v/>
      </c>
      <c r="G30" s="474"/>
      <c r="H30" s="475"/>
      <c r="I30" s="10"/>
    </row>
    <row r="31" spans="1:9" x14ac:dyDescent="0.2">
      <c r="A31" s="10"/>
      <c r="B31" s="248" t="str">
        <f>IF(Offerteblad!F21=0,"",Offerteblad!F21)</f>
        <v/>
      </c>
      <c r="C31" s="422" t="str">
        <f>IF(Offerteblad!B21="  &lt;selecteer&gt;","",Offerteblad!B21)</f>
        <v/>
      </c>
      <c r="D31" s="423"/>
      <c r="E31" s="250" t="str">
        <f>IF(Offerteblad!G21= 0, "",Offerteblad!G21)</f>
        <v/>
      </c>
      <c r="F31" s="308" t="str">
        <f>IF(Offerteblad!H21= 0, "",Offerteblad!H21)</f>
        <v/>
      </c>
      <c r="G31" s="474"/>
      <c r="H31" s="475"/>
      <c r="I31" s="10"/>
    </row>
    <row r="32" spans="1:9" x14ac:dyDescent="0.2">
      <c r="A32" s="10"/>
      <c r="B32" s="248" t="str">
        <f>IF(Offerteblad!F22=0,"",Offerteblad!F22)</f>
        <v/>
      </c>
      <c r="C32" s="422" t="str">
        <f>IF(Offerteblad!B22="  &lt;selecteer&gt;","",Offerteblad!B22)</f>
        <v/>
      </c>
      <c r="D32" s="423"/>
      <c r="E32" s="250" t="str">
        <f>IF(Offerteblad!G22= 0, "",Offerteblad!G22)</f>
        <v/>
      </c>
      <c r="F32" s="308" t="str">
        <f>IF(Offerteblad!H22= 0, "",Offerteblad!H22)</f>
        <v/>
      </c>
      <c r="G32" s="474"/>
      <c r="H32" s="475"/>
      <c r="I32" s="10"/>
    </row>
    <row r="33" spans="1:9" x14ac:dyDescent="0.2">
      <c r="A33" s="10"/>
      <c r="B33" s="248" t="str">
        <f>IF(Offerteblad!F23=0,"",Offerteblad!F23)</f>
        <v/>
      </c>
      <c r="C33" s="422" t="str">
        <f>IF(Offerteblad!B23="  &lt;selecteer&gt;","",Offerteblad!B23)</f>
        <v/>
      </c>
      <c r="D33" s="423"/>
      <c r="E33" s="250" t="str">
        <f>IF(Offerteblad!G23= 0, "",Offerteblad!G23)</f>
        <v/>
      </c>
      <c r="F33" s="308" t="str">
        <f>IF(Offerteblad!H23= 0, "",Offerteblad!H23)</f>
        <v/>
      </c>
      <c r="G33" s="474"/>
      <c r="H33" s="475"/>
      <c r="I33" s="10"/>
    </row>
    <row r="34" spans="1:9" x14ac:dyDescent="0.2">
      <c r="A34" s="10"/>
      <c r="B34" s="248" t="str">
        <f>IF(Offerteblad!F24=0,"",Offerteblad!F24)</f>
        <v/>
      </c>
      <c r="C34" s="422" t="str">
        <f>IF(Offerteblad!B24="  &lt;selecteer&gt;","",Offerteblad!B24)</f>
        <v/>
      </c>
      <c r="D34" s="423"/>
      <c r="E34" s="250" t="str">
        <f>IF(Offerteblad!G24= 0, "",Offerteblad!G24)</f>
        <v/>
      </c>
      <c r="F34" s="308" t="str">
        <f>IF(Offerteblad!H24= 0, "",Offerteblad!H24)</f>
        <v/>
      </c>
      <c r="G34" s="474"/>
      <c r="H34" s="475"/>
      <c r="I34" s="10"/>
    </row>
    <row r="35" spans="1:9" x14ac:dyDescent="0.2">
      <c r="A35" s="10"/>
      <c r="B35" s="248" t="str">
        <f>IF(Offerteblad!F25=0,"",Offerteblad!F25)</f>
        <v/>
      </c>
      <c r="C35" s="422" t="str">
        <f>IF(Offerteblad!B25="  &lt;selecteer&gt;","",Offerteblad!B25)</f>
        <v/>
      </c>
      <c r="D35" s="423"/>
      <c r="E35" s="250" t="str">
        <f>IF(Offerteblad!G25= 0, "",Offerteblad!G25)</f>
        <v/>
      </c>
      <c r="F35" s="308" t="str">
        <f>IF(Offerteblad!H25= 0, "",Offerteblad!H25)</f>
        <v/>
      </c>
      <c r="G35" s="474"/>
      <c r="H35" s="475"/>
      <c r="I35" s="10"/>
    </row>
    <row r="36" spans="1:9" x14ac:dyDescent="0.2">
      <c r="A36" s="10"/>
      <c r="B36" s="248" t="str">
        <f>IF(Offerteblad!F26=0,"",Offerteblad!F26)</f>
        <v/>
      </c>
      <c r="C36" s="422" t="str">
        <f>IF(Offerteblad!B26="  &lt;selecteer&gt;","",Offerteblad!B26)</f>
        <v/>
      </c>
      <c r="D36" s="423"/>
      <c r="E36" s="250" t="str">
        <f>IF(Offerteblad!G26= 0, "",Offerteblad!G26)</f>
        <v/>
      </c>
      <c r="F36" s="308" t="str">
        <f>IF(Offerteblad!H26= 0, "",Offerteblad!H26)</f>
        <v/>
      </c>
      <c r="G36" s="474"/>
      <c r="H36" s="475"/>
      <c r="I36" s="10"/>
    </row>
    <row r="37" spans="1:9" x14ac:dyDescent="0.2">
      <c r="A37" s="10"/>
      <c r="B37" s="248" t="str">
        <f>IF(Offerteblad!F27=0,"",Offerteblad!F27)</f>
        <v/>
      </c>
      <c r="C37" s="422" t="str">
        <f>IF(Offerteblad!B27="  &lt;selecteer&gt;","",Offerteblad!B27)</f>
        <v/>
      </c>
      <c r="D37" s="423"/>
      <c r="E37" s="250" t="str">
        <f>IF(Offerteblad!G27= 0, "",Offerteblad!G27)</f>
        <v/>
      </c>
      <c r="F37" s="308" t="str">
        <f>IF(Offerteblad!H27= 0, "",Offerteblad!H27)</f>
        <v/>
      </c>
      <c r="G37" s="474"/>
      <c r="H37" s="475"/>
      <c r="I37" s="10"/>
    </row>
    <row r="38" spans="1:9" x14ac:dyDescent="0.2">
      <c r="A38" s="10"/>
      <c r="B38" s="248" t="str">
        <f>IF(Offerteblad!F28=0,"",Offerteblad!F28)</f>
        <v/>
      </c>
      <c r="C38" s="422" t="str">
        <f>IF(Offerteblad!B28="  &lt;selecteer&gt;","",Offerteblad!B28)</f>
        <v/>
      </c>
      <c r="D38" s="423"/>
      <c r="E38" s="250" t="str">
        <f>IF(Offerteblad!G28= 0, "",Offerteblad!G28)</f>
        <v/>
      </c>
      <c r="F38" s="308" t="str">
        <f>IF(Offerteblad!H28= 0, "",Offerteblad!H28)</f>
        <v/>
      </c>
      <c r="G38" s="474"/>
      <c r="H38" s="475"/>
      <c r="I38" s="10"/>
    </row>
    <row r="39" spans="1:9" x14ac:dyDescent="0.2">
      <c r="A39" s="10"/>
      <c r="B39" s="248" t="str">
        <f>IF(Offerteblad!F29=0,"",Offerteblad!F29)</f>
        <v/>
      </c>
      <c r="C39" s="422" t="str">
        <f>IF(Offerteblad!B29="  &lt;selecteer&gt;","",Offerteblad!B29)</f>
        <v/>
      </c>
      <c r="D39" s="423"/>
      <c r="E39" s="250" t="str">
        <f>IF(Offerteblad!G29= 0, "",Offerteblad!G29)</f>
        <v/>
      </c>
      <c r="F39" s="308" t="str">
        <f>IF(Offerteblad!H29= 0, "",Offerteblad!H29)</f>
        <v/>
      </c>
      <c r="G39" s="474"/>
      <c r="H39" s="475"/>
      <c r="I39" s="10"/>
    </row>
    <row r="40" spans="1:9" x14ac:dyDescent="0.2">
      <c r="A40" s="10"/>
      <c r="B40" s="248" t="str">
        <f>IF(Offerteblad!F30=0,"",Offerteblad!F30)</f>
        <v/>
      </c>
      <c r="C40" s="422" t="str">
        <f>IF(Offerteblad!B30="  &lt;selecteer&gt;","",Offerteblad!B30)</f>
        <v/>
      </c>
      <c r="D40" s="423"/>
      <c r="E40" s="250" t="str">
        <f>IF(Offerteblad!G30= 0, "",Offerteblad!G30)</f>
        <v/>
      </c>
      <c r="F40" s="308" t="str">
        <f>IF(Offerteblad!H30= 0, "",Offerteblad!H30)</f>
        <v/>
      </c>
      <c r="G40" s="474"/>
      <c r="H40" s="475"/>
      <c r="I40" s="10"/>
    </row>
    <row r="41" spans="1:9" x14ac:dyDescent="0.2">
      <c r="A41" s="10"/>
      <c r="B41" s="248" t="str">
        <f>IF(Offerteblad!F31=0,"",Offerteblad!F31)</f>
        <v/>
      </c>
      <c r="C41" s="422" t="str">
        <f>IF(Offerteblad!B31="  &lt;selecteer&gt;","",Offerteblad!B31)</f>
        <v/>
      </c>
      <c r="D41" s="423"/>
      <c r="E41" s="250" t="str">
        <f>IF(Offerteblad!G31= 0, "",Offerteblad!G31)</f>
        <v/>
      </c>
      <c r="F41" s="308" t="str">
        <f>IF(Offerteblad!H31= 0, "",Offerteblad!H31)</f>
        <v/>
      </c>
      <c r="G41" s="474"/>
      <c r="H41" s="475"/>
      <c r="I41" s="10"/>
    </row>
    <row r="42" spans="1:9" x14ac:dyDescent="0.2">
      <c r="A42" s="10"/>
      <c r="B42" s="248" t="str">
        <f>IF(Offerteblad!F32=0,"",Offerteblad!F32)</f>
        <v/>
      </c>
      <c r="C42" s="422" t="str">
        <f>IF(Offerteblad!B32="  &lt;selecteer&gt;","",Offerteblad!B32)</f>
        <v/>
      </c>
      <c r="D42" s="423"/>
      <c r="E42" s="250" t="str">
        <f>IF(Offerteblad!G32= 0, "",Offerteblad!G32)</f>
        <v/>
      </c>
      <c r="F42" s="308" t="str">
        <f>IF(Offerteblad!H32= 0, "",Offerteblad!H32)</f>
        <v/>
      </c>
      <c r="G42" s="474"/>
      <c r="H42" s="475"/>
      <c r="I42" s="10"/>
    </row>
    <row r="43" spans="1:9" x14ac:dyDescent="0.2">
      <c r="A43" s="10"/>
      <c r="B43" s="248" t="str">
        <f>IF(Offerteblad!F33=0,"",Offerteblad!F33)</f>
        <v/>
      </c>
      <c r="C43" s="422" t="str">
        <f>IF(Offerteblad!B33="  &lt;selecteer&gt;","",Offerteblad!B33)</f>
        <v/>
      </c>
      <c r="D43" s="423"/>
      <c r="E43" s="250" t="str">
        <f>IF(Offerteblad!G33= 0, "",Offerteblad!G33)</f>
        <v/>
      </c>
      <c r="F43" s="308" t="str">
        <f>IF(Offerteblad!H33= 0, "",Offerteblad!H33)</f>
        <v/>
      </c>
      <c r="G43" s="474"/>
      <c r="H43" s="475"/>
      <c r="I43" s="10"/>
    </row>
    <row r="44" spans="1:9" x14ac:dyDescent="0.2">
      <c r="A44" s="10"/>
      <c r="B44" s="248" t="str">
        <f>IF(Offerteblad!F34=0,"",Offerteblad!F34)</f>
        <v/>
      </c>
      <c r="C44" s="422" t="str">
        <f>IF(Offerteblad!B34="  &lt;selecteer&gt;","",Offerteblad!B34)</f>
        <v/>
      </c>
      <c r="D44" s="423"/>
      <c r="E44" s="250" t="str">
        <f>IF(Offerteblad!G34= 0, "",Offerteblad!G34)</f>
        <v/>
      </c>
      <c r="F44" s="308" t="str">
        <f>IF(Offerteblad!H34= 0, "",Offerteblad!H34)</f>
        <v/>
      </c>
      <c r="G44" s="474"/>
      <c r="H44" s="475"/>
      <c r="I44" s="10"/>
    </row>
    <row r="45" spans="1:9" ht="6" customHeight="1" x14ac:dyDescent="0.2">
      <c r="A45" s="10"/>
      <c r="B45" s="15"/>
      <c r="C45" s="440"/>
      <c r="D45" s="441"/>
      <c r="E45" s="203"/>
      <c r="F45" s="42"/>
      <c r="G45" s="487"/>
      <c r="H45" s="488"/>
      <c r="I45" s="10"/>
    </row>
    <row r="46" spans="1:9" ht="6" customHeight="1" x14ac:dyDescent="0.2">
      <c r="A46" s="10"/>
      <c r="B46" s="36"/>
      <c r="C46" s="307"/>
      <c r="D46" s="307"/>
      <c r="E46" s="307"/>
      <c r="F46" s="307"/>
      <c r="G46" s="307"/>
      <c r="H46" s="307"/>
      <c r="I46" s="10"/>
    </row>
    <row r="47" spans="1:9" ht="18.75" customHeight="1" x14ac:dyDescent="0.2">
      <c r="A47" s="10"/>
      <c r="B47" s="484" t="s">
        <v>63</v>
      </c>
      <c r="C47" s="484"/>
      <c r="D47" s="484"/>
      <c r="E47" s="484"/>
      <c r="F47" s="484"/>
      <c r="G47" s="484"/>
      <c r="H47" s="484"/>
      <c r="I47" s="10"/>
    </row>
    <row r="48" spans="1:9" ht="6" customHeight="1" x14ac:dyDescent="0.2">
      <c r="A48" s="10"/>
      <c r="B48" s="43"/>
      <c r="C48" s="43"/>
      <c r="D48" s="43"/>
      <c r="E48" s="43"/>
      <c r="F48" s="43"/>
      <c r="G48" s="43"/>
      <c r="H48" s="43"/>
      <c r="I48" s="10"/>
    </row>
    <row r="49" spans="1:9" x14ac:dyDescent="0.2">
      <c r="A49" s="10"/>
      <c r="B49" s="483" t="s">
        <v>4</v>
      </c>
      <c r="C49" s="483"/>
      <c r="D49" s="483"/>
      <c r="E49" s="483"/>
      <c r="F49" s="483"/>
      <c r="G49" s="483"/>
      <c r="H49" s="483"/>
      <c r="I49" s="10"/>
    </row>
    <row r="50" spans="1:9" x14ac:dyDescent="0.2">
      <c r="A50" s="10"/>
      <c r="B50" s="483"/>
      <c r="C50" s="483"/>
      <c r="D50" s="483"/>
      <c r="E50" s="483"/>
      <c r="F50" s="483"/>
      <c r="G50" s="483"/>
      <c r="H50" s="483"/>
      <c r="I50" s="10"/>
    </row>
    <row r="51" spans="1:9" x14ac:dyDescent="0.2">
      <c r="A51" s="10"/>
      <c r="B51" s="483"/>
      <c r="C51" s="483"/>
      <c r="D51" s="483"/>
      <c r="E51" s="483"/>
      <c r="F51" s="483"/>
      <c r="G51" s="483"/>
      <c r="H51" s="483"/>
      <c r="I51" s="10"/>
    </row>
    <row r="52" spans="1:9" x14ac:dyDescent="0.2">
      <c r="A52" s="10"/>
      <c r="B52" s="483"/>
      <c r="C52" s="483"/>
      <c r="D52" s="483"/>
      <c r="E52" s="483"/>
      <c r="F52" s="483"/>
      <c r="G52" s="483"/>
      <c r="H52" s="483"/>
      <c r="I52" s="10"/>
    </row>
    <row r="53" spans="1:9" x14ac:dyDescent="0.2">
      <c r="A53" s="10"/>
      <c r="B53" s="483"/>
      <c r="C53" s="483"/>
      <c r="D53" s="483"/>
      <c r="E53" s="483"/>
      <c r="F53" s="483"/>
      <c r="G53" s="483"/>
      <c r="H53" s="483"/>
      <c r="I53" s="10"/>
    </row>
    <row r="54" spans="1:9" x14ac:dyDescent="0.2">
      <c r="A54" s="10"/>
      <c r="B54" s="483"/>
      <c r="C54" s="483"/>
      <c r="D54" s="483"/>
      <c r="E54" s="483"/>
      <c r="F54" s="483"/>
      <c r="G54" s="483"/>
      <c r="H54" s="483"/>
      <c r="I54" s="10"/>
    </row>
    <row r="55" spans="1:9" x14ac:dyDescent="0.2">
      <c r="A55" s="10"/>
      <c r="B55" s="483"/>
      <c r="C55" s="483"/>
      <c r="D55" s="483"/>
      <c r="E55" s="483"/>
      <c r="F55" s="483"/>
      <c r="G55" s="483"/>
      <c r="H55" s="483"/>
      <c r="I55" s="10"/>
    </row>
    <row r="56" spans="1:9" x14ac:dyDescent="0.2">
      <c r="A56" s="10"/>
      <c r="B56" s="483"/>
      <c r="C56" s="483"/>
      <c r="D56" s="483"/>
      <c r="E56" s="483"/>
      <c r="F56" s="483"/>
      <c r="G56" s="483"/>
      <c r="H56" s="483"/>
      <c r="I56" s="10"/>
    </row>
    <row r="57" spans="1:9" x14ac:dyDescent="0.2">
      <c r="A57" s="10"/>
      <c r="B57" s="483"/>
      <c r="C57" s="483"/>
      <c r="D57" s="483"/>
      <c r="E57" s="483"/>
      <c r="F57" s="483"/>
      <c r="G57" s="483"/>
      <c r="H57" s="483"/>
      <c r="I57" s="10"/>
    </row>
    <row r="58" spans="1:9" x14ac:dyDescent="0.2">
      <c r="A58" s="10"/>
      <c r="B58" s="483"/>
      <c r="C58" s="483"/>
      <c r="D58" s="483"/>
      <c r="E58" s="483"/>
      <c r="F58" s="483"/>
      <c r="G58" s="483"/>
      <c r="H58" s="483"/>
      <c r="I58" s="10"/>
    </row>
    <row r="59" spans="1:9" ht="6" customHeight="1" x14ac:dyDescent="0.2">
      <c r="A59" s="10"/>
      <c r="B59" s="44"/>
      <c r="C59" s="44"/>
      <c r="D59" s="44"/>
      <c r="E59" s="44"/>
      <c r="F59" s="44"/>
      <c r="G59" s="44"/>
      <c r="H59" s="44"/>
      <c r="I59" s="10"/>
    </row>
    <row r="60" spans="1:9" ht="12.75" customHeight="1" x14ac:dyDescent="0.2">
      <c r="A60" s="10"/>
      <c r="B60" s="482" t="s">
        <v>160</v>
      </c>
      <c r="C60" s="482"/>
      <c r="D60" s="482"/>
      <c r="E60" s="482"/>
      <c r="F60" s="482"/>
      <c r="G60" s="482"/>
      <c r="H60" s="482"/>
      <c r="I60" s="10"/>
    </row>
    <row r="61" spans="1:9" ht="12.75" customHeight="1" x14ac:dyDescent="0.2">
      <c r="A61" s="10"/>
      <c r="B61" s="482"/>
      <c r="C61" s="482"/>
      <c r="D61" s="482"/>
      <c r="E61" s="482"/>
      <c r="F61" s="482"/>
      <c r="G61" s="482"/>
      <c r="H61" s="482"/>
      <c r="I61" s="10"/>
    </row>
    <row r="62" spans="1:9" s="5" customFormat="1" ht="12.75" customHeight="1" x14ac:dyDescent="0.2">
      <c r="A62" s="11"/>
      <c r="B62" s="482"/>
      <c r="C62" s="482"/>
      <c r="D62" s="482"/>
      <c r="E62" s="482"/>
      <c r="F62" s="482"/>
      <c r="G62" s="482"/>
      <c r="H62" s="482"/>
      <c r="I62" s="11"/>
    </row>
    <row r="63" spans="1:9" ht="12.75" customHeight="1" x14ac:dyDescent="0.2">
      <c r="A63" s="10"/>
      <c r="B63" s="482"/>
      <c r="C63" s="482"/>
      <c r="D63" s="482"/>
      <c r="E63" s="482"/>
      <c r="F63" s="482"/>
      <c r="G63" s="482"/>
      <c r="H63" s="482"/>
      <c r="I63" s="10"/>
    </row>
    <row r="64" spans="1:9" ht="7.5" customHeight="1" x14ac:dyDescent="0.2">
      <c r="A64" s="10"/>
      <c r="B64" s="10"/>
      <c r="C64" s="10"/>
      <c r="D64" s="10"/>
      <c r="E64" s="10"/>
      <c r="F64" s="10"/>
      <c r="G64" s="10"/>
      <c r="H64" s="10"/>
      <c r="I64" s="10"/>
    </row>
    <row r="66" spans="2:8" x14ac:dyDescent="0.2">
      <c r="B66" s="424" t="str">
        <f>'© Copyright'!A1</f>
        <v>© 2004 - 2019 Glasdiscount.nl</v>
      </c>
      <c r="C66" s="424"/>
      <c r="D66" s="424"/>
      <c r="E66" s="424"/>
      <c r="F66" s="424"/>
      <c r="G66" s="424"/>
      <c r="H66" s="424"/>
    </row>
    <row r="67" spans="2:8" x14ac:dyDescent="0.2">
      <c r="B67" s="424" t="str">
        <f>'© Copyright'!A3</f>
        <v>Deze spreadsheet is eigendom van Glasdiscount.nl en mag uitsluitend gebruikt worden door (potentiële) relaties en klanten van Glasdiscount.nl</v>
      </c>
      <c r="C67" s="424"/>
      <c r="D67" s="424"/>
      <c r="E67" s="424"/>
      <c r="F67" s="424"/>
      <c r="G67" s="424"/>
      <c r="H67" s="424"/>
    </row>
    <row r="68" spans="2:8" x14ac:dyDescent="0.2">
      <c r="B68" s="424" t="str">
        <f>'© Copyright'!A4</f>
        <v>Op geen enkele wijze mag dit programma gekopieerd of hergebruikt worden tenzij schriftelijke toestemming is verleend door Glasdiscount.nl</v>
      </c>
      <c r="C68" s="424"/>
      <c r="D68" s="424"/>
      <c r="E68" s="424"/>
      <c r="F68" s="424"/>
      <c r="G68" s="424"/>
      <c r="H68" s="424"/>
    </row>
  </sheetData>
  <sheetProtection algorithmName="SHA-512" hashValue="f4KHYOBheLqeQ0eLorHg0yz9xSRMbW5jUOpXsJlSzZYCwYaK4HsBIOOGo1kLi2+7FKyW65JzkY0sBPWf6s05EQ==" saltValue="1/q5itwPyv7e8Vs1kvvE2Q==" spinCount="100000" sheet="1" objects="1" scenarios="1" selectLockedCells="1"/>
  <mergeCells count="71">
    <mergeCell ref="B60:H63"/>
    <mergeCell ref="B49:H58"/>
    <mergeCell ref="B47:H47"/>
    <mergeCell ref="F20:H20"/>
    <mergeCell ref="G45:H45"/>
    <mergeCell ref="G35:H35"/>
    <mergeCell ref="G36:H36"/>
    <mergeCell ref="G37:H37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B66:H66"/>
    <mergeCell ref="B67:H67"/>
    <mergeCell ref="B68:H68"/>
    <mergeCell ref="G23:H24"/>
    <mergeCell ref="G25:H25"/>
    <mergeCell ref="G26:H26"/>
    <mergeCell ref="G27:H27"/>
    <mergeCell ref="G28:H28"/>
    <mergeCell ref="C41:D41"/>
    <mergeCell ref="C42:D42"/>
    <mergeCell ref="C43:D43"/>
    <mergeCell ref="C44:D44"/>
    <mergeCell ref="C45:D45"/>
    <mergeCell ref="G41:H41"/>
    <mergeCell ref="G42:H42"/>
    <mergeCell ref="G43:H43"/>
    <mergeCell ref="G44:H44"/>
    <mergeCell ref="C35:D35"/>
    <mergeCell ref="C36:D36"/>
    <mergeCell ref="C37:D37"/>
    <mergeCell ref="C38:D38"/>
    <mergeCell ref="C39:D39"/>
    <mergeCell ref="C40:D40"/>
    <mergeCell ref="C34:D34"/>
    <mergeCell ref="B23:B24"/>
    <mergeCell ref="C23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B15:D15"/>
    <mergeCell ref="E15:H15"/>
    <mergeCell ref="B18:D18"/>
    <mergeCell ref="E18:H18"/>
    <mergeCell ref="B20:D20"/>
    <mergeCell ref="B14:C14"/>
    <mergeCell ref="E14:H14"/>
    <mergeCell ref="B2:H2"/>
    <mergeCell ref="F4:H5"/>
    <mergeCell ref="B8:D8"/>
    <mergeCell ref="E8:H8"/>
    <mergeCell ref="B10:D10"/>
    <mergeCell ref="E10:H10"/>
    <mergeCell ref="B11:D11"/>
    <mergeCell ref="E11:H11"/>
    <mergeCell ref="F12:H12"/>
    <mergeCell ref="B13:D13"/>
    <mergeCell ref="E13:H13"/>
    <mergeCell ref="C5:D5"/>
  </mergeCells>
  <printOptions horizontalCentered="1"/>
  <pageMargins left="0.23622047244094491" right="0.23622047244094491" top="0.47244094488188981" bottom="0.59055118110236227" header="0.27559055118110237" footer="0.31496062992125984"/>
  <pageSetup paperSize="9" orientation="portrait" r:id="rId1"/>
  <headerFooter>
    <oddHeader>&amp;L&amp;"Arial,Cursief"&amp;8&amp;K06506FVersie 07-05-2014</oddHeader>
    <oddFooter>&amp;L&amp;"Arial,Vet"&amp;9&amp;K06506FBtw-nr.: NL8153.29.635.B01&amp;C&amp;"Arial,Vet"&amp;9&amp;K06506FIBAN: NL20 RABO 0306 0701 97&amp;R&amp;"Arial,Vet"&amp;9&amp;K06506FKvK: 08062381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/>
  <dimension ref="A1:N4"/>
  <sheetViews>
    <sheetView workbookViewId="0">
      <selection activeCell="H21" sqref="H21"/>
    </sheetView>
  </sheetViews>
  <sheetFormatPr defaultRowHeight="14.25" x14ac:dyDescent="0.2"/>
  <cols>
    <col min="1" max="16384" width="9.140625" style="2"/>
  </cols>
  <sheetData>
    <row r="1" spans="1:14" x14ac:dyDescent="0.2">
      <c r="A1" s="45" t="s">
        <v>139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45" t="s">
        <v>64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45" t="s">
        <v>65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</sheetData>
  <sheetProtection selectLockedCells="1" selectUnlockedCells="1"/>
  <phoneticPr fontId="2" type="noConversion"/>
  <pageMargins left="0.75" right="0.75" top="1" bottom="1" header="0.5" footer="0.5"/>
  <pageSetup paperSize="9" orientation="portrait" horizontalDpi="4294967293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/>
  <dimension ref="B1:L177"/>
  <sheetViews>
    <sheetView workbookViewId="0"/>
  </sheetViews>
  <sheetFormatPr defaultRowHeight="12.75" x14ac:dyDescent="0.2"/>
  <cols>
    <col min="1" max="1" width="5.7109375" style="94" customWidth="1"/>
    <col min="2" max="2" width="41.42578125" style="94" customWidth="1"/>
    <col min="3" max="3" width="15" style="94" bestFit="1" customWidth="1"/>
    <col min="4" max="4" width="5.7109375" style="94" customWidth="1"/>
    <col min="5" max="5" width="17.7109375" style="94" bestFit="1" customWidth="1"/>
    <col min="6" max="6" width="41.85546875" style="94" bestFit="1" customWidth="1"/>
    <col min="7" max="7" width="7.7109375" style="94" customWidth="1"/>
    <col min="8" max="8" width="5.7109375" style="94" customWidth="1"/>
    <col min="9" max="9" width="12.28515625" style="94" bestFit="1" customWidth="1"/>
    <col min="10" max="10" width="8.28515625" style="94" bestFit="1" customWidth="1"/>
    <col min="11" max="11" width="9.28515625" style="94" bestFit="1" customWidth="1"/>
    <col min="12" max="12" width="10" style="94" bestFit="1" customWidth="1"/>
    <col min="13" max="16384" width="9.140625" style="94"/>
  </cols>
  <sheetData>
    <row r="1" spans="2:12" x14ac:dyDescent="0.2">
      <c r="B1" s="491" t="s">
        <v>211</v>
      </c>
      <c r="C1" s="491"/>
      <c r="F1" s="491" t="s">
        <v>67</v>
      </c>
      <c r="G1" s="491"/>
      <c r="J1" s="491" t="s">
        <v>68</v>
      </c>
      <c r="K1" s="491"/>
    </row>
    <row r="2" spans="2:12" ht="13.5" x14ac:dyDescent="0.25">
      <c r="B2" s="492" t="s">
        <v>212</v>
      </c>
      <c r="C2" s="492"/>
      <c r="F2" s="153" t="s">
        <v>69</v>
      </c>
      <c r="G2" s="154" t="s">
        <v>70</v>
      </c>
      <c r="J2" s="153" t="s">
        <v>71</v>
      </c>
      <c r="K2" s="153" t="s">
        <v>72</v>
      </c>
    </row>
    <row r="3" spans="2:12" x14ac:dyDescent="0.2">
      <c r="B3" s="155" t="s">
        <v>213</v>
      </c>
      <c r="C3" s="155" t="s">
        <v>214</v>
      </c>
      <c r="E3" s="156" t="s">
        <v>73</v>
      </c>
      <c r="F3" s="157" t="s">
        <v>138</v>
      </c>
      <c r="G3" s="158">
        <v>3.9</v>
      </c>
      <c r="I3" s="156" t="s">
        <v>74</v>
      </c>
      <c r="J3" s="159">
        <v>23</v>
      </c>
      <c r="K3" s="489">
        <v>400</v>
      </c>
      <c r="L3" s="490" t="s">
        <v>75</v>
      </c>
    </row>
    <row r="4" spans="2:12" ht="13.5" x14ac:dyDescent="0.25">
      <c r="B4" s="153" t="s">
        <v>12</v>
      </c>
      <c r="C4" s="153" t="s">
        <v>76</v>
      </c>
      <c r="E4" s="160" t="s">
        <v>77</v>
      </c>
      <c r="F4" s="161" t="s">
        <v>78</v>
      </c>
      <c r="G4" s="158">
        <v>3</v>
      </c>
      <c r="I4" s="156" t="s">
        <v>79</v>
      </c>
      <c r="J4" s="159">
        <v>7</v>
      </c>
      <c r="K4" s="489"/>
      <c r="L4" s="490"/>
    </row>
    <row r="5" spans="2:12" x14ac:dyDescent="0.2">
      <c r="B5" s="162" t="s">
        <v>17</v>
      </c>
      <c r="C5" s="163">
        <v>0</v>
      </c>
      <c r="D5" s="164"/>
      <c r="E5" s="160" t="s">
        <v>80</v>
      </c>
      <c r="F5" s="161" t="s">
        <v>81</v>
      </c>
      <c r="G5" s="158">
        <v>1</v>
      </c>
    </row>
    <row r="6" spans="2:12" x14ac:dyDescent="0.2">
      <c r="B6" s="310" t="s">
        <v>164</v>
      </c>
      <c r="C6" s="234">
        <v>19.5</v>
      </c>
      <c r="D6" s="164" t="s">
        <v>161</v>
      </c>
      <c r="E6" s="100"/>
      <c r="F6" s="100"/>
      <c r="G6" s="100"/>
      <c r="H6" s="100"/>
    </row>
    <row r="7" spans="2:12" x14ac:dyDescent="0.2">
      <c r="B7" s="310" t="s">
        <v>165</v>
      </c>
      <c r="C7" s="234">
        <v>24.95</v>
      </c>
      <c r="D7" s="164" t="s">
        <v>161</v>
      </c>
      <c r="E7" s="100"/>
      <c r="F7" s="100"/>
      <c r="G7" s="100"/>
      <c r="H7" s="100"/>
    </row>
    <row r="8" spans="2:12" x14ac:dyDescent="0.2">
      <c r="B8" s="310" t="s">
        <v>166</v>
      </c>
      <c r="C8" s="234">
        <v>27.5</v>
      </c>
      <c r="D8" s="164" t="s">
        <v>161</v>
      </c>
      <c r="E8" s="100"/>
      <c r="F8" s="100"/>
      <c r="G8" s="100"/>
      <c r="H8" s="100"/>
    </row>
    <row r="9" spans="2:12" x14ac:dyDescent="0.2">
      <c r="B9" s="310" t="s">
        <v>167</v>
      </c>
      <c r="C9" s="234">
        <v>29.95</v>
      </c>
      <c r="D9" s="164" t="s">
        <v>161</v>
      </c>
      <c r="E9" s="100"/>
      <c r="F9" s="100"/>
      <c r="G9" s="100"/>
      <c r="H9" s="100"/>
    </row>
    <row r="10" spans="2:12" x14ac:dyDescent="0.2">
      <c r="B10" s="310" t="s">
        <v>168</v>
      </c>
      <c r="C10" s="234">
        <v>47.5</v>
      </c>
      <c r="D10" s="164" t="s">
        <v>161</v>
      </c>
      <c r="E10" s="100"/>
      <c r="F10" s="100"/>
      <c r="G10" s="100"/>
      <c r="H10" s="100"/>
    </row>
    <row r="11" spans="2:12" x14ac:dyDescent="0.2">
      <c r="B11" s="310" t="s">
        <v>169</v>
      </c>
      <c r="C11" s="234">
        <v>65</v>
      </c>
      <c r="D11" s="164" t="s">
        <v>161</v>
      </c>
      <c r="E11" s="100"/>
      <c r="F11" s="100"/>
      <c r="G11" s="100"/>
      <c r="H11" s="100"/>
    </row>
    <row r="12" spans="2:12" x14ac:dyDescent="0.2">
      <c r="B12" s="310"/>
      <c r="C12" s="234"/>
      <c r="D12" s="164"/>
      <c r="E12" s="100"/>
      <c r="F12" s="100"/>
      <c r="G12" s="100"/>
      <c r="H12" s="100"/>
    </row>
    <row r="13" spans="2:12" x14ac:dyDescent="0.2">
      <c r="B13" s="235" t="s">
        <v>162</v>
      </c>
      <c r="C13" s="234">
        <v>45.67</v>
      </c>
      <c r="D13" s="164" t="s">
        <v>161</v>
      </c>
      <c r="E13" s="100"/>
      <c r="F13" s="100"/>
      <c r="G13" s="100"/>
      <c r="H13" s="100"/>
    </row>
    <row r="14" spans="2:12" x14ac:dyDescent="0.2">
      <c r="B14" s="235" t="s">
        <v>163</v>
      </c>
      <c r="C14" s="234">
        <v>45.67</v>
      </c>
      <c r="D14" s="164" t="s">
        <v>161</v>
      </c>
      <c r="E14" s="100"/>
      <c r="F14" s="100"/>
      <c r="G14" s="100"/>
      <c r="H14" s="100"/>
    </row>
    <row r="15" spans="2:12" x14ac:dyDescent="0.2">
      <c r="B15" s="235" t="s">
        <v>152</v>
      </c>
      <c r="C15" s="234">
        <v>89.61</v>
      </c>
      <c r="D15" s="164" t="s">
        <v>161</v>
      </c>
      <c r="E15" s="100"/>
      <c r="F15" s="100"/>
      <c r="G15" s="100"/>
      <c r="H15" s="100"/>
    </row>
    <row r="16" spans="2:12" x14ac:dyDescent="0.2">
      <c r="B16" s="235"/>
      <c r="C16" s="234"/>
      <c r="D16" s="164"/>
      <c r="E16" s="100"/>
      <c r="F16" s="100"/>
      <c r="G16" s="100"/>
      <c r="H16" s="100"/>
    </row>
    <row r="17" spans="2:8" x14ac:dyDescent="0.2">
      <c r="B17" s="237" t="s">
        <v>170</v>
      </c>
      <c r="C17" s="238">
        <v>59.95</v>
      </c>
      <c r="D17" s="164" t="s">
        <v>161</v>
      </c>
      <c r="E17" s="100"/>
      <c r="F17" s="100"/>
      <c r="G17" s="100"/>
      <c r="H17" s="100"/>
    </row>
    <row r="18" spans="2:8" x14ac:dyDescent="0.2">
      <c r="B18" s="237" t="s">
        <v>171</v>
      </c>
      <c r="C18" s="239">
        <v>79.8</v>
      </c>
      <c r="D18" s="164" t="s">
        <v>161</v>
      </c>
      <c r="E18" s="100"/>
      <c r="F18" s="100"/>
      <c r="G18" s="100"/>
      <c r="H18" s="100"/>
    </row>
    <row r="19" spans="2:8" x14ac:dyDescent="0.2">
      <c r="B19" s="237" t="s">
        <v>172</v>
      </c>
      <c r="C19" s="239">
        <v>109.9</v>
      </c>
      <c r="D19" s="164" t="s">
        <v>161</v>
      </c>
      <c r="E19" s="100"/>
      <c r="F19" s="100"/>
      <c r="G19" s="100"/>
      <c r="H19" s="100"/>
    </row>
    <row r="20" spans="2:8" x14ac:dyDescent="0.2">
      <c r="B20" s="237" t="s">
        <v>173</v>
      </c>
      <c r="C20" s="239">
        <v>125</v>
      </c>
      <c r="D20" s="164" t="s">
        <v>161</v>
      </c>
      <c r="E20" s="100"/>
      <c r="F20" s="100"/>
      <c r="G20" s="100"/>
      <c r="H20" s="100"/>
    </row>
    <row r="21" spans="2:8" x14ac:dyDescent="0.2">
      <c r="B21" s="240" t="s">
        <v>174</v>
      </c>
      <c r="C21" s="239">
        <v>136</v>
      </c>
      <c r="D21" s="164" t="s">
        <v>216</v>
      </c>
      <c r="H21" s="100"/>
    </row>
    <row r="22" spans="2:8" x14ac:dyDescent="0.2">
      <c r="B22" s="240" t="s">
        <v>175</v>
      </c>
      <c r="C22" s="239">
        <v>177</v>
      </c>
      <c r="D22" s="164" t="s">
        <v>216</v>
      </c>
      <c r="H22" s="100"/>
    </row>
    <row r="23" spans="2:8" x14ac:dyDescent="0.2">
      <c r="B23" s="240" t="s">
        <v>176</v>
      </c>
      <c r="C23" s="239">
        <v>233</v>
      </c>
      <c r="D23" s="164" t="s">
        <v>216</v>
      </c>
      <c r="H23" s="100"/>
    </row>
    <row r="24" spans="2:8" x14ac:dyDescent="0.2">
      <c r="B24" s="240"/>
      <c r="C24" s="239"/>
      <c r="D24" s="164"/>
    </row>
    <row r="25" spans="2:8" x14ac:dyDescent="0.2">
      <c r="B25" s="310" t="s">
        <v>188</v>
      </c>
      <c r="C25" s="312">
        <v>50.86</v>
      </c>
      <c r="D25" s="164" t="s">
        <v>161</v>
      </c>
    </row>
    <row r="26" spans="2:8" x14ac:dyDescent="0.2">
      <c r="B26" s="310" t="s">
        <v>189</v>
      </c>
      <c r="C26" s="312">
        <v>54.5</v>
      </c>
      <c r="D26" s="164" t="s">
        <v>161</v>
      </c>
    </row>
    <row r="27" spans="2:8" x14ac:dyDescent="0.2">
      <c r="B27" s="310" t="s">
        <v>190</v>
      </c>
      <c r="C27" s="312">
        <v>76.19</v>
      </c>
      <c r="D27" s="164" t="s">
        <v>161</v>
      </c>
    </row>
    <row r="28" spans="2:8" x14ac:dyDescent="0.2">
      <c r="B28" s="313"/>
      <c r="C28" s="165"/>
      <c r="D28" s="164"/>
    </row>
    <row r="29" spans="2:8" x14ac:dyDescent="0.2">
      <c r="B29" s="149"/>
      <c r="C29" s="166"/>
      <c r="D29" s="164"/>
    </row>
    <row r="30" spans="2:8" x14ac:dyDescent="0.2">
      <c r="B30" s="236" t="s">
        <v>191</v>
      </c>
      <c r="C30" s="311"/>
      <c r="D30" s="164"/>
    </row>
    <row r="31" spans="2:8" x14ac:dyDescent="0.2">
      <c r="B31" s="236" t="s">
        <v>192</v>
      </c>
      <c r="C31" s="311"/>
      <c r="D31" s="164"/>
    </row>
    <row r="32" spans="2:8" x14ac:dyDescent="0.2">
      <c r="B32" s="236" t="s">
        <v>219</v>
      </c>
      <c r="C32" s="311">
        <v>53.61</v>
      </c>
      <c r="D32" s="164"/>
    </row>
    <row r="33" spans="2:4" x14ac:dyDescent="0.2">
      <c r="B33" s="236" t="s">
        <v>153</v>
      </c>
      <c r="C33" s="311"/>
      <c r="D33" s="164"/>
    </row>
    <row r="34" spans="2:4" x14ac:dyDescent="0.2">
      <c r="B34" s="236" t="s">
        <v>187</v>
      </c>
      <c r="C34" s="311"/>
      <c r="D34" s="164"/>
    </row>
    <row r="35" spans="2:4" x14ac:dyDescent="0.2">
      <c r="B35" s="236" t="s">
        <v>217</v>
      </c>
      <c r="C35" s="311">
        <v>53.61</v>
      </c>
      <c r="D35" s="164"/>
    </row>
    <row r="36" spans="2:4" x14ac:dyDescent="0.2">
      <c r="B36" s="236" t="s">
        <v>224</v>
      </c>
      <c r="C36" s="311">
        <v>55.59</v>
      </c>
      <c r="D36" s="164"/>
    </row>
    <row r="37" spans="2:4" x14ac:dyDescent="0.2">
      <c r="B37" s="236" t="s">
        <v>227</v>
      </c>
      <c r="C37" s="311">
        <v>61.86</v>
      </c>
      <c r="D37" s="164"/>
    </row>
    <row r="38" spans="2:4" x14ac:dyDescent="0.2">
      <c r="B38" s="236" t="s">
        <v>220</v>
      </c>
      <c r="C38" s="311">
        <v>55.59</v>
      </c>
      <c r="D38" s="164"/>
    </row>
    <row r="39" spans="2:4" x14ac:dyDescent="0.2">
      <c r="B39" s="236" t="s">
        <v>221</v>
      </c>
      <c r="C39" s="311">
        <v>48.3</v>
      </c>
      <c r="D39" s="164"/>
    </row>
    <row r="40" spans="2:4" x14ac:dyDescent="0.2">
      <c r="B40" s="236" t="s">
        <v>222</v>
      </c>
      <c r="C40" s="311"/>
      <c r="D40" s="164"/>
    </row>
    <row r="41" spans="2:4" x14ac:dyDescent="0.2">
      <c r="B41" s="236" t="s">
        <v>223</v>
      </c>
      <c r="C41" s="311"/>
      <c r="D41" s="164"/>
    </row>
    <row r="42" spans="2:4" x14ac:dyDescent="0.2">
      <c r="B42" s="236" t="s">
        <v>193</v>
      </c>
      <c r="C42" s="311">
        <v>39.42</v>
      </c>
      <c r="D42" s="164"/>
    </row>
    <row r="43" spans="2:4" x14ac:dyDescent="0.2">
      <c r="B43" s="236" t="s">
        <v>194</v>
      </c>
      <c r="C43" s="311">
        <v>43.5</v>
      </c>
      <c r="D43" s="164" t="s">
        <v>218</v>
      </c>
    </row>
    <row r="44" spans="2:4" x14ac:dyDescent="0.2">
      <c r="B44" s="236" t="s">
        <v>154</v>
      </c>
      <c r="C44" s="311">
        <v>59.21</v>
      </c>
      <c r="D44" s="164"/>
    </row>
    <row r="45" spans="2:4" x14ac:dyDescent="0.2">
      <c r="B45" s="236" t="s">
        <v>195</v>
      </c>
      <c r="C45" s="311">
        <v>61.89</v>
      </c>
      <c r="D45" s="164"/>
    </row>
    <row r="46" spans="2:4" x14ac:dyDescent="0.2">
      <c r="B46" s="236" t="s">
        <v>196</v>
      </c>
      <c r="C46" s="311">
        <v>90.89</v>
      </c>
      <c r="D46" s="164" t="s">
        <v>218</v>
      </c>
    </row>
    <row r="47" spans="2:4" x14ac:dyDescent="0.2">
      <c r="B47" s="236" t="s">
        <v>197</v>
      </c>
      <c r="C47" s="311"/>
      <c r="D47" s="164" t="s">
        <v>218</v>
      </c>
    </row>
    <row r="48" spans="2:4" x14ac:dyDescent="0.2">
      <c r="B48" s="236" t="s">
        <v>198</v>
      </c>
      <c r="C48" s="311"/>
      <c r="D48" s="164" t="s">
        <v>218</v>
      </c>
    </row>
    <row r="49" spans="2:4" x14ac:dyDescent="0.2">
      <c r="B49" s="236" t="s">
        <v>199</v>
      </c>
      <c r="C49" s="311"/>
      <c r="D49" s="164" t="s">
        <v>225</v>
      </c>
    </row>
    <row r="50" spans="2:4" x14ac:dyDescent="0.2">
      <c r="B50" s="236" t="s">
        <v>200</v>
      </c>
      <c r="C50" s="311"/>
      <c r="D50" s="164" t="s">
        <v>225</v>
      </c>
    </row>
    <row r="51" spans="2:4" x14ac:dyDescent="0.2">
      <c r="B51" s="236" t="s">
        <v>228</v>
      </c>
      <c r="C51" s="311">
        <v>53.61</v>
      </c>
      <c r="D51" s="164" t="s">
        <v>226</v>
      </c>
    </row>
    <row r="52" spans="2:4" x14ac:dyDescent="0.2">
      <c r="B52" s="236" t="s">
        <v>201</v>
      </c>
      <c r="C52" s="311"/>
      <c r="D52" s="164" t="s">
        <v>226</v>
      </c>
    </row>
    <row r="53" spans="2:4" x14ac:dyDescent="0.2">
      <c r="B53" s="236" t="s">
        <v>202</v>
      </c>
      <c r="C53" s="311"/>
      <c r="D53" s="164" t="s">
        <v>161</v>
      </c>
    </row>
    <row r="54" spans="2:4" x14ac:dyDescent="0.2">
      <c r="B54" s="236" t="s">
        <v>203</v>
      </c>
      <c r="C54" s="311"/>
      <c r="D54" s="164" t="s">
        <v>161</v>
      </c>
    </row>
    <row r="55" spans="2:4" x14ac:dyDescent="0.2">
      <c r="B55" s="236" t="s">
        <v>204</v>
      </c>
      <c r="C55" s="311"/>
      <c r="D55" s="164" t="s">
        <v>161</v>
      </c>
    </row>
    <row r="56" spans="2:4" x14ac:dyDescent="0.2">
      <c r="B56" s="236" t="s">
        <v>205</v>
      </c>
      <c r="C56" s="311"/>
      <c r="D56" s="164" t="s">
        <v>161</v>
      </c>
    </row>
    <row r="57" spans="2:4" x14ac:dyDescent="0.2">
      <c r="B57" s="314" t="s">
        <v>206</v>
      </c>
      <c r="C57" s="311"/>
      <c r="D57" s="164" t="s">
        <v>161</v>
      </c>
    </row>
    <row r="58" spans="2:4" x14ac:dyDescent="0.2">
      <c r="B58" s="314" t="s">
        <v>207</v>
      </c>
      <c r="C58" s="311"/>
      <c r="D58" s="164"/>
    </row>
    <row r="59" spans="2:4" x14ac:dyDescent="0.2">
      <c r="B59" s="236" t="s">
        <v>208</v>
      </c>
      <c r="C59" s="311"/>
      <c r="D59" s="164"/>
    </row>
    <row r="60" spans="2:4" x14ac:dyDescent="0.2">
      <c r="B60" s="236" t="s">
        <v>155</v>
      </c>
      <c r="C60" s="311"/>
      <c r="D60" s="164"/>
    </row>
    <row r="61" spans="2:4" x14ac:dyDescent="0.2">
      <c r="B61" s="236" t="s">
        <v>229</v>
      </c>
      <c r="C61" s="311">
        <v>58.64</v>
      </c>
      <c r="D61" s="164"/>
    </row>
    <row r="62" spans="2:4" x14ac:dyDescent="0.2">
      <c r="B62" s="236" t="s">
        <v>209</v>
      </c>
      <c r="C62" s="311">
        <v>55.25</v>
      </c>
      <c r="D62" s="164" t="s">
        <v>161</v>
      </c>
    </row>
    <row r="63" spans="2:4" x14ac:dyDescent="0.2">
      <c r="B63" s="236" t="s">
        <v>210</v>
      </c>
      <c r="C63" s="311">
        <v>69.319999999999993</v>
      </c>
      <c r="D63" s="164"/>
    </row>
    <row r="64" spans="2:4" x14ac:dyDescent="0.2">
      <c r="B64" s="236" t="s">
        <v>156</v>
      </c>
      <c r="C64" s="311">
        <v>55.72</v>
      </c>
      <c r="D64" s="164"/>
    </row>
    <row r="65" spans="2:4" x14ac:dyDescent="0.2">
      <c r="B65" s="236"/>
      <c r="C65" s="311"/>
      <c r="D65" s="164"/>
    </row>
    <row r="66" spans="2:4" x14ac:dyDescent="0.2">
      <c r="B66" s="310" t="s">
        <v>177</v>
      </c>
      <c r="C66" s="312"/>
      <c r="D66" s="164"/>
    </row>
    <row r="67" spans="2:4" x14ac:dyDescent="0.2">
      <c r="B67" s="310" t="s">
        <v>179</v>
      </c>
      <c r="C67" s="312"/>
      <c r="D67" s="164"/>
    </row>
    <row r="68" spans="2:4" x14ac:dyDescent="0.2">
      <c r="B68" s="310" t="s">
        <v>178</v>
      </c>
      <c r="C68" s="312"/>
      <c r="D68" s="164"/>
    </row>
    <row r="69" spans="2:4" x14ac:dyDescent="0.2">
      <c r="B69" s="310" t="s">
        <v>180</v>
      </c>
      <c r="C69" s="312"/>
      <c r="D69" s="164"/>
    </row>
    <row r="70" spans="2:4" x14ac:dyDescent="0.2">
      <c r="B70" s="310" t="s">
        <v>181</v>
      </c>
      <c r="C70" s="312"/>
      <c r="D70" s="164"/>
    </row>
    <row r="71" spans="2:4" x14ac:dyDescent="0.2">
      <c r="B71" s="310" t="s">
        <v>182</v>
      </c>
      <c r="C71" s="312"/>
      <c r="D71" s="94" t="s">
        <v>161</v>
      </c>
    </row>
    <row r="72" spans="2:4" x14ac:dyDescent="0.2">
      <c r="B72" s="310" t="s">
        <v>183</v>
      </c>
      <c r="C72" s="312"/>
      <c r="D72" s="94" t="s">
        <v>161</v>
      </c>
    </row>
    <row r="73" spans="2:4" x14ac:dyDescent="0.2">
      <c r="B73" s="310" t="s">
        <v>184</v>
      </c>
      <c r="C73" s="312"/>
      <c r="D73" s="94" t="s">
        <v>161</v>
      </c>
    </row>
    <row r="74" spans="2:4" x14ac:dyDescent="0.2">
      <c r="B74" s="310" t="s">
        <v>185</v>
      </c>
      <c r="C74" s="312"/>
      <c r="D74" s="94" t="s">
        <v>161</v>
      </c>
    </row>
    <row r="75" spans="2:4" x14ac:dyDescent="0.2">
      <c r="B75" s="310" t="s">
        <v>186</v>
      </c>
      <c r="C75" s="312"/>
    </row>
    <row r="76" spans="2:4" x14ac:dyDescent="0.2">
      <c r="B76" s="47"/>
      <c r="C76" s="166"/>
      <c r="D76" s="164"/>
    </row>
    <row r="77" spans="2:4" x14ac:dyDescent="0.2">
      <c r="B77" s="47"/>
      <c r="C77" s="166"/>
      <c r="D77" s="164"/>
    </row>
    <row r="78" spans="2:4" x14ac:dyDescent="0.2">
      <c r="B78" s="47"/>
      <c r="C78" s="166"/>
      <c r="D78" s="164"/>
    </row>
    <row r="79" spans="2:4" x14ac:dyDescent="0.2">
      <c r="B79" s="47"/>
      <c r="C79" s="166"/>
      <c r="D79" s="164"/>
    </row>
    <row r="80" spans="2:4" x14ac:dyDescent="0.2">
      <c r="B80" s="47"/>
      <c r="C80" s="166"/>
      <c r="D80" s="164"/>
    </row>
    <row r="81" spans="2:4" x14ac:dyDescent="0.2">
      <c r="B81" s="47"/>
      <c r="C81" s="166"/>
      <c r="D81" s="164"/>
    </row>
    <row r="82" spans="2:4" x14ac:dyDescent="0.2">
      <c r="C82" s="100"/>
      <c r="D82" s="164"/>
    </row>
    <row r="83" spans="2:4" x14ac:dyDescent="0.2">
      <c r="B83" s="47"/>
      <c r="C83" s="166"/>
      <c r="D83" s="164"/>
    </row>
    <row r="84" spans="2:4" x14ac:dyDescent="0.2">
      <c r="B84" s="47"/>
      <c r="C84" s="166"/>
      <c r="D84" s="164"/>
    </row>
    <row r="85" spans="2:4" x14ac:dyDescent="0.2">
      <c r="B85" s="47"/>
      <c r="C85" s="166"/>
      <c r="D85" s="164"/>
    </row>
    <row r="86" spans="2:4" x14ac:dyDescent="0.2">
      <c r="B86" s="47"/>
      <c r="C86" s="166"/>
      <c r="D86" s="164"/>
    </row>
    <row r="87" spans="2:4" x14ac:dyDescent="0.2">
      <c r="B87" s="47"/>
      <c r="C87" s="166"/>
      <c r="D87" s="164"/>
    </row>
    <row r="88" spans="2:4" x14ac:dyDescent="0.2">
      <c r="B88" s="47"/>
      <c r="C88" s="166"/>
      <c r="D88" s="164"/>
    </row>
    <row r="89" spans="2:4" x14ac:dyDescent="0.2">
      <c r="B89" s="47"/>
      <c r="C89" s="166"/>
      <c r="D89" s="164"/>
    </row>
    <row r="90" spans="2:4" x14ac:dyDescent="0.2">
      <c r="B90" s="47"/>
      <c r="C90" s="166"/>
      <c r="D90" s="164"/>
    </row>
    <row r="91" spans="2:4" x14ac:dyDescent="0.2">
      <c r="B91" s="149"/>
      <c r="C91" s="166"/>
      <c r="D91" s="164"/>
    </row>
    <row r="92" spans="2:4" x14ac:dyDescent="0.2">
      <c r="B92" s="149"/>
      <c r="C92" s="166"/>
      <c r="D92" s="164"/>
    </row>
    <row r="93" spans="2:4" x14ac:dyDescent="0.2">
      <c r="B93" s="149"/>
      <c r="C93" s="166"/>
      <c r="D93" s="164"/>
    </row>
    <row r="94" spans="2:4" x14ac:dyDescent="0.2">
      <c r="D94" s="164"/>
    </row>
    <row r="95" spans="2:4" x14ac:dyDescent="0.2">
      <c r="D95" s="164"/>
    </row>
    <row r="96" spans="2:4" x14ac:dyDescent="0.2">
      <c r="D96" s="164"/>
    </row>
    <row r="97" spans="4:4" x14ac:dyDescent="0.2">
      <c r="D97" s="164"/>
    </row>
    <row r="98" spans="4:4" x14ac:dyDescent="0.2">
      <c r="D98" s="164"/>
    </row>
    <row r="99" spans="4:4" x14ac:dyDescent="0.2">
      <c r="D99" s="164"/>
    </row>
    <row r="100" spans="4:4" x14ac:dyDescent="0.2">
      <c r="D100" s="164"/>
    </row>
    <row r="101" spans="4:4" x14ac:dyDescent="0.2">
      <c r="D101" s="164"/>
    </row>
    <row r="102" spans="4:4" x14ac:dyDescent="0.2">
      <c r="D102" s="164"/>
    </row>
    <row r="103" spans="4:4" x14ac:dyDescent="0.2">
      <c r="D103" s="164"/>
    </row>
    <row r="104" spans="4:4" x14ac:dyDescent="0.2">
      <c r="D104" s="164"/>
    </row>
    <row r="105" spans="4:4" x14ac:dyDescent="0.2">
      <c r="D105" s="164"/>
    </row>
    <row r="106" spans="4:4" x14ac:dyDescent="0.2">
      <c r="D106" s="164"/>
    </row>
    <row r="107" spans="4:4" x14ac:dyDescent="0.2">
      <c r="D107" s="164"/>
    </row>
    <row r="108" spans="4:4" x14ac:dyDescent="0.2">
      <c r="D108" s="164"/>
    </row>
    <row r="109" spans="4:4" x14ac:dyDescent="0.2">
      <c r="D109" s="164"/>
    </row>
    <row r="110" spans="4:4" x14ac:dyDescent="0.2">
      <c r="D110" s="164"/>
    </row>
    <row r="111" spans="4:4" x14ac:dyDescent="0.2">
      <c r="D111" s="164"/>
    </row>
    <row r="112" spans="4:4" x14ac:dyDescent="0.2">
      <c r="D112" s="164"/>
    </row>
    <row r="113" spans="2:4" x14ac:dyDescent="0.2">
      <c r="B113" s="149"/>
      <c r="C113" s="166"/>
      <c r="D113" s="164"/>
    </row>
    <row r="114" spans="2:4" x14ac:dyDescent="0.2">
      <c r="D114" s="164"/>
    </row>
    <row r="115" spans="2:4" x14ac:dyDescent="0.2">
      <c r="D115" s="164"/>
    </row>
    <row r="116" spans="2:4" x14ac:dyDescent="0.2">
      <c r="D116" s="164"/>
    </row>
    <row r="117" spans="2:4" x14ac:dyDescent="0.2">
      <c r="D117" s="164"/>
    </row>
    <row r="118" spans="2:4" x14ac:dyDescent="0.2">
      <c r="D118" s="164"/>
    </row>
    <row r="119" spans="2:4" x14ac:dyDescent="0.2">
      <c r="D119" s="164"/>
    </row>
    <row r="120" spans="2:4" x14ac:dyDescent="0.2">
      <c r="D120" s="164"/>
    </row>
    <row r="121" spans="2:4" x14ac:dyDescent="0.2">
      <c r="D121" s="164"/>
    </row>
    <row r="122" spans="2:4" x14ac:dyDescent="0.2">
      <c r="D122" s="164"/>
    </row>
    <row r="123" spans="2:4" x14ac:dyDescent="0.2">
      <c r="D123" s="164"/>
    </row>
    <row r="124" spans="2:4" x14ac:dyDescent="0.2">
      <c r="D124" s="164"/>
    </row>
    <row r="125" spans="2:4" x14ac:dyDescent="0.2">
      <c r="D125" s="164"/>
    </row>
    <row r="126" spans="2:4" x14ac:dyDescent="0.2">
      <c r="D126" s="164"/>
    </row>
    <row r="127" spans="2:4" x14ac:dyDescent="0.2">
      <c r="B127" s="149"/>
      <c r="C127" s="166"/>
      <c r="D127" s="164"/>
    </row>
    <row r="128" spans="2:4" x14ac:dyDescent="0.2">
      <c r="B128" s="149"/>
      <c r="C128" s="166"/>
      <c r="D128" s="164"/>
    </row>
    <row r="129" spans="2:4" x14ac:dyDescent="0.2">
      <c r="B129" s="149"/>
      <c r="C129" s="166"/>
      <c r="D129" s="164"/>
    </row>
    <row r="130" spans="2:4" x14ac:dyDescent="0.2">
      <c r="B130" s="149"/>
      <c r="C130" s="166"/>
      <c r="D130" s="164"/>
    </row>
    <row r="131" spans="2:4" x14ac:dyDescent="0.2">
      <c r="D131" s="164"/>
    </row>
    <row r="132" spans="2:4" x14ac:dyDescent="0.2">
      <c r="D132" s="164"/>
    </row>
    <row r="133" spans="2:4" x14ac:dyDescent="0.2">
      <c r="D133" s="164"/>
    </row>
    <row r="134" spans="2:4" x14ac:dyDescent="0.2">
      <c r="D134" s="164"/>
    </row>
    <row r="135" spans="2:4" x14ac:dyDescent="0.2">
      <c r="D135" s="164"/>
    </row>
    <row r="136" spans="2:4" x14ac:dyDescent="0.2">
      <c r="D136" s="164"/>
    </row>
    <row r="137" spans="2:4" x14ac:dyDescent="0.2">
      <c r="D137" s="164"/>
    </row>
    <row r="138" spans="2:4" x14ac:dyDescent="0.2">
      <c r="D138" s="164"/>
    </row>
    <row r="139" spans="2:4" x14ac:dyDescent="0.2">
      <c r="D139" s="164"/>
    </row>
    <row r="140" spans="2:4" x14ac:dyDescent="0.2">
      <c r="D140" s="164"/>
    </row>
    <row r="141" spans="2:4" x14ac:dyDescent="0.2">
      <c r="B141" s="47"/>
      <c r="D141" s="164"/>
    </row>
    <row r="142" spans="2:4" x14ac:dyDescent="0.2">
      <c r="B142" s="47"/>
      <c r="D142" s="164"/>
    </row>
    <row r="143" spans="2:4" x14ac:dyDescent="0.2">
      <c r="B143" s="47"/>
      <c r="D143" s="164"/>
    </row>
    <row r="144" spans="2:4" x14ac:dyDescent="0.2">
      <c r="B144" s="47"/>
      <c r="D144" s="164"/>
    </row>
    <row r="145" spans="2:4" x14ac:dyDescent="0.2">
      <c r="B145" s="47"/>
      <c r="D145" s="164"/>
    </row>
    <row r="146" spans="2:4" x14ac:dyDescent="0.2">
      <c r="B146" s="47"/>
      <c r="D146" s="164"/>
    </row>
    <row r="147" spans="2:4" x14ac:dyDescent="0.2">
      <c r="B147" s="47"/>
      <c r="D147" s="164"/>
    </row>
    <row r="148" spans="2:4" x14ac:dyDescent="0.2">
      <c r="B148" s="47"/>
      <c r="D148" s="164"/>
    </row>
    <row r="149" spans="2:4" x14ac:dyDescent="0.2">
      <c r="B149" s="47"/>
      <c r="D149" s="164"/>
    </row>
    <row r="150" spans="2:4" x14ac:dyDescent="0.2">
      <c r="B150" s="47"/>
      <c r="D150" s="164"/>
    </row>
    <row r="151" spans="2:4" x14ac:dyDescent="0.2">
      <c r="B151" s="47"/>
      <c r="D151" s="164"/>
    </row>
    <row r="152" spans="2:4" x14ac:dyDescent="0.2">
      <c r="B152" s="47"/>
      <c r="D152" s="164"/>
    </row>
    <row r="153" spans="2:4" x14ac:dyDescent="0.2">
      <c r="B153" s="47"/>
      <c r="D153" s="164"/>
    </row>
    <row r="154" spans="2:4" x14ac:dyDescent="0.2">
      <c r="B154" s="47"/>
      <c r="D154" s="164"/>
    </row>
    <row r="155" spans="2:4" x14ac:dyDescent="0.2">
      <c r="B155" s="47"/>
      <c r="D155" s="164"/>
    </row>
    <row r="156" spans="2:4" x14ac:dyDescent="0.2">
      <c r="B156" s="47"/>
      <c r="D156" s="164"/>
    </row>
    <row r="157" spans="2:4" x14ac:dyDescent="0.2">
      <c r="B157" s="47"/>
      <c r="D157" s="164"/>
    </row>
    <row r="158" spans="2:4" x14ac:dyDescent="0.2">
      <c r="B158" s="47"/>
      <c r="D158" s="164"/>
    </row>
    <row r="159" spans="2:4" x14ac:dyDescent="0.2">
      <c r="B159" s="47"/>
      <c r="D159" s="164"/>
    </row>
    <row r="160" spans="2:4" x14ac:dyDescent="0.2">
      <c r="B160" s="47"/>
      <c r="D160" s="164"/>
    </row>
    <row r="161" spans="2:4" x14ac:dyDescent="0.2">
      <c r="B161" s="47"/>
      <c r="D161" s="164"/>
    </row>
    <row r="162" spans="2:4" x14ac:dyDescent="0.2">
      <c r="B162" s="47"/>
      <c r="D162" s="164"/>
    </row>
    <row r="163" spans="2:4" x14ac:dyDescent="0.2">
      <c r="B163" s="47"/>
      <c r="D163" s="164"/>
    </row>
    <row r="164" spans="2:4" x14ac:dyDescent="0.2">
      <c r="B164" s="47"/>
      <c r="D164" s="164"/>
    </row>
    <row r="165" spans="2:4" x14ac:dyDescent="0.2">
      <c r="B165" s="47"/>
      <c r="D165" s="164"/>
    </row>
    <row r="166" spans="2:4" x14ac:dyDescent="0.2">
      <c r="B166" s="47"/>
      <c r="D166" s="164"/>
    </row>
    <row r="167" spans="2:4" x14ac:dyDescent="0.2">
      <c r="B167" s="47"/>
      <c r="D167" s="164"/>
    </row>
    <row r="168" spans="2:4" x14ac:dyDescent="0.2">
      <c r="B168" s="47"/>
      <c r="D168" s="164"/>
    </row>
    <row r="169" spans="2:4" x14ac:dyDescent="0.2">
      <c r="B169" s="47"/>
      <c r="D169" s="164"/>
    </row>
    <row r="170" spans="2:4" x14ac:dyDescent="0.2">
      <c r="B170" s="47"/>
    </row>
    <row r="171" spans="2:4" x14ac:dyDescent="0.2">
      <c r="B171" s="47"/>
    </row>
    <row r="172" spans="2:4" x14ac:dyDescent="0.2">
      <c r="B172" s="47"/>
    </row>
    <row r="173" spans="2:4" x14ac:dyDescent="0.2">
      <c r="B173" s="47"/>
    </row>
    <row r="174" spans="2:4" x14ac:dyDescent="0.2">
      <c r="B174" s="47"/>
    </row>
    <row r="175" spans="2:4" x14ac:dyDescent="0.2">
      <c r="B175" s="47"/>
    </row>
    <row r="176" spans="2:4" x14ac:dyDescent="0.2">
      <c r="B176" s="47"/>
    </row>
    <row r="177" spans="2:2" x14ac:dyDescent="0.2">
      <c r="B177" s="47"/>
    </row>
  </sheetData>
  <sheetProtection algorithmName="SHA-512" hashValue="yPqWgy9PoBA5GlG1kQbtyTUxxs+aUSZYE/bryXRuBkwFBd2ydignzQsfxjqc48PWKcOz5Y1DT+6k+2Q9am+fhw==" saltValue="z/oXvCsD6LMNpMNDGINvXg==" spinCount="100000" sheet="1" objects="1" scenarios="1" selectLockedCells="1" selectUnlockedCells="1"/>
  <mergeCells count="6">
    <mergeCell ref="K3:K4"/>
    <mergeCell ref="L3:L4"/>
    <mergeCell ref="F1:G1"/>
    <mergeCell ref="B2:C2"/>
    <mergeCell ref="B1:C1"/>
    <mergeCell ref="J1:K1"/>
  </mergeCells>
  <phoneticPr fontId="2" type="noConversion"/>
  <pageMargins left="0.25" right="0.25" top="0.75" bottom="0.75" header="0.3" footer="0.3"/>
  <pageSetup paperSize="9" orientation="portrait" horizontalDpi="4294967293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/>
  <dimension ref="A1:R17"/>
  <sheetViews>
    <sheetView zoomScaleNormal="100" workbookViewId="0"/>
  </sheetViews>
  <sheetFormatPr defaultRowHeight="12.75" x14ac:dyDescent="0.2"/>
  <cols>
    <col min="1" max="1" width="5.7109375" style="80" customWidth="1"/>
    <col min="2" max="4" width="7.7109375" style="80" customWidth="1"/>
    <col min="5" max="5" width="37.5703125" style="80" bestFit="1" customWidth="1"/>
    <col min="6" max="6" width="6.7109375" style="80" customWidth="1"/>
    <col min="7" max="7" width="11.7109375" style="80" customWidth="1"/>
    <col min="8" max="8" width="3" style="80" bestFit="1" customWidth="1"/>
    <col min="9" max="9" width="2.7109375" style="80" bestFit="1" customWidth="1"/>
    <col min="10" max="10" width="9.140625" style="80"/>
    <col min="11" max="11" width="5.7109375" style="80" customWidth="1"/>
    <col min="12" max="12" width="15.140625" style="80" bestFit="1" customWidth="1"/>
    <col min="13" max="13" width="5.7109375" style="80" customWidth="1"/>
    <col min="14" max="14" width="20.7109375" style="80" bestFit="1" customWidth="1"/>
    <col min="15" max="15" width="5.7109375" style="80" customWidth="1"/>
    <col min="16" max="16" width="12.85546875" style="80" bestFit="1" customWidth="1"/>
    <col min="17" max="17" width="5.7109375" style="80" customWidth="1"/>
    <col min="18" max="18" width="16.7109375" style="80" customWidth="1"/>
    <col min="19" max="16384" width="9.140625" style="80"/>
  </cols>
  <sheetData>
    <row r="1" spans="1:18" x14ac:dyDescent="0.2">
      <c r="A1" s="168"/>
      <c r="B1" s="491" t="s">
        <v>82</v>
      </c>
      <c r="C1" s="491"/>
      <c r="D1" s="491"/>
      <c r="E1" s="491"/>
      <c r="G1" s="493" t="s">
        <v>87</v>
      </c>
      <c r="H1" s="493"/>
      <c r="I1" s="493"/>
      <c r="L1" s="167" t="s">
        <v>85</v>
      </c>
      <c r="N1" s="167" t="s">
        <v>84</v>
      </c>
      <c r="P1" s="167" t="s">
        <v>83</v>
      </c>
      <c r="R1" s="167" t="s">
        <v>86</v>
      </c>
    </row>
    <row r="2" spans="1:18" x14ac:dyDescent="0.2">
      <c r="B2" s="492" t="s">
        <v>215</v>
      </c>
      <c r="C2" s="492"/>
      <c r="D2" s="492"/>
      <c r="E2" s="492"/>
      <c r="G2" s="493" t="s">
        <v>144</v>
      </c>
      <c r="H2" s="493"/>
      <c r="I2" s="493"/>
      <c r="L2" s="169" t="s">
        <v>90</v>
      </c>
      <c r="N2" s="169" t="s">
        <v>89</v>
      </c>
      <c r="P2" s="169" t="s">
        <v>88</v>
      </c>
      <c r="R2" s="169" t="s">
        <v>91</v>
      </c>
    </row>
    <row r="3" spans="1:18" ht="13.5" x14ac:dyDescent="0.25">
      <c r="B3" s="153" t="s">
        <v>92</v>
      </c>
      <c r="C3" s="153" t="s">
        <v>93</v>
      </c>
      <c r="D3" s="153" t="s">
        <v>94</v>
      </c>
      <c r="E3" s="153" t="s">
        <v>95</v>
      </c>
      <c r="G3" s="131" t="s">
        <v>98</v>
      </c>
      <c r="H3" s="167" t="s">
        <v>99</v>
      </c>
      <c r="L3" s="131" t="s">
        <v>90</v>
      </c>
      <c r="N3" s="131" t="s">
        <v>96</v>
      </c>
      <c r="P3" s="131" t="s">
        <v>96</v>
      </c>
      <c r="R3" s="131" t="s">
        <v>97</v>
      </c>
    </row>
    <row r="4" spans="1:18" x14ac:dyDescent="0.2">
      <c r="B4" s="171">
        <v>0</v>
      </c>
      <c r="C4" s="171" t="s">
        <v>157</v>
      </c>
      <c r="D4" s="172"/>
      <c r="E4" s="94" t="s">
        <v>100</v>
      </c>
      <c r="G4" s="170" t="s">
        <v>101</v>
      </c>
      <c r="H4" s="170">
        <v>21</v>
      </c>
      <c r="I4" s="170" t="s">
        <v>99</v>
      </c>
      <c r="J4" s="128" t="s">
        <v>102</v>
      </c>
      <c r="L4" s="157" t="s">
        <v>47</v>
      </c>
      <c r="N4" s="157" t="s">
        <v>18</v>
      </c>
      <c r="P4" s="170" t="s">
        <v>18</v>
      </c>
      <c r="R4" s="170" t="s">
        <v>18</v>
      </c>
    </row>
    <row r="5" spans="1:18" x14ac:dyDescent="0.2">
      <c r="B5" s="171"/>
      <c r="C5" s="171"/>
      <c r="D5" s="172"/>
      <c r="E5" s="94" t="str">
        <f>D5*100&amp;"% korting op het glas bij "&amp;B5&amp;" tot "&amp;C5&amp;" m²"</f>
        <v>0% korting op het glas bij  tot  m²</v>
      </c>
      <c r="G5" s="170" t="s">
        <v>106</v>
      </c>
      <c r="H5" s="170">
        <v>6</v>
      </c>
      <c r="I5" s="170" t="s">
        <v>99</v>
      </c>
      <c r="J5" s="128" t="s">
        <v>107</v>
      </c>
      <c r="L5" s="157"/>
      <c r="N5" s="157" t="s">
        <v>104</v>
      </c>
      <c r="P5" s="170" t="s">
        <v>103</v>
      </c>
      <c r="R5" s="170" t="s">
        <v>105</v>
      </c>
    </row>
    <row r="6" spans="1:18" x14ac:dyDescent="0.2">
      <c r="B6" s="171"/>
      <c r="C6" s="171"/>
      <c r="D6" s="172"/>
      <c r="E6" s="94" t="str">
        <f>D6*100&amp;"% korting op het glas bij "&amp;B6&amp;" tot "&amp;C6&amp;" m²"</f>
        <v>0% korting op het glas bij  tot  m²</v>
      </c>
      <c r="G6" s="170"/>
      <c r="H6" s="170"/>
      <c r="I6" s="170"/>
      <c r="L6" s="170" t="s">
        <v>110</v>
      </c>
      <c r="N6" s="157" t="s">
        <v>109</v>
      </c>
      <c r="P6" s="170" t="s">
        <v>108</v>
      </c>
      <c r="R6" s="170" t="s">
        <v>111</v>
      </c>
    </row>
    <row r="7" spans="1:18" x14ac:dyDescent="0.2">
      <c r="B7" s="171"/>
      <c r="C7" s="171"/>
      <c r="D7" s="172"/>
      <c r="E7" s="94" t="str">
        <f>D7*100&amp;"% korting op het glas bij &gt; "&amp;B7&amp;"m²"</f>
        <v>0% korting op het glas bij &gt; m²</v>
      </c>
      <c r="G7" s="170"/>
      <c r="H7" s="170"/>
      <c r="I7" s="170"/>
      <c r="L7" s="170" t="s">
        <v>112</v>
      </c>
      <c r="N7" s="170"/>
      <c r="P7" s="170"/>
      <c r="R7" s="170"/>
    </row>
    <row r="8" spans="1:18" x14ac:dyDescent="0.2">
      <c r="B8" s="171"/>
      <c r="C8" s="171"/>
      <c r="D8" s="172"/>
      <c r="E8" s="94"/>
      <c r="L8" s="170" t="s">
        <v>113</v>
      </c>
    </row>
    <row r="9" spans="1:18" x14ac:dyDescent="0.2">
      <c r="B9" s="94"/>
      <c r="C9" s="94"/>
      <c r="D9" s="94"/>
      <c r="E9" s="94"/>
      <c r="L9" s="170" t="s">
        <v>114</v>
      </c>
    </row>
    <row r="10" spans="1:18" ht="13.5" x14ac:dyDescent="0.25">
      <c r="B10" s="173" t="s">
        <v>115</v>
      </c>
      <c r="C10" s="94"/>
      <c r="D10" s="94"/>
      <c r="E10" s="94"/>
      <c r="L10" s="170" t="s">
        <v>116</v>
      </c>
    </row>
    <row r="11" spans="1:18" x14ac:dyDescent="0.2">
      <c r="B11" s="316" t="s">
        <v>117</v>
      </c>
      <c r="C11" s="316"/>
      <c r="D11" s="174"/>
      <c r="E11" s="94"/>
      <c r="L11" s="170" t="s">
        <v>118</v>
      </c>
    </row>
    <row r="12" spans="1:18" x14ac:dyDescent="0.2">
      <c r="B12" s="316" t="s">
        <v>119</v>
      </c>
      <c r="C12" s="316"/>
      <c r="D12" s="175">
        <f>VLOOKUP(D11,B4:E8,3,TRUE)</f>
        <v>0</v>
      </c>
      <c r="E12" s="94"/>
      <c r="L12" s="170" t="s">
        <v>120</v>
      </c>
    </row>
    <row r="13" spans="1:18" x14ac:dyDescent="0.2">
      <c r="B13" s="316" t="s">
        <v>95</v>
      </c>
      <c r="C13" s="316"/>
      <c r="D13" s="149" t="str">
        <f>VLOOKUP(D11,B4:E8,4,TRUE)</f>
        <v>0% korting</v>
      </c>
      <c r="E13" s="94"/>
      <c r="L13" s="170" t="s">
        <v>121</v>
      </c>
    </row>
    <row r="14" spans="1:18" x14ac:dyDescent="0.2">
      <c r="L14" s="170" t="s">
        <v>122</v>
      </c>
    </row>
    <row r="15" spans="1:18" x14ac:dyDescent="0.2">
      <c r="L15" s="170" t="s">
        <v>123</v>
      </c>
    </row>
    <row r="16" spans="1:18" x14ac:dyDescent="0.2">
      <c r="L16" s="170"/>
    </row>
    <row r="17" spans="5:5" x14ac:dyDescent="0.2">
      <c r="E17" s="185"/>
    </row>
  </sheetData>
  <sheetProtection algorithmName="SHA-512" hashValue="iT2xY5w9rN37MtstRtuc1RshRu0yf/gFrMtuqTogZMQeqg2FbccRZwUxynsXba2a0tnvjK11OJgiWNDvhdVQZA==" saltValue="d6VnbJSeP1aEQ0nlg8ICjw==" spinCount="100000" sheet="1" objects="1" scenarios="1" selectLockedCells="1" selectUnlockedCells="1"/>
  <mergeCells count="7">
    <mergeCell ref="B12:C12"/>
    <mergeCell ref="B13:C13"/>
    <mergeCell ref="G2:I2"/>
    <mergeCell ref="G1:I1"/>
    <mergeCell ref="B1:E1"/>
    <mergeCell ref="B2:E2"/>
    <mergeCell ref="B11:C11"/>
  </mergeCells>
  <phoneticPr fontId="2" type="noConversion"/>
  <pageMargins left="0.75" right="0.75" top="1" bottom="1" header="0.5" footer="0.5"/>
  <pageSetup paperSize="9" orientation="portrait" horizontalDpi="4294967295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/>
  <dimension ref="B1:I29"/>
  <sheetViews>
    <sheetView workbookViewId="0"/>
  </sheetViews>
  <sheetFormatPr defaultRowHeight="12.75" x14ac:dyDescent="0.2"/>
  <cols>
    <col min="1" max="1" width="5.7109375" style="4" customWidth="1"/>
    <col min="2" max="8" width="9.7109375" style="4" customWidth="1"/>
    <col min="9" max="9" width="5.7109375" style="4" customWidth="1"/>
    <col min="10" max="16384" width="9.140625" style="4"/>
  </cols>
  <sheetData>
    <row r="1" spans="2:8" x14ac:dyDescent="0.2">
      <c r="B1" s="494" t="s">
        <v>66</v>
      </c>
      <c r="C1" s="494"/>
      <c r="D1" s="494"/>
      <c r="E1" s="494"/>
      <c r="F1" s="494"/>
      <c r="G1" s="494"/>
      <c r="H1" s="494"/>
    </row>
    <row r="2" spans="2:8" x14ac:dyDescent="0.2">
      <c r="B2" s="140"/>
      <c r="C2" s="140"/>
      <c r="D2" s="140"/>
      <c r="E2" s="140"/>
      <c r="F2" s="128"/>
      <c r="G2" s="128"/>
      <c r="H2" s="128"/>
    </row>
    <row r="3" spans="2:8" ht="13.5" x14ac:dyDescent="0.25">
      <c r="B3" s="129" t="s">
        <v>124</v>
      </c>
      <c r="C3" s="129" t="s">
        <v>125</v>
      </c>
      <c r="D3" s="129" t="s">
        <v>126</v>
      </c>
      <c r="E3" s="129" t="s">
        <v>127</v>
      </c>
      <c r="F3" s="131" t="s">
        <v>128</v>
      </c>
      <c r="G3" s="131" t="s">
        <v>129</v>
      </c>
      <c r="H3" s="131" t="s">
        <v>130</v>
      </c>
    </row>
    <row r="4" spans="2:8" ht="13.5" x14ac:dyDescent="0.25">
      <c r="B4" s="129" t="s">
        <v>15</v>
      </c>
      <c r="C4" s="129" t="s">
        <v>13</v>
      </c>
      <c r="D4" s="129" t="s">
        <v>13</v>
      </c>
      <c r="E4" s="129" t="s">
        <v>13</v>
      </c>
      <c r="F4" s="131" t="s">
        <v>16</v>
      </c>
      <c r="G4" s="131" t="s">
        <v>70</v>
      </c>
      <c r="H4" s="131" t="s">
        <v>16</v>
      </c>
    </row>
    <row r="5" spans="2:8" x14ac:dyDescent="0.2">
      <c r="B5" s="4">
        <f>Offerteblad!F16</f>
        <v>0</v>
      </c>
      <c r="C5" s="138">
        <f>Offerteblad!G16</f>
        <v>0</v>
      </c>
      <c r="D5" s="138">
        <f>Offerteblad!H16</f>
        <v>0</v>
      </c>
      <c r="E5" s="138">
        <f>B5*((C5+D5)*2)</f>
        <v>0</v>
      </c>
      <c r="F5" s="133">
        <f>Offerteblad!I16</f>
        <v>0</v>
      </c>
      <c r="G5" s="133">
        <f>IF(F5=0,0,(IF(F5&lt;0.5,0.5,F5)))</f>
        <v>0</v>
      </c>
      <c r="H5" s="133">
        <f>Offerteblad!F16*Offerteblad!I16</f>
        <v>0</v>
      </c>
    </row>
    <row r="6" spans="2:8" x14ac:dyDescent="0.2">
      <c r="B6" s="4">
        <f>Offerteblad!F17</f>
        <v>0</v>
      </c>
      <c r="C6" s="138">
        <f>Offerteblad!G17</f>
        <v>0</v>
      </c>
      <c r="D6" s="138">
        <f>Offerteblad!H17</f>
        <v>0</v>
      </c>
      <c r="E6" s="138">
        <f t="shared" ref="E6:E23" si="0">B6*((C6+D6)*2)</f>
        <v>0</v>
      </c>
      <c r="F6" s="133">
        <f>Offerteblad!I17</f>
        <v>0</v>
      </c>
      <c r="G6" s="133">
        <f t="shared" ref="G6:G23" si="1">IF(F6=0,0,(IF(F6&lt;0.5,0.5,F6)))</f>
        <v>0</v>
      </c>
      <c r="H6" s="133">
        <f>Offerteblad!F17*Offerteblad!I17</f>
        <v>0</v>
      </c>
    </row>
    <row r="7" spans="2:8" x14ac:dyDescent="0.2">
      <c r="B7" s="4">
        <f>Offerteblad!F18</f>
        <v>0</v>
      </c>
      <c r="C7" s="138">
        <f>Offerteblad!G18</f>
        <v>0</v>
      </c>
      <c r="D7" s="138">
        <f>Offerteblad!H18</f>
        <v>0</v>
      </c>
      <c r="E7" s="138">
        <f t="shared" ref="E7" si="2">B7*((C7+D7)*2)</f>
        <v>0</v>
      </c>
      <c r="F7" s="133">
        <f>Offerteblad!I18</f>
        <v>0</v>
      </c>
      <c r="G7" s="133">
        <f t="shared" si="1"/>
        <v>0</v>
      </c>
      <c r="H7" s="133">
        <f>Offerteblad!F18*Offerteblad!I18</f>
        <v>0</v>
      </c>
    </row>
    <row r="8" spans="2:8" x14ac:dyDescent="0.2">
      <c r="B8" s="4">
        <f>Offerteblad!F19</f>
        <v>0</v>
      </c>
      <c r="C8" s="138">
        <f>Offerteblad!G19</f>
        <v>0</v>
      </c>
      <c r="D8" s="138">
        <f>Offerteblad!H19</f>
        <v>0</v>
      </c>
      <c r="E8" s="138">
        <f t="shared" si="0"/>
        <v>0</v>
      </c>
      <c r="F8" s="133">
        <f>Offerteblad!I19</f>
        <v>0</v>
      </c>
      <c r="G8" s="133">
        <f t="shared" si="1"/>
        <v>0</v>
      </c>
      <c r="H8" s="133">
        <f>Offerteblad!F19*Offerteblad!I19</f>
        <v>0</v>
      </c>
    </row>
    <row r="9" spans="2:8" x14ac:dyDescent="0.2">
      <c r="B9" s="4">
        <f>Offerteblad!F20</f>
        <v>0</v>
      </c>
      <c r="C9" s="138">
        <f>Offerteblad!G20</f>
        <v>0</v>
      </c>
      <c r="D9" s="138">
        <f>Offerteblad!H20</f>
        <v>0</v>
      </c>
      <c r="E9" s="138">
        <f t="shared" si="0"/>
        <v>0</v>
      </c>
      <c r="F9" s="133">
        <f>Offerteblad!I20</f>
        <v>0</v>
      </c>
      <c r="G9" s="133">
        <f t="shared" si="1"/>
        <v>0</v>
      </c>
      <c r="H9" s="133">
        <f>Offerteblad!F20*Offerteblad!I20</f>
        <v>0</v>
      </c>
    </row>
    <row r="10" spans="2:8" x14ac:dyDescent="0.2">
      <c r="B10" s="4">
        <f>Offerteblad!F21</f>
        <v>0</v>
      </c>
      <c r="C10" s="138">
        <f>Offerteblad!G21</f>
        <v>0</v>
      </c>
      <c r="D10" s="138">
        <f>Offerteblad!H21</f>
        <v>0</v>
      </c>
      <c r="E10" s="138">
        <f t="shared" si="0"/>
        <v>0</v>
      </c>
      <c r="F10" s="133">
        <f>Offerteblad!I21</f>
        <v>0</v>
      </c>
      <c r="G10" s="133">
        <f t="shared" si="1"/>
        <v>0</v>
      </c>
      <c r="H10" s="133">
        <f>Offerteblad!F21*Offerteblad!I21</f>
        <v>0</v>
      </c>
    </row>
    <row r="11" spans="2:8" x14ac:dyDescent="0.2">
      <c r="B11" s="4">
        <f>Offerteblad!F22</f>
        <v>0</v>
      </c>
      <c r="C11" s="138">
        <f>Offerteblad!G22</f>
        <v>0</v>
      </c>
      <c r="D11" s="138">
        <f>Offerteblad!H22</f>
        <v>0</v>
      </c>
      <c r="E11" s="138">
        <f t="shared" si="0"/>
        <v>0</v>
      </c>
      <c r="F11" s="133">
        <f>Offerteblad!I22</f>
        <v>0</v>
      </c>
      <c r="G11" s="133">
        <f t="shared" si="1"/>
        <v>0</v>
      </c>
      <c r="H11" s="133">
        <f>Offerteblad!F22*Offerteblad!I22</f>
        <v>0</v>
      </c>
    </row>
    <row r="12" spans="2:8" x14ac:dyDescent="0.2">
      <c r="B12" s="4">
        <f>Offerteblad!F23</f>
        <v>0</v>
      </c>
      <c r="C12" s="138">
        <f>Offerteblad!G23</f>
        <v>0</v>
      </c>
      <c r="D12" s="138">
        <f>Offerteblad!H23</f>
        <v>0</v>
      </c>
      <c r="E12" s="138">
        <f t="shared" si="0"/>
        <v>0</v>
      </c>
      <c r="F12" s="133">
        <f>Offerteblad!I23</f>
        <v>0</v>
      </c>
      <c r="G12" s="133">
        <f t="shared" si="1"/>
        <v>0</v>
      </c>
      <c r="H12" s="133">
        <f>Offerteblad!F23*Offerteblad!I23</f>
        <v>0</v>
      </c>
    </row>
    <row r="13" spans="2:8" x14ac:dyDescent="0.2">
      <c r="B13" s="4">
        <f>Offerteblad!F24</f>
        <v>0</v>
      </c>
      <c r="C13" s="138">
        <f>Offerteblad!G24</f>
        <v>0</v>
      </c>
      <c r="D13" s="138">
        <f>Offerteblad!H24</f>
        <v>0</v>
      </c>
      <c r="E13" s="138">
        <f t="shared" si="0"/>
        <v>0</v>
      </c>
      <c r="F13" s="133">
        <f>Offerteblad!I24</f>
        <v>0</v>
      </c>
      <c r="G13" s="133">
        <f t="shared" si="1"/>
        <v>0</v>
      </c>
      <c r="H13" s="133">
        <f>Offerteblad!F24*Offerteblad!I24</f>
        <v>0</v>
      </c>
    </row>
    <row r="14" spans="2:8" x14ac:dyDescent="0.2">
      <c r="B14" s="4">
        <f>Offerteblad!F25</f>
        <v>0</v>
      </c>
      <c r="C14" s="138">
        <f>Offerteblad!G25</f>
        <v>0</v>
      </c>
      <c r="D14" s="138">
        <f>Offerteblad!H25</f>
        <v>0</v>
      </c>
      <c r="E14" s="138">
        <f t="shared" si="0"/>
        <v>0</v>
      </c>
      <c r="F14" s="133">
        <f>Offerteblad!I25</f>
        <v>0</v>
      </c>
      <c r="G14" s="133">
        <f t="shared" si="1"/>
        <v>0</v>
      </c>
      <c r="H14" s="133">
        <f>Offerteblad!F25*Offerteblad!I25</f>
        <v>0</v>
      </c>
    </row>
    <row r="15" spans="2:8" x14ac:dyDescent="0.2">
      <c r="B15" s="4">
        <f>Offerteblad!F26</f>
        <v>0</v>
      </c>
      <c r="C15" s="138">
        <f>Offerteblad!G26</f>
        <v>0</v>
      </c>
      <c r="D15" s="138">
        <f>Offerteblad!H26</f>
        <v>0</v>
      </c>
      <c r="E15" s="138">
        <f t="shared" si="0"/>
        <v>0</v>
      </c>
      <c r="F15" s="133">
        <f>Offerteblad!I26</f>
        <v>0</v>
      </c>
      <c r="G15" s="133">
        <f t="shared" si="1"/>
        <v>0</v>
      </c>
      <c r="H15" s="133">
        <f>Offerteblad!F26*Offerteblad!I26</f>
        <v>0</v>
      </c>
    </row>
    <row r="16" spans="2:8" x14ac:dyDescent="0.2">
      <c r="B16" s="4">
        <f>Offerteblad!F27</f>
        <v>0</v>
      </c>
      <c r="C16" s="138">
        <f>Offerteblad!G27</f>
        <v>0</v>
      </c>
      <c r="D16" s="138">
        <f>Offerteblad!H27</f>
        <v>0</v>
      </c>
      <c r="E16" s="138">
        <f t="shared" si="0"/>
        <v>0</v>
      </c>
      <c r="F16" s="133">
        <f>Offerteblad!I27</f>
        <v>0</v>
      </c>
      <c r="G16" s="133">
        <f t="shared" si="1"/>
        <v>0</v>
      </c>
      <c r="H16" s="133">
        <f>Offerteblad!F27*Offerteblad!I27</f>
        <v>0</v>
      </c>
    </row>
    <row r="17" spans="2:9" x14ac:dyDescent="0.2">
      <c r="B17" s="4">
        <f>Offerteblad!F28</f>
        <v>0</v>
      </c>
      <c r="C17" s="138">
        <f>Offerteblad!G28</f>
        <v>0</v>
      </c>
      <c r="D17" s="138">
        <f>Offerteblad!H28</f>
        <v>0</v>
      </c>
      <c r="E17" s="138">
        <f t="shared" si="0"/>
        <v>0</v>
      </c>
      <c r="F17" s="133">
        <f>Offerteblad!I28</f>
        <v>0</v>
      </c>
      <c r="G17" s="133">
        <f t="shared" si="1"/>
        <v>0</v>
      </c>
      <c r="H17" s="133">
        <f>Offerteblad!F28*Offerteblad!I28</f>
        <v>0</v>
      </c>
    </row>
    <row r="18" spans="2:9" x14ac:dyDescent="0.2">
      <c r="B18" s="4">
        <f>Offerteblad!F29</f>
        <v>0</v>
      </c>
      <c r="C18" s="138">
        <f>Offerteblad!G29</f>
        <v>0</v>
      </c>
      <c r="D18" s="138">
        <f>Offerteblad!H29</f>
        <v>0</v>
      </c>
      <c r="E18" s="138">
        <f t="shared" si="0"/>
        <v>0</v>
      </c>
      <c r="F18" s="133">
        <f>Offerteblad!I29</f>
        <v>0</v>
      </c>
      <c r="G18" s="133">
        <f t="shared" si="1"/>
        <v>0</v>
      </c>
      <c r="H18" s="133">
        <f>Offerteblad!F29*Offerteblad!I29</f>
        <v>0</v>
      </c>
    </row>
    <row r="19" spans="2:9" x14ac:dyDescent="0.2">
      <c r="B19" s="4">
        <f>Offerteblad!F30</f>
        <v>0</v>
      </c>
      <c r="C19" s="138">
        <f>Offerteblad!G30</f>
        <v>0</v>
      </c>
      <c r="D19" s="138">
        <f>Offerteblad!H30</f>
        <v>0</v>
      </c>
      <c r="E19" s="138">
        <f t="shared" si="0"/>
        <v>0</v>
      </c>
      <c r="F19" s="133">
        <f>Offerteblad!I30</f>
        <v>0</v>
      </c>
      <c r="G19" s="133">
        <f t="shared" si="1"/>
        <v>0</v>
      </c>
      <c r="H19" s="133">
        <f>Offerteblad!F30*Offerteblad!I30</f>
        <v>0</v>
      </c>
    </row>
    <row r="20" spans="2:9" x14ac:dyDescent="0.2">
      <c r="B20" s="4">
        <f>Offerteblad!F31</f>
        <v>0</v>
      </c>
      <c r="C20" s="138">
        <f>Offerteblad!G31</f>
        <v>0</v>
      </c>
      <c r="D20" s="138">
        <f>Offerteblad!H31</f>
        <v>0</v>
      </c>
      <c r="E20" s="138">
        <f t="shared" si="0"/>
        <v>0</v>
      </c>
      <c r="F20" s="133">
        <f>Offerteblad!I31</f>
        <v>0</v>
      </c>
      <c r="G20" s="133">
        <f t="shared" si="1"/>
        <v>0</v>
      </c>
      <c r="H20" s="133">
        <f>Offerteblad!F31*Offerteblad!I31</f>
        <v>0</v>
      </c>
    </row>
    <row r="21" spans="2:9" x14ac:dyDescent="0.2">
      <c r="B21" s="4">
        <f>Offerteblad!F32</f>
        <v>0</v>
      </c>
      <c r="C21" s="138">
        <f>Offerteblad!G32</f>
        <v>0</v>
      </c>
      <c r="D21" s="138">
        <f>Offerteblad!H32</f>
        <v>0</v>
      </c>
      <c r="E21" s="138">
        <f t="shared" si="0"/>
        <v>0</v>
      </c>
      <c r="F21" s="133">
        <f>Offerteblad!I32</f>
        <v>0</v>
      </c>
      <c r="G21" s="133">
        <f t="shared" si="1"/>
        <v>0</v>
      </c>
      <c r="H21" s="133">
        <f>Offerteblad!F32*Offerteblad!I32</f>
        <v>0</v>
      </c>
    </row>
    <row r="22" spans="2:9" x14ac:dyDescent="0.2">
      <c r="B22" s="4">
        <f>Offerteblad!F33</f>
        <v>0</v>
      </c>
      <c r="C22" s="138">
        <f>Offerteblad!G33</f>
        <v>0</v>
      </c>
      <c r="D22" s="138">
        <f>Offerteblad!H33</f>
        <v>0</v>
      </c>
      <c r="E22" s="138">
        <f t="shared" si="0"/>
        <v>0</v>
      </c>
      <c r="F22" s="133">
        <f>Offerteblad!I33</f>
        <v>0</v>
      </c>
      <c r="G22" s="133">
        <f t="shared" si="1"/>
        <v>0</v>
      </c>
      <c r="H22" s="133">
        <f>Offerteblad!F33*Offerteblad!I33</f>
        <v>0</v>
      </c>
    </row>
    <row r="23" spans="2:9" x14ac:dyDescent="0.2">
      <c r="B23" s="4">
        <f>Offerteblad!F34</f>
        <v>0</v>
      </c>
      <c r="C23" s="138">
        <f>Offerteblad!G34</f>
        <v>0</v>
      </c>
      <c r="D23" s="138">
        <f>Offerteblad!H34</f>
        <v>0</v>
      </c>
      <c r="E23" s="138">
        <f t="shared" si="0"/>
        <v>0</v>
      </c>
      <c r="F23" s="133">
        <f>Offerteblad!I34</f>
        <v>0</v>
      </c>
      <c r="G23" s="133">
        <f t="shared" si="1"/>
        <v>0</v>
      </c>
      <c r="H23" s="133">
        <f>Offerteblad!F34*Offerteblad!I34</f>
        <v>0</v>
      </c>
    </row>
    <row r="24" spans="2:9" ht="13.5" thickBot="1" x14ac:dyDescent="0.25">
      <c r="B24" s="136"/>
      <c r="C24" s="138"/>
      <c r="D24" s="138"/>
      <c r="E24" s="139"/>
      <c r="F24" s="80"/>
      <c r="G24" s="80"/>
      <c r="H24" s="132"/>
    </row>
    <row r="25" spans="2:9" ht="13.5" thickTop="1" x14ac:dyDescent="0.2">
      <c r="B25" s="137">
        <f>SUM(B5:B24)</f>
        <v>0</v>
      </c>
      <c r="C25" s="4" t="s">
        <v>15</v>
      </c>
      <c r="E25" s="138">
        <f>SUM(E5:E24)/1000</f>
        <v>0</v>
      </c>
      <c r="F25" s="80" t="s">
        <v>131</v>
      </c>
      <c r="G25" s="80"/>
      <c r="H25" s="134">
        <f>SUM(H5:H23)</f>
        <v>0</v>
      </c>
      <c r="I25" s="4" t="s">
        <v>16</v>
      </c>
    </row>
    <row r="27" spans="2:9" x14ac:dyDescent="0.2">
      <c r="B27" s="4" t="s">
        <v>132</v>
      </c>
      <c r="C27" s="150">
        <f>CEILING(E25*2/13,1)</f>
        <v>0</v>
      </c>
      <c r="D27" s="4" t="s">
        <v>133</v>
      </c>
    </row>
    <row r="28" spans="2:9" x14ac:dyDescent="0.2">
      <c r="B28" s="4" t="s">
        <v>134</v>
      </c>
      <c r="C28" s="150">
        <f>CEILING(E25*2,25)/25</f>
        <v>0</v>
      </c>
      <c r="D28" s="4" t="s">
        <v>135</v>
      </c>
    </row>
    <row r="29" spans="2:9" x14ac:dyDescent="0.2">
      <c r="B29" s="4" t="s">
        <v>136</v>
      </c>
      <c r="C29" s="150">
        <f>B25</f>
        <v>0</v>
      </c>
      <c r="D29" s="4" t="s">
        <v>137</v>
      </c>
    </row>
  </sheetData>
  <sheetProtection algorithmName="SHA-512" hashValue="S1cSIdr0csv4AuyRRLZeXwDNRnOPD/kLjskHBT9ZMXhZ1DCqgB0V06mm5TFl+muRPm2EK0Hj0WSufDDtTDUj9A==" saltValue="lDy295Mh3gKy6jkmFYqYJQ==" spinCount="100000" sheet="1" objects="1" scenarios="1" selectLockedCells="1" selectUnlockedCells="1"/>
  <mergeCells count="1">
    <mergeCell ref="B1:H1"/>
  </mergeCells>
  <phoneticPr fontId="2" type="noConversion"/>
  <pageMargins left="0.75" right="0.75" top="1" bottom="1" header="0.5" footer="0.5"/>
  <pageSetup paperSize="9" orientation="portrait" horizontalDpi="4294967293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20</vt:i4>
      </vt:variant>
    </vt:vector>
  </HeadingPairs>
  <TitlesOfParts>
    <vt:vector size="29" baseType="lpstr">
      <vt:lpstr>Offerteblad</vt:lpstr>
      <vt:lpstr>Offerte</vt:lpstr>
      <vt:lpstr>Opdrachtbevestiging</vt:lpstr>
      <vt:lpstr>Factuur</vt:lpstr>
      <vt:lpstr>Bestellijst glas</vt:lpstr>
      <vt:lpstr>© Copyright</vt:lpstr>
      <vt:lpstr>_Prijzenblad</vt:lpstr>
      <vt:lpstr>_Gegevensblad</vt:lpstr>
      <vt:lpstr>_Rekenblad</vt:lpstr>
      <vt:lpstr>adres_land</vt:lpstr>
      <vt:lpstr>'Bestellijst glas'!Afdrukbereik</vt:lpstr>
      <vt:lpstr>Factuur!Afdrukbereik</vt:lpstr>
      <vt:lpstr>Offerte!Afdrukbereik</vt:lpstr>
      <vt:lpstr>Offerteblad!Afdrukbereik</vt:lpstr>
      <vt:lpstr>Opdrachtbevestiging!Afdrukbereik</vt:lpstr>
      <vt:lpstr>afhaallocatie</vt:lpstr>
      <vt:lpstr>afhalen_bezorgen</vt:lpstr>
      <vt:lpstr>btw_hoog</vt:lpstr>
      <vt:lpstr>btw_laag</vt:lpstr>
      <vt:lpstr>enkelglas</vt:lpstr>
      <vt:lpstr>enkelglas_artikel</vt:lpstr>
      <vt:lpstr>enkelglas_korting</vt:lpstr>
      <vt:lpstr>enkelglas_prijs</vt:lpstr>
      <vt:lpstr>ja_nee_selectie</vt:lpstr>
      <vt:lpstr>toebehoren_band</vt:lpstr>
      <vt:lpstr>toebehoren_blokjes</vt:lpstr>
      <vt:lpstr>toebehoren_kit</vt:lpstr>
      <vt:lpstr>verzend_hoog</vt:lpstr>
      <vt:lpstr>verzend_laag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Familie Geerdink</dc:creator>
  <cp:lastModifiedBy>Ricardo Klopman</cp:lastModifiedBy>
  <cp:lastPrinted>2014-03-20T08:26:18Z</cp:lastPrinted>
  <dcterms:created xsi:type="dcterms:W3CDTF">2004-09-01T06:34:16Z</dcterms:created>
  <dcterms:modified xsi:type="dcterms:W3CDTF">2014-05-07T18:19:05Z</dcterms:modified>
</cp:coreProperties>
</file>