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rian\Desktop\"/>
    </mc:Choice>
  </mc:AlternateContent>
  <bookViews>
    <workbookView xWindow="0" yWindow="0" windowWidth="20490" windowHeight="7755"/>
  </bookViews>
  <sheets>
    <sheet name="Offerteblad" sheetId="1" r:id="rId1"/>
    <sheet name="blad 1" sheetId="2" state="hidden" r:id="rId2"/>
    <sheet name="blad 2" sheetId="3" state="hidden" r:id="rId3"/>
    <sheet name="offerte" sheetId="15" r:id="rId4"/>
    <sheet name="Copyright" sheetId="4" state="hidden" r:id="rId5"/>
    <sheet name="Orderbevestiging" sheetId="20" state="hidden" r:id="rId6"/>
    <sheet name="Factuur" sheetId="21" state="hidden" r:id="rId7"/>
    <sheet name="Bestelling glas" sheetId="13" state="hidden" r:id="rId8"/>
    <sheet name="Bestelling beslag" sheetId="22" state="hidden" r:id="rId9"/>
  </sheets>
  <definedNames>
    <definedName name="_xlnm._FilterDatabase" localSheetId="1" hidden="1">'blad 1'!$A$1:$A$3</definedName>
    <definedName name="_xlnm._FilterDatabase" localSheetId="0" hidden="1">Offerteblad!$K$12:$K$28</definedName>
    <definedName name="a">'blad 1'!$A$19:$A$31</definedName>
    <definedName name="_xlnm.Print_Area" localSheetId="8">'Bestelling beslag'!$A$1:$K$33</definedName>
    <definedName name="_xlnm.Print_Area" localSheetId="7">'Bestelling glas'!$A$1:$K$26</definedName>
    <definedName name="_xlnm.Print_Area" localSheetId="6">Factuur!$A$1:$L$40</definedName>
    <definedName name="_xlnm.Print_Area" localSheetId="3">offerte!$A$1:$L$39</definedName>
    <definedName name="_xlnm.Print_Area" localSheetId="0">Offerteblad!$B$3:$M$53</definedName>
    <definedName name="_xlnm.Print_Area" localSheetId="5">Orderbevestiging!$A$1:$L$39</definedName>
    <definedName name="afhalen">'blad 2'!$T$18:$T$33</definedName>
    <definedName name="Artikel">'blad 1'!$C$2:$C$7</definedName>
    <definedName name="artikellijst">'blad 1'!$C$1:$C$7</definedName>
    <definedName name="ben" localSheetId="1">'blad 1'!$A$19:$A$31</definedName>
    <definedName name="ben">Offerteblad!$G$20</definedName>
    <definedName name="benn">'blad 1'!$A$19:$A$31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Blank_gehard_glazen_deur_dik_8mm">'blad 2'!$B$3:$B$31</definedName>
    <definedName name="gereedschap">'blad 2'!$E$55:$E$86</definedName>
    <definedName name="glaslatten">'blad 2'!$K$2:$M$57</definedName>
    <definedName name="janeeselectie">'blad 1'!$A$1:$A$3</definedName>
    <definedName name="johan">'blad 1'!$A$19:$A$31</definedName>
    <definedName name="jurian">'blad 1'!$W$39:$Y$59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Offerteblad!$J$11</definedName>
    <definedName name="prijsbeslag">'blad 1'!$B$20:$B$42</definedName>
    <definedName name="prijslijsoverig">'blad 2'!$E$55:$F$157</definedName>
    <definedName name="prijslijst">'blad 2'!$A$2:$B$179</definedName>
    <definedName name="Provincie">'blad 1'!$H$1:$H$14</definedName>
    <definedName name="Rooster">'blad 1'!$A$10:$A$14</definedName>
    <definedName name="roosterprijslijst">'blad 2'!$E$1:$G$34</definedName>
    <definedName name="Scharnieren">'blad 1'!$T$27:$T$31</definedName>
    <definedName name="selecteer">Offerteblad!$B$20</definedName>
    <definedName name="set">'blad 1'!$H$27:$H$43</definedName>
    <definedName name="Setje">'blad 1'!$Q$40:$Q$59</definedName>
    <definedName name="soortglas">'blad 2'!$A$2:$A$241</definedName>
    <definedName name="soortkit">'blad 2'!$O$3:$O$12</definedName>
    <definedName name="soortrooster">'blad 2'!$E$2:$E$26</definedName>
    <definedName name="Soortsamenstelling">'blad 2'!$A$2:$A$173</definedName>
    <definedName name="spouw">'blad 1'!$A$20:$A$23</definedName>
    <definedName name="spouwbreedte">'blad 1'!$A$19:$A$23</definedName>
    <definedName name="uitvoering">'blad 1'!$Q$27:$Q$31</definedName>
    <definedName name="Z_22027ADF_C980_4769_A0E5_50C0073F682E_.wvu.Cols" localSheetId="8" hidden="1">'Bestelling beslag'!$O:$Q</definedName>
    <definedName name="Z_22027ADF_C980_4769_A0E5_50C0073F682E_.wvu.Cols" localSheetId="7" hidden="1">'Bestelling glas'!$O:$Q</definedName>
    <definedName name="Z_22027ADF_C980_4769_A0E5_50C0073F682E_.wvu.Cols" localSheetId="6" hidden="1">Factuur!$O:$Q</definedName>
    <definedName name="Z_22027ADF_C980_4769_A0E5_50C0073F682E_.wvu.Cols" localSheetId="3" hidden="1">offerte!$O:$Q</definedName>
    <definedName name="Z_22027ADF_C980_4769_A0E5_50C0073F682E_.wvu.Cols" localSheetId="0" hidden="1">Offerteblad!$A:$A</definedName>
    <definedName name="Z_22027ADF_C980_4769_A0E5_50C0073F682E_.wvu.Cols" localSheetId="5" hidden="1">Orderbevestiging!$O:$Q</definedName>
    <definedName name="Z_22027ADF_C980_4769_A0E5_50C0073F682E_.wvu.FilterData" localSheetId="1" hidden="1">'blad 1'!$A$1:$A$3</definedName>
    <definedName name="Z_22027ADF_C980_4769_A0E5_50C0073F682E_.wvu.FilterData" localSheetId="0" hidden="1">Offerteblad!$K$12:$K$28</definedName>
    <definedName name="Z_22027ADF_C980_4769_A0E5_50C0073F682E_.wvu.PrintArea" localSheetId="8" hidden="1">'Bestelling beslag'!$A$1:$K$27</definedName>
    <definedName name="Z_22027ADF_C980_4769_A0E5_50C0073F682E_.wvu.PrintArea" localSheetId="7" hidden="1">'Bestelling glas'!$A$1:$K$27</definedName>
    <definedName name="Z_22027ADF_C980_4769_A0E5_50C0073F682E_.wvu.PrintArea" localSheetId="6" hidden="1">Factuur!$A$1:$K$38</definedName>
    <definedName name="Z_22027ADF_C980_4769_A0E5_50C0073F682E_.wvu.PrintArea" localSheetId="3" hidden="1">offerte!$A$1:$K$38</definedName>
    <definedName name="Z_22027ADF_C980_4769_A0E5_50C0073F682E_.wvu.PrintArea" localSheetId="0" hidden="1">Offerteblad!$B$3:$M$53</definedName>
    <definedName name="Z_22027ADF_C980_4769_A0E5_50C0073F682E_.wvu.PrintArea" localSheetId="5" hidden="1">Orderbevestiging!$A$1:$K$38</definedName>
    <definedName name="Z_22027ADF_C980_4769_A0E5_50C0073F682E_.wvu.Rows" localSheetId="0" hidden="1">Offerteblad!$9:$10</definedName>
  </definedNames>
  <calcPr calcId="152511"/>
  <customWorkbookViews>
    <customWorkbookView name="Jaap" guid="{22027ADF-C980-4769-A0E5-50C0073F682E}" maximized="1" xWindow="1" yWindow="1" windowWidth="1276" windowHeight="528" activeSheetId="1"/>
  </customWorkbookViews>
</workbook>
</file>

<file path=xl/calcChain.xml><?xml version="1.0" encoding="utf-8"?>
<calcChain xmlns="http://schemas.openxmlformats.org/spreadsheetml/2006/main">
  <c r="F18" i="22" l="1"/>
  <c r="S17" i="1" l="1"/>
  <c r="I17" i="1"/>
  <c r="P17" i="1"/>
  <c r="C17" i="1"/>
  <c r="J17" i="1" s="1"/>
  <c r="K18" i="1"/>
  <c r="K23" i="15" s="1"/>
  <c r="C18" i="1"/>
  <c r="J18" i="1"/>
  <c r="K19" i="1"/>
  <c r="K24" i="20" s="1"/>
  <c r="K20" i="1"/>
  <c r="K25" i="15" s="1"/>
  <c r="K21" i="1"/>
  <c r="K26" i="21" s="1"/>
  <c r="K22" i="1"/>
  <c r="R17" i="1"/>
  <c r="C18" i="22" s="1"/>
  <c r="R22" i="1"/>
  <c r="R21" i="1"/>
  <c r="R20" i="1"/>
  <c r="T22" i="1"/>
  <c r="T21" i="1"/>
  <c r="T20" i="1"/>
  <c r="T19" i="1"/>
  <c r="T18" i="1"/>
  <c r="T17" i="1"/>
  <c r="Q17" i="1"/>
  <c r="K17" i="1" s="1"/>
  <c r="I22" i="1"/>
  <c r="I21" i="1"/>
  <c r="S20" i="1"/>
  <c r="I19" i="1"/>
  <c r="I18" i="1"/>
  <c r="P18" i="1"/>
  <c r="Q18" i="1"/>
  <c r="R18" i="1"/>
  <c r="S18" i="1"/>
  <c r="P19" i="1"/>
  <c r="Q19" i="1"/>
  <c r="R19" i="1"/>
  <c r="S19" i="1"/>
  <c r="P20" i="1"/>
  <c r="Q20" i="1"/>
  <c r="P21" i="1"/>
  <c r="Q21" i="1"/>
  <c r="S21" i="1"/>
  <c r="P22" i="1"/>
  <c r="Q22" i="1"/>
  <c r="S22" i="1"/>
  <c r="C22" i="1"/>
  <c r="C21" i="1"/>
  <c r="C20" i="1"/>
  <c r="C19" i="1"/>
  <c r="J19" i="1"/>
  <c r="L19" i="1" s="1"/>
  <c r="J20" i="1"/>
  <c r="J25" i="20" s="1"/>
  <c r="J21" i="1"/>
  <c r="J26" i="20" s="1"/>
  <c r="J22" i="1"/>
  <c r="J27" i="20" s="1"/>
  <c r="J23" i="20"/>
  <c r="J24" i="21"/>
  <c r="G19" i="22"/>
  <c r="G20" i="22"/>
  <c r="G21" i="22"/>
  <c r="G22" i="22"/>
  <c r="G23" i="22"/>
  <c r="E19" i="22"/>
  <c r="E20" i="22"/>
  <c r="E21" i="22"/>
  <c r="E22" i="22"/>
  <c r="E23" i="22"/>
  <c r="E18" i="22"/>
  <c r="G18" i="22"/>
  <c r="D19" i="22"/>
  <c r="D20" i="22"/>
  <c r="D21" i="22"/>
  <c r="D22" i="22"/>
  <c r="D23" i="22"/>
  <c r="D18" i="22"/>
  <c r="C19" i="22"/>
  <c r="C20" i="22"/>
  <c r="C21" i="22"/>
  <c r="C22" i="22"/>
  <c r="F23" i="22"/>
  <c r="F22" i="22"/>
  <c r="F21" i="22"/>
  <c r="F20" i="22"/>
  <c r="F19" i="22"/>
  <c r="D13" i="22"/>
  <c r="D12" i="22"/>
  <c r="E11" i="22"/>
  <c r="D11" i="22"/>
  <c r="D10" i="22"/>
  <c r="D9" i="22"/>
  <c r="I6" i="22"/>
  <c r="I5" i="22"/>
  <c r="D5" i="22"/>
  <c r="D4" i="22"/>
  <c r="G19" i="13"/>
  <c r="G20" i="13"/>
  <c r="G21" i="13"/>
  <c r="G22" i="13"/>
  <c r="G23" i="13"/>
  <c r="I23" i="21"/>
  <c r="I24" i="21"/>
  <c r="I25" i="21"/>
  <c r="I26" i="21"/>
  <c r="I27" i="21"/>
  <c r="I23" i="20"/>
  <c r="I24" i="20"/>
  <c r="I25" i="20"/>
  <c r="I26" i="20"/>
  <c r="I27" i="20"/>
  <c r="I23" i="15"/>
  <c r="I24" i="15"/>
  <c r="I25" i="15"/>
  <c r="I26" i="15"/>
  <c r="I27" i="15"/>
  <c r="K24" i="21"/>
  <c r="K25" i="21"/>
  <c r="D5" i="13"/>
  <c r="B35" i="21"/>
  <c r="C34" i="21"/>
  <c r="A34" i="21"/>
  <c r="A33" i="21"/>
  <c r="A32" i="21"/>
  <c r="D31" i="21"/>
  <c r="H27" i="21"/>
  <c r="G27" i="21"/>
  <c r="F27" i="21"/>
  <c r="E27" i="21"/>
  <c r="C27" i="21"/>
  <c r="A27" i="21"/>
  <c r="H26" i="21"/>
  <c r="G26" i="21"/>
  <c r="F26" i="21"/>
  <c r="E26" i="21"/>
  <c r="C26" i="21"/>
  <c r="A26" i="21"/>
  <c r="H25" i="21"/>
  <c r="G25" i="21"/>
  <c r="F25" i="21"/>
  <c r="E25" i="21"/>
  <c r="C25" i="21"/>
  <c r="A25" i="21"/>
  <c r="H24" i="21"/>
  <c r="G24" i="21"/>
  <c r="F24" i="21"/>
  <c r="E24" i="21"/>
  <c r="C24" i="21"/>
  <c r="A24" i="21"/>
  <c r="H23" i="21"/>
  <c r="G23" i="21"/>
  <c r="F23" i="21"/>
  <c r="E23" i="21"/>
  <c r="C23" i="21"/>
  <c r="A23" i="21"/>
  <c r="H22" i="21"/>
  <c r="G22" i="21"/>
  <c r="F22" i="21"/>
  <c r="E22" i="21"/>
  <c r="C22" i="21"/>
  <c r="A22" i="21"/>
  <c r="D10" i="21"/>
  <c r="C10" i="21"/>
  <c r="C9" i="21"/>
  <c r="C8" i="21"/>
  <c r="D4" i="21"/>
  <c r="D3" i="21"/>
  <c r="D5" i="21" s="1"/>
  <c r="D4" i="20"/>
  <c r="B35" i="20"/>
  <c r="C34" i="20"/>
  <c r="A34" i="20"/>
  <c r="A33" i="20"/>
  <c r="A32" i="20"/>
  <c r="D31" i="20"/>
  <c r="H27" i="20"/>
  <c r="G27" i="20"/>
  <c r="F27" i="20"/>
  <c r="F23" i="13" s="1"/>
  <c r="E27" i="20"/>
  <c r="E23" i="13" s="1"/>
  <c r="C27" i="20"/>
  <c r="C23" i="13" s="1"/>
  <c r="A27" i="20"/>
  <c r="A23" i="22" s="1"/>
  <c r="H26" i="20"/>
  <c r="G26" i="20"/>
  <c r="F26" i="20"/>
  <c r="F22" i="13" s="1"/>
  <c r="E26" i="20"/>
  <c r="E22" i="13" s="1"/>
  <c r="C26" i="20"/>
  <c r="C22" i="13" s="1"/>
  <c r="A26" i="20"/>
  <c r="A22" i="22" s="1"/>
  <c r="H25" i="20"/>
  <c r="G25" i="20"/>
  <c r="F25" i="20"/>
  <c r="F21" i="13" s="1"/>
  <c r="E25" i="20"/>
  <c r="E21" i="13" s="1"/>
  <c r="C25" i="20"/>
  <c r="C21" i="13" s="1"/>
  <c r="A25" i="20"/>
  <c r="A21" i="22" s="1"/>
  <c r="H24" i="20"/>
  <c r="G24" i="20"/>
  <c r="F24" i="20"/>
  <c r="F20" i="13" s="1"/>
  <c r="E24" i="20"/>
  <c r="E20" i="13" s="1"/>
  <c r="C24" i="20"/>
  <c r="C20" i="13" s="1"/>
  <c r="A24" i="20"/>
  <c r="A20" i="22" s="1"/>
  <c r="H23" i="20"/>
  <c r="G23" i="20"/>
  <c r="F23" i="20"/>
  <c r="F19" i="13" s="1"/>
  <c r="E23" i="20"/>
  <c r="E19" i="13" s="1"/>
  <c r="C23" i="20"/>
  <c r="C19" i="13" s="1"/>
  <c r="A23" i="20"/>
  <c r="A19" i="22" s="1"/>
  <c r="H22" i="20"/>
  <c r="G22" i="20"/>
  <c r="F22" i="20"/>
  <c r="F18" i="13" s="1"/>
  <c r="E22" i="20"/>
  <c r="E18" i="13" s="1"/>
  <c r="C22" i="20"/>
  <c r="C18" i="13" s="1"/>
  <c r="A22" i="20"/>
  <c r="A18" i="22" s="1"/>
  <c r="D10" i="20"/>
  <c r="C10" i="20"/>
  <c r="C9" i="20"/>
  <c r="C8" i="20"/>
  <c r="D3" i="20"/>
  <c r="A23" i="15"/>
  <c r="A24" i="15"/>
  <c r="A25" i="15"/>
  <c r="A26" i="15"/>
  <c r="A27" i="15"/>
  <c r="A22" i="15"/>
  <c r="H23" i="15"/>
  <c r="H24" i="15"/>
  <c r="H25" i="15"/>
  <c r="H26" i="15"/>
  <c r="H27" i="15"/>
  <c r="H22" i="15"/>
  <c r="G23" i="15"/>
  <c r="G24" i="15"/>
  <c r="G25" i="15"/>
  <c r="G26" i="15"/>
  <c r="G27" i="15"/>
  <c r="G22" i="15"/>
  <c r="C23" i="15"/>
  <c r="C24" i="15"/>
  <c r="C25" i="15"/>
  <c r="C26" i="15"/>
  <c r="C27" i="15"/>
  <c r="C22" i="15"/>
  <c r="F23" i="15"/>
  <c r="F24" i="15"/>
  <c r="F25" i="15"/>
  <c r="F26" i="15"/>
  <c r="F27" i="15"/>
  <c r="F22" i="15"/>
  <c r="E23" i="15"/>
  <c r="E24" i="15"/>
  <c r="E25" i="15"/>
  <c r="E26" i="15"/>
  <c r="E27" i="15"/>
  <c r="E22" i="15"/>
  <c r="I20" i="1"/>
  <c r="K27" i="20"/>
  <c r="M18" i="1"/>
  <c r="M19" i="1"/>
  <c r="M20" i="1"/>
  <c r="M21" i="1"/>
  <c r="M22" i="1"/>
  <c r="M17" i="1"/>
  <c r="J24" i="20"/>
  <c r="I6" i="13"/>
  <c r="I5" i="13"/>
  <c r="H18" i="2"/>
  <c r="D9" i="13"/>
  <c r="H17" i="2"/>
  <c r="C34" i="15"/>
  <c r="A34" i="15"/>
  <c r="A33" i="15"/>
  <c r="A32" i="15"/>
  <c r="G38" i="1"/>
  <c r="D31" i="15"/>
  <c r="B35" i="15"/>
  <c r="G40" i="1"/>
  <c r="G41" i="1"/>
  <c r="G42" i="1"/>
  <c r="G43" i="1"/>
  <c r="G39" i="1"/>
  <c r="D3" i="15"/>
  <c r="D10" i="15"/>
  <c r="C9" i="15"/>
  <c r="C10" i="15"/>
  <c r="C8" i="15"/>
  <c r="D13" i="13"/>
  <c r="D12" i="13"/>
  <c r="E11" i="13"/>
  <c r="D11" i="13"/>
  <c r="D10" i="13"/>
  <c r="D4" i="13"/>
  <c r="D17" i="2"/>
  <c r="D16" i="2"/>
  <c r="J23" i="15"/>
  <c r="C23" i="22"/>
  <c r="K27" i="21"/>
  <c r="H21" i="2"/>
  <c r="H20" i="2"/>
  <c r="I22" i="20"/>
  <c r="K25" i="20"/>
  <c r="I22" i="15"/>
  <c r="A22" i="13"/>
  <c r="A20" i="13"/>
  <c r="I22" i="21"/>
  <c r="J27" i="15"/>
  <c r="J23" i="21"/>
  <c r="K24" i="15"/>
  <c r="K26" i="15"/>
  <c r="K27" i="15"/>
  <c r="J27" i="21"/>
  <c r="J25" i="21" l="1"/>
  <c r="K23" i="21"/>
  <c r="K23" i="20"/>
  <c r="L18" i="1"/>
  <c r="L23" i="15" s="1"/>
  <c r="J24" i="15"/>
  <c r="K26" i="20"/>
  <c r="J25" i="15"/>
  <c r="L20" i="1"/>
  <c r="L25" i="15" s="1"/>
  <c r="L23" i="21"/>
  <c r="L22" i="1"/>
  <c r="L24" i="21"/>
  <c r="L24" i="15"/>
  <c r="L24" i="20"/>
  <c r="A19" i="13"/>
  <c r="L27" i="20"/>
  <c r="J26" i="21"/>
  <c r="A18" i="13"/>
  <c r="A21" i="13"/>
  <c r="A23" i="13"/>
  <c r="L21" i="1"/>
  <c r="J26" i="15"/>
  <c r="K22" i="21"/>
  <c r="K22" i="15"/>
  <c r="K22" i="20"/>
  <c r="G18" i="13"/>
  <c r="J22" i="20"/>
  <c r="J22" i="15"/>
  <c r="J22" i="21"/>
  <c r="L17" i="1"/>
  <c r="L23" i="20" l="1"/>
  <c r="L25" i="20"/>
  <c r="L25" i="21"/>
  <c r="L27" i="15"/>
  <c r="L27" i="21"/>
  <c r="L26" i="20"/>
  <c r="L26" i="15"/>
  <c r="L26" i="21"/>
  <c r="L23" i="1"/>
  <c r="L24" i="1" s="1"/>
  <c r="L22" i="15"/>
  <c r="L22" i="21"/>
  <c r="L22" i="20"/>
  <c r="L28" i="15" l="1"/>
  <c r="L28" i="20"/>
  <c r="L28" i="21"/>
  <c r="L25" i="1"/>
  <c r="L31" i="15" l="1"/>
  <c r="L31" i="21"/>
  <c r="L31" i="20"/>
  <c r="L29" i="21"/>
  <c r="L30" i="21" s="1"/>
  <c r="L29" i="20"/>
  <c r="L30" i="20" s="1"/>
  <c r="L29" i="15"/>
  <c r="L26" i="1"/>
  <c r="L30" i="15" l="1"/>
  <c r="L32" i="15"/>
  <c r="L32" i="20"/>
  <c r="L32" i="21"/>
</calcChain>
</file>

<file path=xl/comments1.xml><?xml version="1.0" encoding="utf-8"?>
<comments xmlns="http://schemas.openxmlformats.org/spreadsheetml/2006/main">
  <authors>
    <author>Ben Geerdink</author>
  </authors>
  <commentList>
    <comment ref="E16" authorId="0" shapeId="0">
      <text>
        <r>
          <rPr>
            <sz val="9"/>
            <color indexed="81"/>
            <rFont val="Tahoma"/>
            <family val="2"/>
          </rPr>
          <t xml:space="preserve">Meet de strakke maat en trek daar 10mm af voor omtrekspeling!
</t>
        </r>
      </text>
    </comment>
  </commentList>
</comments>
</file>

<file path=xl/sharedStrings.xml><?xml version="1.0" encoding="utf-8"?>
<sst xmlns="http://schemas.openxmlformats.org/spreadsheetml/2006/main" count="380" uniqueCount="195">
  <si>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</si>
  <si>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</si>
  <si>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</si>
  <si>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</si>
  <si>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</si>
  <si>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</si>
  <si>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</si>
  <si>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</si>
  <si>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</si>
  <si>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</si>
  <si>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</si>
  <si>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</si>
  <si>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</si>
  <si>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</si>
  <si>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</si>
  <si>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</si>
  <si>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</si>
  <si>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</si>
  <si>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</si>
  <si>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Totaal inclusief BTW</t>
  </si>
  <si>
    <t>Soort en Samenstelling</t>
  </si>
  <si>
    <t>Deze spreadsheet is eigendom van Glasdiscount.nl en mag uitsluitend gebruikt worden door (potentiële) relaties en klanten van Glasdiscount.nl</t>
  </si>
  <si>
    <t>Verkoopprijs per m2 excl. BTW</t>
  </si>
  <si>
    <t xml:space="preserve">  &lt;selecteer&gt;</t>
  </si>
  <si>
    <t>Prijs 
m2 (€)</t>
  </si>
  <si>
    <t>Provincie</t>
  </si>
  <si>
    <t>Hoogte</t>
  </si>
  <si>
    <t>Breedte</t>
  </si>
  <si>
    <t>Ruimte voor eventuele toelichting:</t>
  </si>
  <si>
    <t xml:space="preserve">Breedte
(mm)
</t>
  </si>
  <si>
    <t>Hoogte
(mm)</t>
  </si>
  <si>
    <t>Totaal exclusief BTW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</si>
  <si>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</si>
  <si>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</si>
  <si>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</si>
  <si>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</si>
  <si>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</si>
  <si>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</si>
  <si>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</si>
  <si>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</si>
  <si>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</si>
  <si>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</si>
  <si>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</si>
  <si>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</si>
  <si>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</si>
  <si>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</si>
  <si>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</si>
  <si>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 xml:space="preserve"> &lt;selecteer&gt;</t>
  </si>
  <si>
    <t>Gewenste leverdatum:</t>
  </si>
  <si>
    <t>BESTELLING</t>
  </si>
  <si>
    <t>Telefoonnummer(s):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</si>
  <si>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</si>
  <si>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</si>
  <si>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</si>
  <si>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</si>
  <si>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</si>
  <si>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</si>
  <si>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</si>
  <si>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kosten afwijkend adres</t>
  </si>
  <si>
    <t>kosten standaard adres</t>
  </si>
  <si>
    <t>code factuuradres</t>
  </si>
  <si>
    <t>code afwijkend afleveradres</t>
  </si>
  <si>
    <t>Subtotaal (excl. BTW)</t>
  </si>
  <si>
    <t xml:space="preserve">achteraf obv factuur 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</si>
  <si>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</si>
  <si>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</si>
  <si>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</si>
  <si>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</si>
  <si>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</si>
  <si>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</si>
  <si>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</si>
  <si>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</si>
  <si>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</si>
  <si>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</t>
  </si>
  <si>
    <t>Afhalen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</si>
  <si>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</si>
  <si>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</si>
  <si>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</si>
  <si>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Deze voorwaarden kunt u lezen of downloaden op onze website www.glasdiscount.nl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</si>
  <si>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</si>
  <si>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</si>
  <si>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Opdrachtbevestiging</t>
  </si>
  <si>
    <t>Factuur</t>
  </si>
  <si>
    <t>06-22507350</t>
  </si>
  <si>
    <t>© 2004 - 2007 Glasdiscount.nl</t>
  </si>
  <si>
    <t>Op geen enkele wijze mag dit programma gekopieerd of hergebruikt worden tenzij schriftelijke toestemming is verleend door Glasdiscount.nl</t>
  </si>
  <si>
    <t>Voorsterweg 20</t>
  </si>
  <si>
    <t>7371 GC Loenen Gld.</t>
  </si>
  <si>
    <t>KvK: 08062381</t>
  </si>
  <si>
    <t>Contact: M. Put</t>
  </si>
  <si>
    <t>Model 13100 Alu 2 st</t>
  </si>
  <si>
    <t>Model 13100 Alu 3 st</t>
  </si>
  <si>
    <t>Model 13100 RVS 2 st</t>
  </si>
  <si>
    <t>Model 13100 RVS 3 st</t>
  </si>
  <si>
    <t>Model 13200 Alu 2 st</t>
  </si>
  <si>
    <t>Model 13200 Alu 3 st</t>
  </si>
  <si>
    <t>Model 13200 RVS 2 st</t>
  </si>
  <si>
    <t>Model 13200 RVS 3 st</t>
  </si>
  <si>
    <t>Model 13160Alu 2 st</t>
  </si>
  <si>
    <t>Model 13160 Alu 3 st</t>
  </si>
  <si>
    <t>Model 13260Alu 2 st</t>
  </si>
  <si>
    <t>Model 13260 Alu 3 st</t>
  </si>
  <si>
    <t>Model 15112 Alu</t>
  </si>
  <si>
    <t>Model 15112 RVS</t>
  </si>
  <si>
    <t>Model 15609 RVS</t>
  </si>
  <si>
    <t>Model 15202 Alu</t>
  </si>
  <si>
    <t>Model 15202 RVS</t>
  </si>
  <si>
    <t>Beslagset</t>
  </si>
  <si>
    <t>RVS</t>
  </si>
  <si>
    <t>2 scharnieren</t>
  </si>
  <si>
    <t>3 scharnieren</t>
  </si>
  <si>
    <t>rvs2</t>
  </si>
  <si>
    <t>rvs3</t>
  </si>
  <si>
    <t>Stel zelf uw offerte samen door onderstaand formulier in te vullen. Alleen de geel gekleurde vakken zijn invoervelden. De overige velden zijn beveiligd; Waar &lt;selecteer&gt; staat kunt u uit een lijst selecteren. Indien er nog vragen zijn, neem dan contact met ons op.</t>
  </si>
  <si>
    <t xml:space="preserve">  Extra helder gehard Optiwhite 10mm dik</t>
  </si>
  <si>
    <t>&lt;geen beslag&gt;</t>
  </si>
  <si>
    <t>Glassoort en dikte</t>
  </si>
  <si>
    <t>Aantal
deuren</t>
  </si>
  <si>
    <t>Totaalprijs deur(en)</t>
  </si>
  <si>
    <t>Prijs glas per deur</t>
  </si>
  <si>
    <t>Prijs per set</t>
  </si>
  <si>
    <t>Uitvoering</t>
  </si>
  <si>
    <t>Bezorgkosten</t>
  </si>
  <si>
    <t>Meldingen</t>
  </si>
  <si>
    <t>Aantal 
Scharnieren</t>
  </si>
  <si>
    <t>Offerte</t>
  </si>
  <si>
    <t>Totaalprijs</t>
  </si>
  <si>
    <t>Prijs beslag per deur</t>
  </si>
  <si>
    <t>Factuurnummer:</t>
  </si>
  <si>
    <t>aantal 
scharnieren</t>
  </si>
  <si>
    <t>Opmerkingen</t>
  </si>
  <si>
    <t>Dikte glas</t>
  </si>
  <si>
    <t xml:space="preserve">aantal scharnieren </t>
  </si>
  <si>
    <t>Prijzen</t>
  </si>
  <si>
    <t>Samenstellingen en prijzen sets conform opgave 1-2-2010</t>
  </si>
  <si>
    <t xml:space="preserve">  Extra helder gehard Optiwhite 8mm dik</t>
  </si>
  <si>
    <t xml:space="preserve">  Master Carre gehard dik 10mm</t>
  </si>
  <si>
    <t xml:space="preserve">  Master Carre gehard dik 8mm</t>
  </si>
  <si>
    <t xml:space="preserve">  Satijn-Melkglas gehard 10 mm dik</t>
  </si>
  <si>
    <t xml:space="preserve">  Satijn-Melkglas gehard 8 mm dik</t>
  </si>
  <si>
    <t xml:space="preserve">  Satijn-Melkglas Opthiwite gehard 10 mm dik</t>
  </si>
  <si>
    <t xml:space="preserve">  Satijn-Melkglas Opthiwite gehard 8 mm dik</t>
  </si>
  <si>
    <t>chroom 2</t>
  </si>
  <si>
    <t>chroom 3</t>
  </si>
  <si>
    <t>B.T.W. bedrag (21%)</t>
  </si>
  <si>
    <t>BTW bedrag (21%)</t>
  </si>
  <si>
    <t xml:space="preserve">  Chinchilla gehard glas 10 mm dik</t>
  </si>
  <si>
    <t xml:space="preserve">  Chinchilla gehard glas 8 mm dik</t>
  </si>
  <si>
    <t xml:space="preserve">  Crepi gehard 10 mm dik</t>
  </si>
  <si>
    <t xml:space="preserve">  Crepi gehard  8 mm dik</t>
  </si>
  <si>
    <t xml:space="preserve">  Blank gehard 10 mm dik</t>
  </si>
  <si>
    <t xml:space="preserve">  &lt;standaard&gt; Blank gehard 8 mm dik</t>
  </si>
  <si>
    <t xml:space="preserve">  Master Point gehard glas dik 8mm</t>
  </si>
  <si>
    <t xml:space="preserve">  Master Point gehard glas 10 mm dik</t>
  </si>
  <si>
    <t xml:space="preserve">  Gekleurd gehard blauw 10mm</t>
  </si>
  <si>
    <t xml:space="preserve">  Gekleurd gehard blauw 8 mm dik</t>
  </si>
  <si>
    <t xml:space="preserve">  Gekleurd gehard brons 10 mm dik</t>
  </si>
  <si>
    <t xml:space="preserve">  Gekleurd gehard brons 8 mm dik</t>
  </si>
  <si>
    <t xml:space="preserve">  Gekleurd gehard grijs 10mm</t>
  </si>
  <si>
    <t xml:space="preserve">  Gekleurd gehard grijs 8 mm dik</t>
  </si>
  <si>
    <t xml:space="preserve">  Gekleurd gehard groen 10mm</t>
  </si>
  <si>
    <t xml:space="preserve">  Gekleurd gehard groen 8 mm dik</t>
  </si>
  <si>
    <t>Stap 2: Keuze Beslag</t>
  </si>
  <si>
    <t>Stap 3: Vul onderstaande gegevens volledig in</t>
  </si>
  <si>
    <t>Stap 4: Bewaar dit bestand en mail het naar: info@glasdiscount.nl</t>
  </si>
  <si>
    <t>Stel uw glazen deur samen</t>
  </si>
  <si>
    <t xml:space="preserve">Stap 1: Kies uw Glas </t>
  </si>
  <si>
    <t>Verzending en afhandeling € 18,95 per order tot € 400,00 excl</t>
  </si>
  <si>
    <r>
      <t xml:space="preserve">Offerte programma Glasdiscount.nl versie: </t>
    </r>
    <r>
      <rPr>
        <b/>
        <sz val="16"/>
        <color indexed="10"/>
        <rFont val="Arial"/>
        <family val="2"/>
      </rPr>
      <t>Hardglazen binnendeuren</t>
    </r>
  </si>
  <si>
    <t>Aluminium</t>
  </si>
  <si>
    <t xml:space="preserve">Quadra 13100 </t>
  </si>
  <si>
    <t>Quadra 13100 met cilinder</t>
  </si>
  <si>
    <t>Quadra 13100 met WC</t>
  </si>
  <si>
    <t>Quadra 13160</t>
  </si>
  <si>
    <t>Quadra 13160 met cilinder</t>
  </si>
  <si>
    <t>Claustra 13200</t>
  </si>
  <si>
    <t>Claustra 13200 met cilinder</t>
  </si>
  <si>
    <t>Claustra 13200 met WC</t>
  </si>
  <si>
    <t xml:space="preserve">Claustra 13260 </t>
  </si>
  <si>
    <t>Claustra 13260 met cilinder</t>
  </si>
  <si>
    <t>Pendelset Bilboa T-greep</t>
  </si>
  <si>
    <t>Pendelset Bilboa U-greep</t>
  </si>
  <si>
    <t>Pendelset 1 T-greep</t>
  </si>
  <si>
    <t>Pendelset 1 U-greep</t>
  </si>
  <si>
    <t>Pendeldeurset met vloerveer</t>
  </si>
  <si>
    <t>Pendeldeurset M68 T-greep</t>
  </si>
  <si>
    <t>Niet mogelijk</t>
  </si>
  <si>
    <t xml:space="preserve"> Niet mogelijk</t>
  </si>
  <si>
    <t>Vervaldatum factuur</t>
  </si>
  <si>
    <t>IBAN: NL20RABO 0306070197</t>
  </si>
  <si>
    <t>BIC: RABONL2U</t>
  </si>
  <si>
    <t>055-8434202</t>
  </si>
  <si>
    <t>Aantal 
scharnieren</t>
  </si>
  <si>
    <t>Versie 2013 ©</t>
  </si>
  <si>
    <t>Dit excel-bestand is niet meer geldig! 
Aan deze prijzen kunnen geen rechten worden ontleend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</si>
</sst>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€&quot;\ * #,##0.00_ ;_ &quot;€&quot;\ * \-#,##0.00_ ;_ &quot;€&quot;\ * &quot;-&quot;??_ ;_ @_ "/>
    <numFmt numFmtId="164" formatCode="#,##0.00_-"/>
    <numFmt numFmtId="165" formatCode="&quot;€&quot;\ #,##0.00_-"/>
    <numFmt numFmtId="166" formatCode="0#########"/>
    <numFmt numFmtId="167" formatCode="&quot;€&quot;\ #,##0.00"/>
    <numFmt numFmtId="168" formatCode="[$€-413]\ #,##0.00;[$€-413]\ \-#,##0.00"/>
  </numFmts>
  <fonts count="4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30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2" borderId="0" xfId="0" applyFont="1" applyFill="1" applyProtection="1">
      <protection hidden="1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6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3" fillId="3" borderId="0" xfId="0" applyFont="1" applyFill="1" applyBorder="1" applyAlignment="1" applyProtection="1">
      <protection hidden="1"/>
    </xf>
    <xf numFmtId="0" fontId="13" fillId="3" borderId="0" xfId="0" applyFont="1" applyFill="1" applyProtection="1">
      <protection hidden="1"/>
    </xf>
    <xf numFmtId="0" fontId="14" fillId="3" borderId="0" xfId="0" applyFont="1" applyFill="1" applyBorder="1" applyProtection="1">
      <protection hidden="1"/>
    </xf>
    <xf numFmtId="0" fontId="21" fillId="3" borderId="2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7" fillId="3" borderId="0" xfId="1" applyFont="1" applyFill="1" applyAlignment="1" applyProtection="1">
      <protection hidden="1"/>
    </xf>
    <xf numFmtId="0" fontId="18" fillId="3" borderId="0" xfId="0" applyFont="1" applyFill="1" applyProtection="1">
      <protection hidden="1"/>
    </xf>
    <xf numFmtId="0" fontId="1" fillId="3" borderId="2" xfId="0" applyFont="1" applyFill="1" applyBorder="1" applyProtection="1">
      <protection hidden="1"/>
    </xf>
    <xf numFmtId="2" fontId="1" fillId="3" borderId="2" xfId="0" applyNumberFormat="1" applyFont="1" applyFill="1" applyBorder="1" applyProtection="1">
      <protection hidden="1"/>
    </xf>
    <xf numFmtId="0" fontId="19" fillId="3" borderId="0" xfId="1" applyFont="1" applyFill="1" applyBorder="1" applyAlignment="1" applyProtection="1">
      <protection hidden="1"/>
    </xf>
    <xf numFmtId="14" fontId="8" fillId="3" borderId="0" xfId="0" applyNumberFormat="1" applyFont="1" applyFill="1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/>
    <xf numFmtId="0" fontId="8" fillId="3" borderId="0" xfId="0" applyFont="1" applyFill="1" applyAlignment="1" applyProtection="1">
      <alignment horizontal="left"/>
      <protection hidden="1"/>
    </xf>
    <xf numFmtId="0" fontId="8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right"/>
      <protection hidden="1"/>
    </xf>
    <xf numFmtId="0" fontId="24" fillId="3" borderId="0" xfId="0" applyFont="1" applyFill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8" fillId="3" borderId="0" xfId="0" applyFont="1" applyFill="1" applyAlignment="1" applyProtection="1">
      <alignment horizontal="right"/>
      <protection hidden="1"/>
    </xf>
    <xf numFmtId="0" fontId="22" fillId="3" borderId="0" xfId="0" applyFont="1" applyFill="1" applyProtection="1">
      <protection hidden="1"/>
    </xf>
    <xf numFmtId="14" fontId="9" fillId="3" borderId="0" xfId="0" applyNumberFormat="1" applyFont="1" applyFill="1" applyProtection="1">
      <protection hidden="1"/>
    </xf>
    <xf numFmtId="0" fontId="8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166" fontId="1" fillId="3" borderId="8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166" fontId="1" fillId="3" borderId="10" xfId="0" applyNumberFormat="1" applyFont="1" applyFill="1" applyBorder="1" applyAlignment="1" applyProtection="1">
      <alignment horizontal="right"/>
      <protection hidden="1"/>
    </xf>
    <xf numFmtId="0" fontId="7" fillId="3" borderId="11" xfId="0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8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0" fontId="8" fillId="3" borderId="1" xfId="0" applyFont="1" applyFill="1" applyBorder="1"/>
    <xf numFmtId="0" fontId="0" fillId="3" borderId="0" xfId="0" applyFill="1" applyBorder="1" applyAlignment="1" applyProtection="1">
      <alignment vertical="top" wrapText="1" shrinkToFit="1"/>
      <protection locked="0"/>
    </xf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protection hidden="1"/>
    </xf>
    <xf numFmtId="0" fontId="6" fillId="3" borderId="14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vertical="top" wrapText="1"/>
      <protection hidden="1"/>
    </xf>
    <xf numFmtId="0" fontId="21" fillId="3" borderId="2" xfId="0" applyFont="1" applyFill="1" applyBorder="1" applyAlignment="1" applyProtection="1">
      <alignment wrapText="1"/>
      <protection hidden="1"/>
    </xf>
    <xf numFmtId="0" fontId="9" fillId="3" borderId="1" xfId="0" applyFont="1" applyFill="1" applyBorder="1"/>
    <xf numFmtId="0" fontId="23" fillId="3" borderId="0" xfId="0" applyFont="1" applyFill="1" applyProtection="1"/>
    <xf numFmtId="0" fontId="7" fillId="3" borderId="0" xfId="1" applyFont="1" applyFill="1" applyBorder="1" applyAlignment="1" applyProtection="1">
      <protection hidden="1"/>
    </xf>
    <xf numFmtId="0" fontId="37" fillId="3" borderId="0" xfId="0" applyFont="1" applyFill="1"/>
    <xf numFmtId="0" fontId="38" fillId="3" borderId="0" xfId="0" applyFont="1" applyFill="1" applyBorder="1" applyAlignment="1" applyProtection="1">
      <alignment horizontal="right" vertical="top" wrapText="1"/>
      <protection hidden="1"/>
    </xf>
    <xf numFmtId="0" fontId="31" fillId="7" borderId="0" xfId="0" applyFont="1" applyFill="1"/>
    <xf numFmtId="0" fontId="39" fillId="7" borderId="0" xfId="0" applyFont="1" applyFill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4" fontId="34" fillId="3" borderId="0" xfId="0" applyNumberFormat="1" applyFont="1" applyFill="1" applyBorder="1" applyAlignment="1" applyProtection="1">
      <alignment horizontal="left"/>
      <protection locked="0"/>
    </xf>
    <xf numFmtId="0" fontId="0" fillId="7" borderId="0" xfId="0" applyFill="1" applyBorder="1" applyAlignment="1" applyProtection="1">
      <alignment vertical="top" wrapText="1" shrinkToFit="1"/>
      <protection locked="0"/>
    </xf>
    <xf numFmtId="0" fontId="38" fillId="3" borderId="0" xfId="0" applyFont="1" applyFill="1" applyBorder="1" applyAlignment="1" applyProtection="1">
      <alignment horizontal="left" vertical="top" wrapText="1"/>
      <protection hidden="1"/>
    </xf>
    <xf numFmtId="0" fontId="36" fillId="3" borderId="0" xfId="0" applyFont="1" applyFill="1" applyBorder="1" applyAlignment="1" applyProtection="1">
      <alignment horizontal="left" vertical="top" wrapText="1"/>
      <protection hidden="1"/>
    </xf>
    <xf numFmtId="0" fontId="42" fillId="7" borderId="0" xfId="0" applyFont="1" applyFill="1"/>
    <xf numFmtId="0" fontId="42" fillId="3" borderId="0" xfId="0" applyFont="1" applyFill="1"/>
    <xf numFmtId="0" fontId="8" fillId="3" borderId="15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8" borderId="0" xfId="0" applyFill="1"/>
    <xf numFmtId="0" fontId="42" fillId="7" borderId="0" xfId="0" applyFont="1" applyFill="1" applyProtection="1">
      <protection hidden="1"/>
    </xf>
    <xf numFmtId="0" fontId="42" fillId="0" borderId="0" xfId="0" applyFont="1" applyFill="1"/>
    <xf numFmtId="0" fontId="42" fillId="3" borderId="0" xfId="0" applyFont="1" applyFill="1" applyBorder="1"/>
    <xf numFmtId="0" fontId="42" fillId="3" borderId="0" xfId="0" applyFont="1" applyFill="1" applyBorder="1" applyAlignment="1" applyProtection="1">
      <alignment vertical="top" wrapText="1" shrinkToFit="1"/>
      <protection locked="0"/>
    </xf>
    <xf numFmtId="0" fontId="42" fillId="3" borderId="0" xfId="0" applyFont="1" applyFill="1" applyBorder="1" applyAlignment="1" applyProtection="1">
      <alignment horizontal="left" vertical="top"/>
      <protection locked="0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vertical="top" wrapText="1"/>
    </xf>
    <xf numFmtId="0" fontId="42" fillId="2" borderId="0" xfId="0" applyFont="1" applyFill="1"/>
    <xf numFmtId="0" fontId="1" fillId="3" borderId="0" xfId="0" applyFont="1" applyFill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0" fillId="7" borderId="0" xfId="0" applyFill="1"/>
    <xf numFmtId="0" fontId="8" fillId="3" borderId="16" xfId="0" applyFont="1" applyFill="1" applyBorder="1" applyAlignment="1">
      <alignment vertical="top" wrapText="1"/>
    </xf>
    <xf numFmtId="1" fontId="1" fillId="9" borderId="17" xfId="0" applyNumberFormat="1" applyFont="1" applyFill="1" applyBorder="1" applyProtection="1">
      <protection locked="0"/>
    </xf>
    <xf numFmtId="0" fontId="30" fillId="7" borderId="0" xfId="0" applyFont="1" applyFill="1" applyBorder="1" applyAlignment="1">
      <alignment vertical="top" wrapText="1"/>
    </xf>
    <xf numFmtId="49" fontId="3" fillId="3" borderId="18" xfId="0" applyNumberFormat="1" applyFont="1" applyFill="1" applyBorder="1" applyAlignment="1" applyProtection="1"/>
    <xf numFmtId="0" fontId="3" fillId="3" borderId="18" xfId="0" applyFont="1" applyFill="1" applyBorder="1" applyAlignment="1" applyProtection="1"/>
    <xf numFmtId="166" fontId="3" fillId="3" borderId="18" xfId="0" applyNumberFormat="1" applyFont="1" applyFill="1" applyBorder="1" applyAlignment="1" applyProtection="1"/>
    <xf numFmtId="14" fontId="3" fillId="3" borderId="18" xfId="0" applyNumberFormat="1" applyFont="1" applyFill="1" applyBorder="1" applyAlignment="1" applyProtection="1"/>
    <xf numFmtId="0" fontId="21" fillId="3" borderId="2" xfId="0" applyFont="1" applyFill="1" applyBorder="1" applyAlignment="1" applyProtection="1">
      <alignment horizontal="center"/>
      <protection hidden="1"/>
    </xf>
    <xf numFmtId="0" fontId="28" fillId="7" borderId="21" xfId="0" applyFont="1" applyFill="1" applyBorder="1" applyAlignment="1">
      <alignment horizontal="center" vertical="top" wrapText="1"/>
    </xf>
    <xf numFmtId="0" fontId="28" fillId="7" borderId="22" xfId="0" applyFont="1" applyFill="1" applyBorder="1" applyAlignment="1">
      <alignment horizontal="center" vertical="top" wrapText="1"/>
    </xf>
    <xf numFmtId="0" fontId="28" fillId="7" borderId="23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/>
    <xf numFmtId="1" fontId="9" fillId="7" borderId="24" xfId="0" applyNumberFormat="1" applyFont="1" applyFill="1" applyBorder="1" applyProtection="1">
      <protection hidden="1"/>
    </xf>
    <xf numFmtId="4" fontId="1" fillId="3" borderId="17" xfId="0" applyNumberFormat="1" applyFont="1" applyFill="1" applyBorder="1" applyProtection="1"/>
    <xf numFmtId="0" fontId="8" fillId="3" borderId="16" xfId="0" applyFont="1" applyFill="1" applyBorder="1" applyAlignment="1">
      <alignment horizontal="center" vertical="top" wrapText="1"/>
    </xf>
    <xf numFmtId="0" fontId="0" fillId="4" borderId="17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9" fillId="4" borderId="25" xfId="0" applyFont="1" applyFill="1" applyBorder="1" applyProtection="1">
      <protection locked="0"/>
    </xf>
    <xf numFmtId="0" fontId="9" fillId="4" borderId="17" xfId="0" applyFont="1" applyFill="1" applyBorder="1" applyProtection="1">
      <protection locked="0"/>
    </xf>
    <xf numFmtId="4" fontId="9" fillId="7" borderId="12" xfId="0" applyNumberFormat="1" applyFont="1" applyFill="1" applyBorder="1" applyProtection="1"/>
    <xf numFmtId="4" fontId="0" fillId="7" borderId="12" xfId="0" applyNumberFormat="1" applyFill="1" applyBorder="1" applyProtection="1"/>
    <xf numFmtId="4" fontId="1" fillId="3" borderId="10" xfId="0" applyNumberFormat="1" applyFont="1" applyFill="1" applyBorder="1" applyProtection="1"/>
    <xf numFmtId="4" fontId="1" fillId="3" borderId="18" xfId="0" applyNumberFormat="1" applyFont="1" applyFill="1" applyBorder="1" applyProtection="1"/>
    <xf numFmtId="164" fontId="43" fillId="3" borderId="2" xfId="0" applyNumberFormat="1" applyFont="1" applyFill="1" applyBorder="1"/>
    <xf numFmtId="0" fontId="9" fillId="3" borderId="2" xfId="0" applyFont="1" applyFill="1" applyBorder="1" applyProtection="1">
      <protection hidden="1"/>
    </xf>
    <xf numFmtId="1" fontId="1" fillId="3" borderId="2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4" fontId="7" fillId="3" borderId="2" xfId="0" applyNumberFormat="1" applyFont="1" applyFill="1" applyBorder="1" applyAlignment="1" applyProtection="1">
      <alignment horizontal="right"/>
      <protection hidden="1"/>
    </xf>
    <xf numFmtId="167" fontId="11" fillId="9" borderId="20" xfId="0" applyNumberFormat="1" applyFont="1" applyFill="1" applyBorder="1" applyProtection="1">
      <protection hidden="1"/>
    </xf>
    <xf numFmtId="0" fontId="9" fillId="3" borderId="18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14" fontId="8" fillId="3" borderId="14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left"/>
      <protection hidden="1"/>
    </xf>
    <xf numFmtId="14" fontId="0" fillId="3" borderId="0" xfId="0" applyNumberFormat="1" applyFill="1" applyAlignment="1" applyProtection="1">
      <alignment horizontal="right"/>
      <protection hidden="1"/>
    </xf>
    <xf numFmtId="0" fontId="2" fillId="3" borderId="18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left"/>
      <protection hidden="1"/>
    </xf>
    <xf numFmtId="0" fontId="13" fillId="7" borderId="0" xfId="0" applyFont="1" applyFill="1" applyProtection="1">
      <protection hidden="1"/>
    </xf>
    <xf numFmtId="0" fontId="42" fillId="7" borderId="0" xfId="0" applyFont="1" applyFill="1" applyBorder="1" applyProtection="1">
      <protection hidden="1"/>
    </xf>
    <xf numFmtId="165" fontId="42" fillId="7" borderId="0" xfId="0" applyNumberFormat="1" applyFont="1" applyFill="1" applyBorder="1" applyAlignment="1" applyProtection="1">
      <protection hidden="1"/>
    </xf>
    <xf numFmtId="165" fontId="42" fillId="7" borderId="0" xfId="0" applyNumberFormat="1" applyFont="1" applyFill="1" applyBorder="1" applyAlignment="1"/>
    <xf numFmtId="0" fontId="22" fillId="3" borderId="18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/>
    </xf>
    <xf numFmtId="0" fontId="11" fillId="3" borderId="14" xfId="0" applyFont="1" applyFill="1" applyBorder="1"/>
    <xf numFmtId="165" fontId="11" fillId="3" borderId="27" xfId="0" applyNumberFormat="1" applyFont="1" applyFill="1" applyBorder="1"/>
    <xf numFmtId="0" fontId="8" fillId="3" borderId="18" xfId="0" applyFont="1" applyFill="1" applyBorder="1" applyAlignment="1"/>
    <xf numFmtId="0" fontId="8" fillId="3" borderId="38" xfId="0" applyFont="1" applyFill="1" applyBorder="1" applyAlignment="1"/>
    <xf numFmtId="0" fontId="0" fillId="3" borderId="14" xfId="0" applyFill="1" applyBorder="1"/>
    <xf numFmtId="0" fontId="0" fillId="3" borderId="27" xfId="0" applyFill="1" applyBorder="1"/>
    <xf numFmtId="0" fontId="28" fillId="5" borderId="21" xfId="0" applyFont="1" applyFill="1" applyBorder="1" applyAlignment="1">
      <alignment vertical="top"/>
    </xf>
    <xf numFmtId="0" fontId="28" fillId="5" borderId="22" xfId="0" applyFont="1" applyFill="1" applyBorder="1" applyAlignment="1">
      <alignment vertical="top"/>
    </xf>
    <xf numFmtId="0" fontId="28" fillId="5" borderId="20" xfId="0" applyFont="1" applyFill="1" applyBorder="1" applyAlignment="1">
      <alignment vertical="top"/>
    </xf>
    <xf numFmtId="164" fontId="42" fillId="7" borderId="0" xfId="0" applyNumberFormat="1" applyFont="1" applyFill="1" applyBorder="1" applyProtection="1">
      <protection hidden="1"/>
    </xf>
    <xf numFmtId="0" fontId="45" fillId="7" borderId="0" xfId="0" applyFont="1" applyFill="1" applyProtection="1">
      <protection hidden="1"/>
    </xf>
    <xf numFmtId="0" fontId="45" fillId="7" borderId="0" xfId="0" applyFont="1" applyFill="1"/>
    <xf numFmtId="0" fontId="45" fillId="7" borderId="0" xfId="0" applyFont="1" applyFill="1" applyBorder="1" applyProtection="1">
      <protection hidden="1"/>
    </xf>
    <xf numFmtId="0" fontId="45" fillId="7" borderId="0" xfId="0" applyFont="1" applyFill="1" applyAlignment="1" applyProtection="1">
      <alignment horizontal="right"/>
      <protection hidden="1"/>
    </xf>
    <xf numFmtId="0" fontId="45" fillId="7" borderId="0" xfId="0" applyFont="1" applyFill="1" applyAlignment="1">
      <alignment horizontal="right"/>
    </xf>
    <xf numFmtId="1" fontId="45" fillId="7" borderId="0" xfId="0" applyNumberFormat="1" applyFont="1" applyFill="1" applyProtection="1">
      <protection hidden="1"/>
    </xf>
    <xf numFmtId="0" fontId="46" fillId="7" borderId="0" xfId="0" applyFont="1" applyFill="1" applyBorder="1" applyProtection="1">
      <protection hidden="1"/>
    </xf>
    <xf numFmtId="0" fontId="46" fillId="7" borderId="0" xfId="0" applyFont="1" applyFill="1" applyBorder="1" applyAlignment="1" applyProtection="1">
      <alignment horizontal="center" vertical="top" wrapText="1"/>
      <protection hidden="1"/>
    </xf>
    <xf numFmtId="0" fontId="45" fillId="7" borderId="0" xfId="0" applyFont="1" applyFill="1" applyBorder="1" applyAlignment="1" applyProtection="1">
      <alignment vertical="top" wrapText="1"/>
      <protection hidden="1"/>
    </xf>
    <xf numFmtId="0" fontId="45" fillId="7" borderId="0" xfId="0" applyFont="1" applyFill="1" applyBorder="1" applyAlignment="1" applyProtection="1">
      <protection hidden="1"/>
    </xf>
    <xf numFmtId="165" fontId="45" fillId="7" borderId="0" xfId="0" applyNumberFormat="1" applyFont="1" applyFill="1" applyBorder="1" applyAlignment="1" applyProtection="1">
      <protection hidden="1"/>
    </xf>
    <xf numFmtId="3" fontId="45" fillId="7" borderId="0" xfId="0" applyNumberFormat="1" applyFont="1" applyFill="1" applyBorder="1" applyProtection="1">
      <protection hidden="1"/>
    </xf>
    <xf numFmtId="165" fontId="45" fillId="7" borderId="0" xfId="0" applyNumberFormat="1" applyFont="1" applyFill="1" applyBorder="1" applyAlignment="1"/>
    <xf numFmtId="165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/>
    <xf numFmtId="0" fontId="45" fillId="7" borderId="0" xfId="0" applyFont="1" applyFill="1" applyBorder="1"/>
    <xf numFmtId="165" fontId="45" fillId="7" borderId="0" xfId="0" applyNumberFormat="1" applyFont="1" applyFill="1" applyBorder="1" applyAlignment="1" applyProtection="1">
      <alignment horizontal="right"/>
      <protection hidden="1"/>
    </xf>
    <xf numFmtId="167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>
      <alignment vertical="top" wrapText="1"/>
    </xf>
    <xf numFmtId="0" fontId="45" fillId="7" borderId="0" xfId="0" applyFont="1" applyFill="1" applyBorder="1" applyAlignment="1">
      <alignment horizontal="left"/>
    </xf>
    <xf numFmtId="165" fontId="45" fillId="7" borderId="0" xfId="0" applyNumberFormat="1" applyFont="1" applyFill="1" applyBorder="1"/>
    <xf numFmtId="168" fontId="11" fillId="3" borderId="13" xfId="0" applyNumberFormat="1" applyFont="1" applyFill="1" applyBorder="1"/>
    <xf numFmtId="168" fontId="11" fillId="3" borderId="13" xfId="0" applyNumberFormat="1" applyFont="1" applyFill="1" applyBorder="1" applyAlignment="1">
      <alignment horizontal="right"/>
    </xf>
    <xf numFmtId="0" fontId="47" fillId="7" borderId="0" xfId="0" applyFont="1" applyFill="1"/>
    <xf numFmtId="2" fontId="45" fillId="7" borderId="0" xfId="0" applyNumberFormat="1" applyFont="1" applyFill="1"/>
    <xf numFmtId="0" fontId="45" fillId="7" borderId="0" xfId="0" applyNumberFormat="1" applyFont="1" applyFill="1"/>
    <xf numFmtId="0" fontId="42" fillId="7" borderId="0" xfId="0" applyNumberFormat="1" applyFont="1" applyFill="1" applyBorder="1" applyAlignment="1" applyProtection="1">
      <protection hidden="1"/>
    </xf>
    <xf numFmtId="168" fontId="11" fillId="3" borderId="37" xfId="0" applyNumberFormat="1" applyFont="1" applyFill="1" applyBorder="1"/>
    <xf numFmtId="0" fontId="9" fillId="4" borderId="25" xfId="0" applyFont="1" applyFill="1" applyBorder="1" applyAlignment="1" applyProtection="1">
      <alignment horizontal="left"/>
      <protection locked="0"/>
    </xf>
    <xf numFmtId="0" fontId="45" fillId="7" borderId="9" xfId="0" applyFont="1" applyFill="1" applyBorder="1"/>
    <xf numFmtId="0" fontId="45" fillId="7" borderId="0" xfId="0" applyFont="1" applyFill="1" applyAlignment="1">
      <alignment horizontal="center"/>
    </xf>
    <xf numFmtId="0" fontId="11" fillId="3" borderId="13" xfId="2" applyNumberFormat="1" applyFont="1" applyFill="1" applyBorder="1" applyAlignment="1">
      <alignment horizontal="right"/>
    </xf>
    <xf numFmtId="167" fontId="7" fillId="3" borderId="26" xfId="2" applyNumberFormat="1" applyFont="1" applyFill="1" applyBorder="1" applyAlignment="1" applyProtection="1">
      <alignment horizontal="right"/>
      <protection hidden="1"/>
    </xf>
    <xf numFmtId="167" fontId="11" fillId="3" borderId="16" xfId="2" applyNumberFormat="1" applyFont="1" applyFill="1" applyBorder="1" applyProtection="1">
      <protection hidden="1"/>
    </xf>
    <xf numFmtId="167" fontId="11" fillId="3" borderId="16" xfId="0" applyNumberFormat="1" applyFont="1" applyFill="1" applyBorder="1" applyProtection="1">
      <protection hidden="1"/>
    </xf>
    <xf numFmtId="0" fontId="7" fillId="3" borderId="2" xfId="2" applyNumberFormat="1" applyFont="1" applyFill="1" applyBorder="1" applyAlignment="1" applyProtection="1">
      <alignment horizontal="right"/>
      <protection hidden="1"/>
    </xf>
    <xf numFmtId="167" fontId="7" fillId="3" borderId="2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Protection="1"/>
    <xf numFmtId="0" fontId="21" fillId="3" borderId="2" xfId="0" applyFont="1" applyFill="1" applyBorder="1" applyAlignment="1" applyProtection="1">
      <alignment horizontal="center" wrapText="1"/>
      <protection hidden="1"/>
    </xf>
    <xf numFmtId="0" fontId="28" fillId="6" borderId="28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 wrapText="1"/>
    </xf>
    <xf numFmtId="0" fontId="0" fillId="4" borderId="18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166" fontId="0" fillId="4" borderId="18" xfId="0" applyNumberFormat="1" applyFill="1" applyBorder="1" applyAlignment="1" applyProtection="1">
      <alignment horizontal="left"/>
      <protection locked="0"/>
    </xf>
    <xf numFmtId="166" fontId="0" fillId="4" borderId="14" xfId="0" applyNumberFormat="1" applyFill="1" applyBorder="1" applyAlignment="1" applyProtection="1">
      <alignment horizontal="left"/>
      <protection locked="0"/>
    </xf>
    <xf numFmtId="14" fontId="0" fillId="4" borderId="18" xfId="0" applyNumberFormat="1" applyFill="1" applyBorder="1" applyAlignment="1" applyProtection="1">
      <alignment horizontal="left"/>
      <protection locked="0"/>
    </xf>
    <xf numFmtId="14" fontId="0" fillId="4" borderId="14" xfId="0" applyNumberFormat="1" applyFill="1" applyBorder="1" applyAlignment="1" applyProtection="1">
      <alignment horizontal="left"/>
      <protection locked="0"/>
    </xf>
    <xf numFmtId="49" fontId="44" fillId="4" borderId="18" xfId="0" applyNumberFormat="1" applyFont="1" applyFill="1" applyBorder="1" applyAlignment="1" applyProtection="1">
      <alignment horizontal="left"/>
      <protection locked="0"/>
    </xf>
    <xf numFmtId="49" fontId="0" fillId="4" borderId="14" xfId="0" applyNumberFormat="1" applyFill="1" applyBorder="1" applyAlignment="1" applyProtection="1">
      <alignment horizontal="left"/>
      <protection locked="0"/>
    </xf>
    <xf numFmtId="14" fontId="44" fillId="4" borderId="18" xfId="0" applyNumberFormat="1" applyFont="1" applyFill="1" applyBorder="1" applyAlignment="1" applyProtection="1">
      <alignment horizontal="left"/>
      <protection locked="0"/>
    </xf>
    <xf numFmtId="14" fontId="0" fillId="4" borderId="27" xfId="0" applyNumberFormat="1" applyFill="1" applyBorder="1" applyAlignment="1" applyProtection="1">
      <alignment horizontal="left"/>
      <protection locked="0"/>
    </xf>
    <xf numFmtId="0" fontId="9" fillId="4" borderId="28" xfId="0" applyFont="1" applyFill="1" applyBorder="1" applyAlignment="1" applyProtection="1">
      <alignment horizontal="left" vertical="top" wrapText="1" shrinkToFit="1"/>
      <protection locked="0"/>
    </xf>
    <xf numFmtId="0" fontId="9" fillId="4" borderId="0" xfId="0" applyFont="1" applyFill="1" applyBorder="1" applyAlignment="1" applyProtection="1">
      <alignment horizontal="left" vertical="top" wrapText="1" shrinkToFit="1"/>
      <protection locked="0"/>
    </xf>
    <xf numFmtId="0" fontId="9" fillId="4" borderId="30" xfId="0" applyFont="1" applyFill="1" applyBorder="1" applyAlignment="1" applyProtection="1">
      <alignment horizontal="left" vertical="top" wrapText="1" shrinkToFit="1"/>
      <protection locked="0"/>
    </xf>
    <xf numFmtId="0" fontId="9" fillId="4" borderId="31" xfId="0" applyFont="1" applyFill="1" applyBorder="1" applyAlignment="1" applyProtection="1">
      <alignment horizontal="left" vertical="top" wrapText="1" shrinkToFit="1"/>
      <protection locked="0"/>
    </xf>
    <xf numFmtId="0" fontId="9" fillId="4" borderId="32" xfId="0" applyFont="1" applyFill="1" applyBorder="1" applyAlignment="1" applyProtection="1">
      <alignment horizontal="left" vertical="top" wrapText="1" shrinkToFit="1"/>
      <protection locked="0"/>
    </xf>
    <xf numFmtId="0" fontId="9" fillId="4" borderId="33" xfId="0" applyFont="1" applyFill="1" applyBorder="1" applyAlignment="1" applyProtection="1">
      <alignment horizontal="left" vertical="top" wrapText="1" shrinkToFit="1"/>
      <protection locked="0"/>
    </xf>
    <xf numFmtId="0" fontId="35" fillId="3" borderId="1" xfId="0" applyFont="1" applyFill="1" applyBorder="1" applyAlignment="1">
      <alignment vertical="top" wrapText="1"/>
    </xf>
    <xf numFmtId="0" fontId="35" fillId="3" borderId="14" xfId="0" applyFont="1" applyFill="1" applyBorder="1" applyAlignment="1">
      <alignment vertical="top" wrapText="1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5" fillId="4" borderId="14" xfId="1" applyNumberFormat="1" applyFill="1" applyBorder="1" applyAlignment="1" applyProtection="1">
      <alignment horizontal="left"/>
      <protection locked="0"/>
    </xf>
    <xf numFmtId="49" fontId="5" fillId="4" borderId="27" xfId="1" applyNumberFormat="1" applyFill="1" applyBorder="1" applyAlignment="1" applyProtection="1">
      <alignment horizontal="left"/>
      <protection locked="0"/>
    </xf>
    <xf numFmtId="49" fontId="44" fillId="4" borderId="2" xfId="0" applyNumberFormat="1" applyFont="1" applyFill="1" applyBorder="1" applyAlignment="1" applyProtection="1">
      <alignment horizontal="left"/>
      <protection locked="0"/>
    </xf>
    <xf numFmtId="49" fontId="0" fillId="4" borderId="2" xfId="0" applyNumberFormat="1" applyFill="1" applyBorder="1" applyAlignment="1" applyProtection="1">
      <alignment horizontal="left"/>
      <protection locked="0"/>
    </xf>
    <xf numFmtId="49" fontId="0" fillId="4" borderId="18" xfId="0" applyNumberFormat="1" applyFill="1" applyBorder="1" applyAlignment="1" applyProtection="1">
      <alignment horizontal="left"/>
      <protection locked="0"/>
    </xf>
    <xf numFmtId="0" fontId="0" fillId="0" borderId="0" xfId="0" applyFill="1" applyAlignment="1">
      <alignment horizontal="center" wrapText="1"/>
    </xf>
    <xf numFmtId="0" fontId="45" fillId="0" borderId="28" xfId="0" applyFont="1" applyFill="1" applyBorder="1" applyAlignment="1">
      <alignment horizontal="center" wrapText="1"/>
    </xf>
    <xf numFmtId="0" fontId="45" fillId="0" borderId="0" xfId="0" applyFont="1" applyFill="1" applyAlignment="1">
      <alignment horizontal="center" wrapText="1"/>
    </xf>
    <xf numFmtId="0" fontId="28" fillId="10" borderId="21" xfId="0" applyFont="1" applyFill="1" applyBorder="1" applyAlignment="1">
      <alignment horizontal="center" vertical="top" wrapText="1"/>
    </xf>
    <xf numFmtId="0" fontId="28" fillId="10" borderId="20" xfId="0" applyFont="1" applyFill="1" applyBorder="1" applyAlignment="1">
      <alignment horizontal="center" vertical="top" wrapText="1"/>
    </xf>
    <xf numFmtId="0" fontId="28" fillId="5" borderId="28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left" vertical="top" wrapText="1"/>
    </xf>
    <xf numFmtId="0" fontId="32" fillId="3" borderId="28" xfId="0" applyFont="1" applyFill="1" applyBorder="1" applyAlignment="1">
      <alignment horizontal="left" vertical="top" wrapText="1"/>
    </xf>
    <xf numFmtId="0" fontId="32" fillId="3" borderId="0" xfId="0" applyFont="1" applyFill="1" applyBorder="1" applyAlignment="1">
      <alignment horizontal="left" vertical="top" wrapText="1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right"/>
    </xf>
    <xf numFmtId="0" fontId="11" fillId="3" borderId="19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36" xfId="0" applyFont="1" applyFill="1" applyBorder="1" applyAlignment="1">
      <alignment horizontal="right"/>
    </xf>
    <xf numFmtId="0" fontId="28" fillId="10" borderId="2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right"/>
    </xf>
    <xf numFmtId="0" fontId="8" fillId="3" borderId="39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right"/>
    </xf>
    <xf numFmtId="0" fontId="44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9" fillId="3" borderId="21" xfId="0" applyFont="1" applyFill="1" applyBorder="1" applyAlignment="1" applyProtection="1">
      <alignment horizontal="right"/>
      <protection hidden="1"/>
    </xf>
    <xf numFmtId="0" fontId="29" fillId="3" borderId="22" xfId="0" applyFont="1" applyFill="1" applyBorder="1" applyAlignment="1" applyProtection="1">
      <alignment horizontal="right"/>
      <protection hidden="1"/>
    </xf>
    <xf numFmtId="0" fontId="29" fillId="3" borderId="20" xfId="0" applyFont="1" applyFill="1" applyBorder="1" applyAlignment="1" applyProtection="1">
      <alignment horizontal="right"/>
      <protection hidden="1"/>
    </xf>
    <xf numFmtId="0" fontId="1" fillId="3" borderId="11" xfId="0" applyFont="1" applyFill="1" applyBorder="1" applyAlignment="1" applyProtection="1">
      <alignment horizontal="left"/>
      <protection hidden="1"/>
    </xf>
    <xf numFmtId="0" fontId="1" fillId="3" borderId="12" xfId="0" applyFont="1" applyFill="1" applyBorder="1" applyAlignment="1" applyProtection="1">
      <alignment horizontal="left"/>
      <protection hidden="1"/>
    </xf>
    <xf numFmtId="1" fontId="1" fillId="3" borderId="18" xfId="0" applyNumberFormat="1" applyFont="1" applyFill="1" applyBorder="1" applyAlignment="1" applyProtection="1">
      <alignment horizontal="right"/>
      <protection hidden="1"/>
    </xf>
    <xf numFmtId="0" fontId="1" fillId="3" borderId="27" xfId="0" applyFont="1" applyFill="1" applyBorder="1" applyAlignment="1" applyProtection="1">
      <alignment horizontal="right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14" fontId="8" fillId="3" borderId="14" xfId="0" applyNumberFormat="1" applyFont="1" applyFill="1" applyBorder="1" applyAlignment="1" applyProtection="1">
      <alignment horizontal="center"/>
      <protection hidden="1"/>
    </xf>
    <xf numFmtId="0" fontId="8" fillId="3" borderId="14" xfId="0" applyFont="1" applyFill="1" applyBorder="1" applyAlignment="1" applyProtection="1">
      <alignment horizontal="center"/>
      <protection hidden="1"/>
    </xf>
    <xf numFmtId="14" fontId="1" fillId="3" borderId="8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9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5" xfId="0" applyNumberFormat="1" applyFont="1" applyFill="1" applyBorder="1" applyAlignment="1" applyProtection="1">
      <alignment horizontal="left"/>
      <protection hidden="1"/>
    </xf>
    <xf numFmtId="14" fontId="1" fillId="3" borderId="6" xfId="0" applyNumberFormat="1" applyFont="1" applyFill="1" applyBorder="1" applyAlignment="1" applyProtection="1">
      <alignment horizontal="left"/>
      <protection hidden="1"/>
    </xf>
    <xf numFmtId="14" fontId="1" fillId="3" borderId="7" xfId="0" applyNumberFormat="1" applyFont="1" applyFill="1" applyBorder="1" applyAlignment="1" applyProtection="1">
      <alignment horizontal="left"/>
      <protection hidden="1"/>
    </xf>
    <xf numFmtId="0" fontId="8" fillId="3" borderId="18" xfId="0" applyFont="1" applyFill="1" applyBorder="1" applyAlignment="1" applyProtection="1">
      <alignment horizontal="center"/>
      <protection hidden="1"/>
    </xf>
    <xf numFmtId="0" fontId="8" fillId="3" borderId="27" xfId="0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right"/>
      <protection hidden="1"/>
    </xf>
    <xf numFmtId="0" fontId="7" fillId="0" borderId="35" xfId="0" applyFont="1" applyFill="1" applyBorder="1" applyAlignment="1" applyProtection="1">
      <alignment horizontal="right"/>
      <protection hidden="1"/>
    </xf>
    <xf numFmtId="0" fontId="7" fillId="0" borderId="23" xfId="0" applyFont="1" applyFill="1" applyBorder="1" applyAlignment="1" applyProtection="1">
      <alignment horizontal="right"/>
      <protection hidden="1"/>
    </xf>
    <xf numFmtId="0" fontId="7" fillId="0" borderId="36" xfId="0" applyFont="1" applyFill="1" applyBorder="1" applyAlignment="1" applyProtection="1">
      <alignment horizontal="right"/>
      <protection hidden="1"/>
    </xf>
    <xf numFmtId="0" fontId="11" fillId="0" borderId="21" xfId="0" applyFont="1" applyFill="1" applyBorder="1" applyAlignment="1" applyProtection="1">
      <alignment horizontal="right"/>
      <protection hidden="1"/>
    </xf>
    <xf numFmtId="0" fontId="11" fillId="0" borderId="22" xfId="0" applyFont="1" applyFill="1" applyBorder="1" applyAlignment="1" applyProtection="1">
      <alignment horizontal="right"/>
      <protection hidden="1"/>
    </xf>
    <xf numFmtId="0" fontId="11" fillId="0" borderId="20" xfId="0" applyFont="1" applyFill="1" applyBorder="1" applyAlignment="1" applyProtection="1">
      <alignment horizontal="right"/>
      <protection hidden="1"/>
    </xf>
    <xf numFmtId="0" fontId="7" fillId="3" borderId="21" xfId="0" applyFont="1" applyFill="1" applyBorder="1" applyAlignment="1" applyProtection="1">
      <alignment horizontal="right"/>
      <protection hidden="1"/>
    </xf>
    <xf numFmtId="0" fontId="7" fillId="3" borderId="22" xfId="0" applyFont="1" applyFill="1" applyBorder="1" applyAlignment="1" applyProtection="1">
      <alignment horizontal="right"/>
      <protection hidden="1"/>
    </xf>
    <xf numFmtId="0" fontId="7" fillId="3" borderId="20" xfId="0" applyFont="1" applyFill="1" applyBorder="1" applyAlignment="1" applyProtection="1">
      <alignment horizontal="right"/>
      <protection hidden="1"/>
    </xf>
    <xf numFmtId="0" fontId="11" fillId="9" borderId="21" xfId="0" applyFont="1" applyFill="1" applyBorder="1" applyAlignment="1" applyProtection="1">
      <alignment horizontal="right"/>
      <protection hidden="1"/>
    </xf>
    <xf numFmtId="0" fontId="11" fillId="9" borderId="22" xfId="0" applyFont="1" applyFill="1" applyBorder="1" applyAlignment="1" applyProtection="1">
      <alignment horizontal="right"/>
      <protection hidden="1"/>
    </xf>
    <xf numFmtId="0" fontId="11" fillId="9" borderId="20" xfId="0" applyFont="1" applyFill="1" applyBorder="1" applyAlignment="1" applyProtection="1">
      <alignment horizontal="right"/>
      <protection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21" fillId="3" borderId="18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21" fillId="3" borderId="2" xfId="0" applyFont="1" applyFill="1" applyBorder="1" applyAlignment="1" applyProtection="1">
      <alignment horizontal="center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9" xfId="0" applyNumberFormat="1" applyFont="1" applyFill="1" applyBorder="1" applyAlignment="1" applyProtection="1">
      <alignment horizontal="left"/>
      <protection hidden="1"/>
    </xf>
    <xf numFmtId="1" fontId="1" fillId="3" borderId="2" xfId="0" applyNumberFormat="1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left"/>
      <protection hidden="1"/>
    </xf>
    <xf numFmtId="0" fontId="21" fillId="3" borderId="27" xfId="0" applyFont="1" applyFill="1" applyBorder="1" applyAlignment="1" applyProtection="1">
      <alignment horizontal="left"/>
      <protection hidden="1"/>
    </xf>
    <xf numFmtId="0" fontId="25" fillId="3" borderId="18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left"/>
      <protection hidden="1"/>
    </xf>
    <xf numFmtId="165" fontId="12" fillId="3" borderId="0" xfId="0" applyNumberFormat="1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8" fillId="3" borderId="0" xfId="0" applyFont="1" applyFill="1" applyBorder="1" applyAlignment="1" applyProtection="1">
      <alignment horizontal="right"/>
      <protection hidden="1"/>
    </xf>
    <xf numFmtId="0" fontId="21" fillId="3" borderId="14" xfId="0" applyFont="1" applyFill="1" applyBorder="1" applyAlignment="1" applyProtection="1">
      <alignment horizontal="center"/>
      <protection hidden="1"/>
    </xf>
    <xf numFmtId="0" fontId="9" fillId="3" borderId="18" xfId="0" applyFont="1" applyFill="1" applyBorder="1" applyAlignment="1" applyProtection="1">
      <alignment horizontal="left"/>
      <protection hidden="1"/>
    </xf>
    <xf numFmtId="0" fontId="9" fillId="3" borderId="14" xfId="0" applyFont="1" applyFill="1" applyBorder="1" applyAlignment="1" applyProtection="1">
      <alignment horizontal="left"/>
      <protection hidden="1"/>
    </xf>
    <xf numFmtId="0" fontId="9" fillId="3" borderId="27" xfId="0" applyFont="1" applyFill="1" applyBorder="1" applyAlignment="1" applyProtection="1">
      <alignment horizontal="left"/>
      <protection hidden="1"/>
    </xf>
    <xf numFmtId="0" fontId="48" fillId="3" borderId="0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8</xdr:col>
      <xdr:colOff>66675</xdr:colOff>
      <xdr:row>5</xdr:row>
      <xdr:rowOff>104775</xdr:rowOff>
    </xdr:to>
    <xdr:pic>
      <xdr:nvPicPr>
        <xdr:cNvPr id="1503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71913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1019175</xdr:colOff>
          <xdr:row>45</xdr:row>
          <xdr:rowOff>152400</xdr:rowOff>
        </xdr:from>
        <xdr:to>
          <xdr:col>2</xdr:col>
          <xdr:colOff>361950</xdr:colOff>
          <xdr:row>51</xdr:row>
          <xdr:rowOff>28575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nl-NL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BESTELLEN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219075</xdr:colOff>
      <xdr:row>3</xdr:row>
      <xdr:rowOff>152400</xdr:rowOff>
    </xdr:to>
    <xdr:pic>
      <xdr:nvPicPr>
        <xdr:cNvPr id="1144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8487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951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0</xdr:colOff>
      <xdr:row>3</xdr:row>
      <xdr:rowOff>104775</xdr:rowOff>
    </xdr:to>
    <xdr:pic>
      <xdr:nvPicPr>
        <xdr:cNvPr id="939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295275</xdr:colOff>
      <xdr:row>3</xdr:row>
      <xdr:rowOff>104775</xdr:rowOff>
    </xdr:to>
    <xdr:pic>
      <xdr:nvPicPr>
        <xdr:cNvPr id="2052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>
    <pageSetUpPr fitToPage="1"/>
  </sheetPr>
  <dimension ref="A1:FJ56"/>
  <sheetViews>
    <sheetView tabSelected="1" topLeftCell="B1" zoomScaleNormal="100" workbookViewId="0">
      <pane ySplit="7" topLeftCell="A8" activePane="bottomLeft" state="frozen"/>
      <selection activeCell="B1" sqref="B1"/>
      <selection pane="bottomLeft" activeCell="B17" sqref="B17"/>
    </sheetView>
  </sheetViews>
  <sheetFormatPr defaultColWidth="9.140625" defaultRowHeight="12.75" x14ac:dyDescent="0.2"/>
  <cols>
    <col min="1" max="1" width="1.140625" style="1" hidden="1" customWidth="1"/>
    <col min="2" max="2" width="28.42578125" style="1" customWidth="1"/>
    <col min="3" max="4" width="8.7109375" style="1" customWidth="1"/>
    <col min="5" max="5" width="8.85546875" style="1" customWidth="1"/>
    <col min="6" max="6" width="8.140625" style="1" customWidth="1"/>
    <col min="7" max="7" width="27" style="1" customWidth="1"/>
    <col min="8" max="8" width="17.140625" style="1" customWidth="1"/>
    <col min="9" max="9" width="11.85546875" style="1" customWidth="1"/>
    <col min="10" max="10" width="13.42578125" style="1" customWidth="1"/>
    <col min="11" max="11" width="13" style="1" customWidth="1"/>
    <col min="12" max="12" width="19" style="1" customWidth="1"/>
    <col min="13" max="13" width="29.140625" style="94" customWidth="1"/>
    <col min="14" max="14" width="11.7109375" style="87" customWidth="1"/>
    <col min="15" max="15" width="13.28515625" style="87" customWidth="1"/>
    <col min="16" max="16" width="15.85546875" style="87" customWidth="1"/>
    <col min="17" max="17" width="13.7109375" style="87" customWidth="1"/>
    <col min="18" max="18" width="20.140625" style="87" customWidth="1"/>
    <col min="19" max="19" width="14" style="81" customWidth="1"/>
    <col min="20" max="20" width="28.42578125" style="81" customWidth="1"/>
    <col min="21" max="21" width="31.140625" style="81" customWidth="1"/>
    <col min="22" max="81" width="9.140625" style="81"/>
    <col min="82" max="90" width="9.140625" style="100"/>
    <col min="91" max="16384" width="9.140625" style="1"/>
  </cols>
  <sheetData>
    <row r="1" spans="1:90" s="2" customFormat="1" ht="9.75" customHeight="1" x14ac:dyDescent="0.2">
      <c r="H1" s="221"/>
      <c r="I1" s="8"/>
      <c r="J1" s="8"/>
      <c r="K1" s="8"/>
      <c r="L1" s="8"/>
      <c r="M1" s="82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100"/>
      <c r="CE1" s="100"/>
      <c r="CF1" s="100"/>
      <c r="CG1" s="100"/>
      <c r="CH1" s="100"/>
      <c r="CI1" s="100"/>
      <c r="CJ1" s="100"/>
      <c r="CK1" s="100"/>
      <c r="CL1" s="100"/>
    </row>
    <row r="2" spans="1:90" s="2" customFormat="1" ht="9.75" customHeight="1" x14ac:dyDescent="0.2">
      <c r="H2" s="221"/>
      <c r="I2" s="8"/>
      <c r="J2" s="8"/>
      <c r="K2" s="8"/>
      <c r="L2" s="8"/>
      <c r="M2" s="82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100"/>
      <c r="CE2" s="100"/>
      <c r="CF2" s="100"/>
      <c r="CG2" s="100"/>
      <c r="CH2" s="100"/>
      <c r="CI2" s="100"/>
      <c r="CJ2" s="100"/>
      <c r="CK2" s="100"/>
      <c r="CL2" s="100"/>
    </row>
    <row r="3" spans="1:90" ht="12.75" customHeight="1" x14ac:dyDescent="0.2">
      <c r="B3" s="2"/>
      <c r="C3" s="2"/>
      <c r="D3" s="2"/>
      <c r="E3" s="2"/>
      <c r="F3" s="2"/>
      <c r="G3" s="2"/>
      <c r="H3" s="221"/>
      <c r="I3" s="8"/>
      <c r="J3" s="8"/>
      <c r="K3" s="62" t="s">
        <v>193</v>
      </c>
      <c r="L3" s="8"/>
      <c r="M3" s="82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</row>
    <row r="4" spans="1:90" ht="12.75" customHeight="1" x14ac:dyDescent="0.2">
      <c r="B4" s="2"/>
      <c r="C4" s="2"/>
      <c r="D4" s="2"/>
      <c r="E4" s="2"/>
      <c r="F4" s="2"/>
      <c r="G4" s="2"/>
      <c r="H4" s="221"/>
      <c r="I4" s="300" t="s">
        <v>194</v>
      </c>
      <c r="J4" s="301"/>
      <c r="K4" s="301"/>
      <c r="L4" s="8"/>
      <c r="M4" s="82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</row>
    <row r="5" spans="1:90" ht="12.75" customHeight="1" x14ac:dyDescent="0.2">
      <c r="B5" s="2"/>
      <c r="C5" s="2"/>
      <c r="D5" s="2"/>
      <c r="E5" s="2"/>
      <c r="F5" s="2"/>
      <c r="G5" s="2"/>
      <c r="H5" s="221"/>
      <c r="I5" s="301"/>
      <c r="J5" s="301"/>
      <c r="K5" s="301"/>
      <c r="L5" s="8"/>
      <c r="M5" s="82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</row>
    <row r="6" spans="1:90" ht="15" x14ac:dyDescent="0.2">
      <c r="A6" s="36" t="s">
        <v>65</v>
      </c>
      <c r="B6" s="2"/>
      <c r="C6" s="2"/>
      <c r="D6" s="2"/>
      <c r="E6" s="2"/>
      <c r="F6" s="2"/>
      <c r="G6" s="100"/>
      <c r="H6" s="221"/>
      <c r="I6" s="301"/>
      <c r="J6" s="301"/>
      <c r="K6" s="301"/>
      <c r="L6" s="8"/>
      <c r="M6" s="82"/>
    </row>
    <row r="7" spans="1:90" ht="0.75" customHeight="1" x14ac:dyDescent="0.2">
      <c r="B7" s="2"/>
      <c r="C7" s="2"/>
      <c r="D7" s="2"/>
      <c r="E7" s="2"/>
      <c r="F7" s="2"/>
      <c r="G7" s="100"/>
      <c r="H7" s="221"/>
      <c r="I7" s="8"/>
      <c r="J7" s="8"/>
      <c r="K7" s="8"/>
      <c r="L7" s="8"/>
      <c r="M7" s="82"/>
    </row>
    <row r="8" spans="1:90" ht="15.75" customHeight="1" x14ac:dyDescent="0.2">
      <c r="B8" s="2"/>
      <c r="C8" s="2"/>
      <c r="D8" s="2"/>
      <c r="E8" s="2"/>
      <c r="F8" s="2"/>
      <c r="G8" s="100"/>
      <c r="H8" s="2"/>
      <c r="I8" s="8"/>
      <c r="J8" s="8"/>
      <c r="K8" s="3" t="s">
        <v>46</v>
      </c>
      <c r="L8" s="86"/>
      <c r="M8" s="82"/>
    </row>
    <row r="9" spans="1:90" ht="6" hidden="1" customHeight="1" x14ac:dyDescent="0.2">
      <c r="B9" s="3"/>
      <c r="C9" s="3"/>
      <c r="D9" s="3"/>
      <c r="E9" s="3"/>
      <c r="F9" s="3"/>
      <c r="G9" s="100"/>
      <c r="H9" s="3"/>
      <c r="I9" s="8"/>
      <c r="J9" s="8"/>
      <c r="K9" s="8"/>
      <c r="L9" s="8"/>
      <c r="M9" s="88"/>
    </row>
    <row r="10" spans="1:90" ht="2.25" hidden="1" customHeight="1" x14ac:dyDescent="0.2">
      <c r="B10" s="2"/>
      <c r="C10" s="2"/>
      <c r="D10" s="2"/>
      <c r="E10" s="2"/>
      <c r="F10" s="2"/>
      <c r="G10" s="100"/>
      <c r="H10" s="2"/>
      <c r="I10" s="2"/>
      <c r="J10" s="2"/>
      <c r="K10" s="2"/>
      <c r="L10" s="2"/>
      <c r="M10" s="88"/>
    </row>
    <row r="11" spans="1:90" ht="16.5" customHeight="1" x14ac:dyDescent="0.3">
      <c r="B11" s="71" t="s">
        <v>168</v>
      </c>
      <c r="C11" s="3"/>
      <c r="D11" s="3"/>
      <c r="E11" s="3"/>
      <c r="F11" s="3"/>
      <c r="G11" s="100"/>
      <c r="H11" s="3"/>
      <c r="I11" s="3"/>
      <c r="J11" s="3"/>
      <c r="K11" s="3"/>
      <c r="L11" s="3"/>
      <c r="M11" s="82"/>
    </row>
    <row r="12" spans="1:90" ht="33" customHeight="1" thickBot="1" x14ac:dyDescent="0.25">
      <c r="B12" s="228" t="s">
        <v>113</v>
      </c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82"/>
      <c r="N12" s="156"/>
      <c r="O12" s="156"/>
      <c r="P12" s="156"/>
      <c r="Q12" s="156"/>
      <c r="R12" s="156"/>
      <c r="S12" s="157"/>
      <c r="T12" s="157"/>
      <c r="U12" s="157"/>
    </row>
    <row r="13" spans="1:90" s="2" customFormat="1" ht="17.25" customHeight="1" thickBot="1" x14ac:dyDescent="0.25">
      <c r="B13" s="152" t="s">
        <v>165</v>
      </c>
      <c r="C13" s="153"/>
      <c r="D13" s="153"/>
      <c r="E13" s="153"/>
      <c r="F13" s="153"/>
      <c r="G13" s="154"/>
      <c r="H13" s="103"/>
      <c r="I13" s="103"/>
      <c r="J13" s="100"/>
      <c r="K13" s="100"/>
      <c r="L13" s="85"/>
      <c r="M13" s="88"/>
      <c r="N13" s="156"/>
      <c r="O13" s="156"/>
      <c r="P13" s="156"/>
      <c r="Q13" s="156"/>
      <c r="R13" s="156"/>
      <c r="S13" s="157"/>
      <c r="T13" s="157"/>
      <c r="U13" s="157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100"/>
      <c r="CE13" s="100"/>
      <c r="CF13" s="100"/>
      <c r="CG13" s="100"/>
      <c r="CH13" s="100"/>
      <c r="CI13" s="100"/>
      <c r="CJ13" s="100"/>
      <c r="CK13" s="100"/>
      <c r="CL13" s="100"/>
    </row>
    <row r="14" spans="1:90" s="100" customFormat="1" ht="8.25" customHeight="1" thickBot="1" x14ac:dyDescent="0.25">
      <c r="B14" s="109"/>
      <c r="C14" s="110"/>
      <c r="D14" s="110"/>
      <c r="E14" s="110"/>
      <c r="F14" s="110"/>
      <c r="G14" s="111"/>
      <c r="H14" s="103"/>
      <c r="I14" s="103"/>
      <c r="L14" s="112"/>
      <c r="M14" s="81"/>
      <c r="N14" s="156"/>
      <c r="O14" s="156"/>
      <c r="P14" s="156"/>
      <c r="Q14" s="156"/>
      <c r="R14" s="156"/>
      <c r="S14" s="157"/>
      <c r="T14" s="157"/>
      <c r="U14" s="157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</row>
    <row r="15" spans="1:90" s="2" customFormat="1" ht="18" customHeight="1" thickBot="1" x14ac:dyDescent="0.25">
      <c r="B15" s="224" t="s">
        <v>166</v>
      </c>
      <c r="C15" s="236"/>
      <c r="D15" s="236"/>
      <c r="E15" s="236"/>
      <c r="F15" s="225"/>
      <c r="G15" s="224" t="s">
        <v>162</v>
      </c>
      <c r="H15" s="225"/>
      <c r="I15" s="224" t="s">
        <v>133</v>
      </c>
      <c r="J15" s="236"/>
      <c r="K15" s="236"/>
      <c r="L15" s="225"/>
      <c r="M15" s="222"/>
      <c r="N15" s="223"/>
      <c r="O15" s="223"/>
      <c r="P15" s="223"/>
      <c r="Q15" s="223"/>
      <c r="R15" s="223"/>
      <c r="S15" s="223"/>
      <c r="T15" s="223"/>
      <c r="U15" s="156"/>
      <c r="V15" s="87"/>
      <c r="W15" s="87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100"/>
      <c r="CE15" s="100"/>
      <c r="CF15" s="100"/>
      <c r="CG15" s="100"/>
      <c r="CH15" s="100"/>
      <c r="CI15" s="100"/>
      <c r="CJ15" s="100"/>
      <c r="CK15" s="100"/>
      <c r="CL15" s="100"/>
    </row>
    <row r="16" spans="1:90" ht="31.5" customHeight="1" thickBot="1" x14ac:dyDescent="0.25">
      <c r="B16" s="101" t="s">
        <v>116</v>
      </c>
      <c r="C16" s="115" t="s">
        <v>24</v>
      </c>
      <c r="D16" s="101" t="s">
        <v>117</v>
      </c>
      <c r="E16" s="101" t="s">
        <v>29</v>
      </c>
      <c r="F16" s="101" t="s">
        <v>30</v>
      </c>
      <c r="G16" s="115" t="s">
        <v>107</v>
      </c>
      <c r="H16" s="101" t="s">
        <v>121</v>
      </c>
      <c r="I16" s="101" t="s">
        <v>132</v>
      </c>
      <c r="J16" s="115" t="s">
        <v>119</v>
      </c>
      <c r="K16" s="115" t="s">
        <v>120</v>
      </c>
      <c r="L16" s="101" t="s">
        <v>118</v>
      </c>
      <c r="M16" s="83" t="s">
        <v>123</v>
      </c>
      <c r="N16" s="141"/>
      <c r="P16" s="159" t="s">
        <v>111</v>
      </c>
      <c r="Q16" s="159" t="s">
        <v>112</v>
      </c>
      <c r="R16" s="156"/>
      <c r="S16" s="159" t="s">
        <v>142</v>
      </c>
      <c r="T16" s="160" t="s">
        <v>143</v>
      </c>
      <c r="U16" s="157"/>
    </row>
    <row r="17" spans="2:81" x14ac:dyDescent="0.2">
      <c r="B17" s="118" t="s">
        <v>23</v>
      </c>
      <c r="C17" s="114">
        <f>VLOOKUP(B17,[0]!prijslijst,2,FALSE)</f>
        <v>0</v>
      </c>
      <c r="D17" s="102">
        <v>0</v>
      </c>
      <c r="E17" s="116">
        <v>0</v>
      </c>
      <c r="F17" s="117">
        <v>0</v>
      </c>
      <c r="G17" s="184" t="s">
        <v>47</v>
      </c>
      <c r="H17" s="119" t="s">
        <v>6</v>
      </c>
      <c r="I17" s="113">
        <f t="shared" ref="I17:I22" si="0">IF(E17&gt;955,3,IF(F17&gt;2155,3,2))</f>
        <v>2</v>
      </c>
      <c r="J17" s="120">
        <f t="shared" ref="J17:J22" si="1">IF(B17="  &lt;selecteer&gt;",0,IF(C17=0,"Op aanvraag",((E17*F17)/1000000)*C17))</f>
        <v>0</v>
      </c>
      <c r="K17" s="121">
        <f>IF(H17="Aluminium",IF(I17=2,P17,Q17),IF(H17="RVS",IF(I17=2,S17,T17),0))</f>
        <v>0</v>
      </c>
      <c r="L17" s="122">
        <f t="shared" ref="L17:L22" si="2">IF(J17="Op aanvraag",0,D17*(J17+K17))</f>
        <v>0</v>
      </c>
      <c r="M17" s="124" t="str">
        <f t="shared" ref="M17:M22" si="3">IF(E17&gt;955,IF(R17&lt;10,"Kies glassoort van 10 mm dikte"," "),IF(F17&gt;2155,IF(R17&lt;10,"Kies glassoort van 10 mm dikte"," "),""))</f>
        <v/>
      </c>
      <c r="N17" s="155"/>
      <c r="P17" s="156">
        <f>VLOOKUP(G17,'blad 1'!$Q$40:$S$60,2,0)</f>
        <v>0</v>
      </c>
      <c r="Q17" s="156">
        <f>VLOOKUP(G17,'blad 1'!$Q$40:$S$60,3,0)</f>
        <v>0</v>
      </c>
      <c r="R17" s="156">
        <f>VLOOKUP(B17,'blad 2'!$A$2:$C$47,3,0)</f>
        <v>0</v>
      </c>
      <c r="S17" s="161">
        <f>VLOOKUP(G17,'blad 1'!$W$40:$Y$61,2,0)</f>
        <v>0</v>
      </c>
      <c r="T17" s="156">
        <f>VLOOKUP(G17,'blad 1'!$W$40:$Y$61,3,0)</f>
        <v>0</v>
      </c>
      <c r="U17" s="157"/>
    </row>
    <row r="18" spans="2:81" x14ac:dyDescent="0.2">
      <c r="B18" s="118" t="s">
        <v>23</v>
      </c>
      <c r="C18" s="114">
        <f>VLOOKUP(B18,[0]!prijslijst,2,FALSE)</f>
        <v>0</v>
      </c>
      <c r="D18" s="102">
        <v>0</v>
      </c>
      <c r="E18" s="116">
        <v>0</v>
      </c>
      <c r="F18" s="117">
        <v>0</v>
      </c>
      <c r="G18" s="118" t="s">
        <v>47</v>
      </c>
      <c r="H18" s="119" t="s">
        <v>6</v>
      </c>
      <c r="I18" s="113">
        <f t="shared" si="0"/>
        <v>2</v>
      </c>
      <c r="J18" s="120">
        <f t="shared" si="1"/>
        <v>0</v>
      </c>
      <c r="K18" s="121">
        <f t="shared" ref="K18:K22" si="4">IF(H18="Aluminium",IF(I18=2,N18,O18),IF(H18="RVS",IF(I18=2,P18,Q18),IF(H18="Glansverchroomd",IF(I18=2,S18,T18),0)))</f>
        <v>0</v>
      </c>
      <c r="L18" s="123">
        <f t="shared" si="2"/>
        <v>0</v>
      </c>
      <c r="M18" s="124" t="str">
        <f t="shared" si="3"/>
        <v/>
      </c>
      <c r="N18" s="155"/>
      <c r="P18" s="156">
        <f>VLOOKUP(G18,'blad 1'!$Q$40:$S$60,2,0)</f>
        <v>0</v>
      </c>
      <c r="Q18" s="156">
        <f>VLOOKUP(G18,'blad 1'!$Q$40:$S$60,3,0)</f>
        <v>0</v>
      </c>
      <c r="R18" s="156">
        <f>VLOOKUP(B18,'blad 2'!$A$2:$C$47,3,0)</f>
        <v>0</v>
      </c>
      <c r="S18" s="161">
        <f>VLOOKUP(G18,'blad 1'!$W$40:$Y$61,2,0)</f>
        <v>0</v>
      </c>
      <c r="T18" s="156">
        <f>VLOOKUP(G18,'blad 1'!$W$40:$Y$61,3,0)</f>
        <v>0</v>
      </c>
      <c r="U18" s="157"/>
    </row>
    <row r="19" spans="2:81" x14ac:dyDescent="0.2">
      <c r="B19" s="118" t="s">
        <v>23</v>
      </c>
      <c r="C19" s="114">
        <f>VLOOKUP(B19,[0]!prijslijst,2,FALSE)</f>
        <v>0</v>
      </c>
      <c r="D19" s="102">
        <v>0</v>
      </c>
      <c r="E19" s="116">
        <v>0</v>
      </c>
      <c r="F19" s="117">
        <v>0</v>
      </c>
      <c r="G19" s="118" t="s">
        <v>47</v>
      </c>
      <c r="H19" s="119" t="s">
        <v>6</v>
      </c>
      <c r="I19" s="113">
        <f t="shared" si="0"/>
        <v>2</v>
      </c>
      <c r="J19" s="120">
        <f t="shared" si="1"/>
        <v>0</v>
      </c>
      <c r="K19" s="121">
        <f t="shared" si="4"/>
        <v>0</v>
      </c>
      <c r="L19" s="123">
        <f t="shared" si="2"/>
        <v>0</v>
      </c>
      <c r="M19" s="124" t="str">
        <f t="shared" si="3"/>
        <v/>
      </c>
      <c r="N19" s="155"/>
      <c r="P19" s="156">
        <f>VLOOKUP(G19,'blad 1'!$Q$40:$S$60,2,0)</f>
        <v>0</v>
      </c>
      <c r="Q19" s="156">
        <f>VLOOKUP(G19,'blad 1'!$Q$40:$S$60,3,0)</f>
        <v>0</v>
      </c>
      <c r="R19" s="156">
        <f>VLOOKUP(B19,'blad 2'!$A$2:$C$47,3,0)</f>
        <v>0</v>
      </c>
      <c r="S19" s="161">
        <f>VLOOKUP(G19,'blad 1'!$W$40:$Y$61,2,0)</f>
        <v>0</v>
      </c>
      <c r="T19" s="156">
        <f>VLOOKUP(G19,'blad 1'!$W$40:$Y$61,3,0)</f>
        <v>0</v>
      </c>
      <c r="U19" s="157"/>
    </row>
    <row r="20" spans="2:81" x14ac:dyDescent="0.2">
      <c r="B20" s="118" t="s">
        <v>23</v>
      </c>
      <c r="C20" s="114">
        <f>VLOOKUP(B20,[0]!prijslijst,2,FALSE)</f>
        <v>0</v>
      </c>
      <c r="D20" s="102">
        <v>0</v>
      </c>
      <c r="E20" s="116">
        <v>0</v>
      </c>
      <c r="F20" s="117">
        <v>0</v>
      </c>
      <c r="G20" s="118" t="s">
        <v>47</v>
      </c>
      <c r="H20" s="119" t="s">
        <v>6</v>
      </c>
      <c r="I20" s="113">
        <f t="shared" si="0"/>
        <v>2</v>
      </c>
      <c r="J20" s="120">
        <f t="shared" si="1"/>
        <v>0</v>
      </c>
      <c r="K20" s="121">
        <f t="shared" si="4"/>
        <v>0</v>
      </c>
      <c r="L20" s="123">
        <f t="shared" si="2"/>
        <v>0</v>
      </c>
      <c r="M20" s="124" t="str">
        <f t="shared" si="3"/>
        <v/>
      </c>
      <c r="N20" s="155"/>
      <c r="P20" s="156">
        <f>VLOOKUP(G20,'blad 1'!$Q$40:$S$60,2,0)</f>
        <v>0</v>
      </c>
      <c r="Q20" s="156">
        <f>VLOOKUP(G20,'blad 1'!$Q$40:$S$60,3,0)</f>
        <v>0</v>
      </c>
      <c r="R20" s="156">
        <f>VLOOKUP(B20,'blad 2'!$A$2:$C$47,3,0)</f>
        <v>0</v>
      </c>
      <c r="S20" s="161">
        <f>VLOOKUP(G20,'blad 1'!$W$40:$Y$61,2,0)</f>
        <v>0</v>
      </c>
      <c r="T20" s="156">
        <f>VLOOKUP(G20,'blad 1'!$W$40:$Y$61,3,0)</f>
        <v>0</v>
      </c>
      <c r="U20" s="157"/>
    </row>
    <row r="21" spans="2:81" x14ac:dyDescent="0.2">
      <c r="B21" s="118" t="s">
        <v>23</v>
      </c>
      <c r="C21" s="114">
        <f>VLOOKUP(B21,[0]!prijslijst,2,FALSE)</f>
        <v>0</v>
      </c>
      <c r="D21" s="102">
        <v>0</v>
      </c>
      <c r="E21" s="116">
        <v>0</v>
      </c>
      <c r="F21" s="117">
        <v>0</v>
      </c>
      <c r="G21" s="118" t="s">
        <v>47</v>
      </c>
      <c r="H21" s="119" t="s">
        <v>6</v>
      </c>
      <c r="I21" s="113">
        <f t="shared" si="0"/>
        <v>2</v>
      </c>
      <c r="J21" s="120">
        <f t="shared" si="1"/>
        <v>0</v>
      </c>
      <c r="K21" s="121">
        <f t="shared" si="4"/>
        <v>0</v>
      </c>
      <c r="L21" s="123">
        <f t="shared" si="2"/>
        <v>0</v>
      </c>
      <c r="M21" s="124" t="str">
        <f t="shared" si="3"/>
        <v/>
      </c>
      <c r="N21" s="155"/>
      <c r="P21" s="156">
        <f>VLOOKUP(G21,'blad 1'!$Q$40:$S$60,2,0)</f>
        <v>0</v>
      </c>
      <c r="Q21" s="156">
        <f>VLOOKUP(G21,'blad 1'!$Q$40:$S$60,3,0)</f>
        <v>0</v>
      </c>
      <c r="R21" s="156">
        <f>VLOOKUP(B21,'blad 2'!$A$2:$C$47,3,0)</f>
        <v>0</v>
      </c>
      <c r="S21" s="161">
        <f>VLOOKUP(G21,'blad 1'!$W$40:$Y$61,2,0)</f>
        <v>0</v>
      </c>
      <c r="T21" s="156">
        <f>VLOOKUP(G21,'blad 1'!$W$40:$Y$61,3,0)</f>
        <v>0</v>
      </c>
      <c r="U21" s="157"/>
    </row>
    <row r="22" spans="2:81" ht="13.5" thickBot="1" x14ac:dyDescent="0.25">
      <c r="B22" s="118" t="s">
        <v>23</v>
      </c>
      <c r="C22" s="114">
        <f>VLOOKUP(B22,[0]!prijslijst,2,FALSE)</f>
        <v>0</v>
      </c>
      <c r="D22" s="102">
        <v>0</v>
      </c>
      <c r="E22" s="116">
        <v>0</v>
      </c>
      <c r="F22" s="117">
        <v>0</v>
      </c>
      <c r="G22" s="118" t="s">
        <v>47</v>
      </c>
      <c r="H22" s="119" t="s">
        <v>6</v>
      </c>
      <c r="I22" s="113">
        <f t="shared" si="0"/>
        <v>2</v>
      </c>
      <c r="J22" s="120">
        <f t="shared" si="1"/>
        <v>0</v>
      </c>
      <c r="K22" s="121">
        <f t="shared" si="4"/>
        <v>0</v>
      </c>
      <c r="L22" s="123">
        <f t="shared" si="2"/>
        <v>0</v>
      </c>
      <c r="M22" s="124" t="str">
        <f t="shared" si="3"/>
        <v/>
      </c>
      <c r="N22" s="155"/>
      <c r="P22" s="156">
        <f>VLOOKUP(G22,'blad 1'!$Q$40:$S$60,2,0)</f>
        <v>0</v>
      </c>
      <c r="Q22" s="156">
        <f>VLOOKUP(G22,'blad 1'!$Q$40:$S$60,3,0)</f>
        <v>0</v>
      </c>
      <c r="R22" s="156">
        <f>VLOOKUP(B22,'blad 2'!$A$2:$C$47,3,0)</f>
        <v>0</v>
      </c>
      <c r="S22" s="161">
        <f>VLOOKUP(G22,'blad 1'!$W$40:$Y$61,2,0)</f>
        <v>0</v>
      </c>
      <c r="T22" s="156">
        <f>VLOOKUP(G22,'blad 1'!$W$40:$Y$61,3,0)</f>
        <v>0</v>
      </c>
      <c r="U22" s="157"/>
    </row>
    <row r="23" spans="2:81" ht="15" customHeight="1" thickBot="1" x14ac:dyDescent="0.3">
      <c r="B23" s="84"/>
      <c r="C23" s="84"/>
      <c r="D23" s="84"/>
      <c r="E23" s="84"/>
      <c r="F23" s="84"/>
      <c r="G23" s="84"/>
      <c r="H23" s="237" t="s">
        <v>31</v>
      </c>
      <c r="I23" s="238"/>
      <c r="J23" s="238"/>
      <c r="K23" s="239"/>
      <c r="L23" s="177">
        <f>SUM(L17:L22)</f>
        <v>0</v>
      </c>
      <c r="M23" s="142"/>
      <c r="S23" s="87"/>
      <c r="T23" s="87"/>
      <c r="U23" s="156"/>
      <c r="V23" s="87"/>
      <c r="W23" s="87"/>
    </row>
    <row r="24" spans="2:81" ht="15" customHeight="1" thickBot="1" x14ac:dyDescent="0.3">
      <c r="B24" s="84"/>
      <c r="C24" s="84"/>
      <c r="D24" s="84"/>
      <c r="E24" s="84"/>
      <c r="F24" s="84"/>
      <c r="G24" s="84"/>
      <c r="H24" s="240" t="s">
        <v>167</v>
      </c>
      <c r="I24" s="241"/>
      <c r="J24" s="241"/>
      <c r="K24" s="242"/>
      <c r="L24" s="187" t="str">
        <f>IF(L23&lt;400,"18,95",IF(L23&gt;=400,"€ 0,00"))</f>
        <v>18,95</v>
      </c>
      <c r="M24" s="142"/>
      <c r="S24" s="87"/>
      <c r="T24" s="87"/>
      <c r="U24" s="156"/>
      <c r="V24" s="87"/>
      <c r="W24" s="87"/>
    </row>
    <row r="25" spans="2:81" ht="18" customHeight="1" thickBot="1" x14ac:dyDescent="0.3">
      <c r="B25" s="84"/>
      <c r="C25" s="84"/>
      <c r="D25" s="84"/>
      <c r="E25" s="84"/>
      <c r="F25" s="84"/>
      <c r="G25" s="84"/>
      <c r="H25" s="230" t="s">
        <v>144</v>
      </c>
      <c r="I25" s="231"/>
      <c r="J25" s="231"/>
      <c r="K25" s="232"/>
      <c r="L25" s="178">
        <f>L23*0.21</f>
        <v>0</v>
      </c>
      <c r="M25" s="142"/>
    </row>
    <row r="26" spans="2:81" ht="18.75" customHeight="1" x14ac:dyDescent="0.25">
      <c r="B26" s="84"/>
      <c r="C26" s="84"/>
      <c r="D26" s="84"/>
      <c r="E26" s="84"/>
      <c r="F26" s="84"/>
      <c r="G26" s="84"/>
      <c r="H26" s="233" t="s">
        <v>19</v>
      </c>
      <c r="I26" s="234"/>
      <c r="J26" s="234"/>
      <c r="K26" s="235"/>
      <c r="L26" s="183">
        <f>IF(L23&lt;400,(L23+L24+L25),SUM(L23,L24,L25))</f>
        <v>18.95</v>
      </c>
      <c r="M26" s="182"/>
    </row>
    <row r="27" spans="2:81" ht="14.25" customHeight="1" thickBot="1" x14ac:dyDescent="0.3">
      <c r="B27" s="226" t="s">
        <v>163</v>
      </c>
      <c r="C27" s="227"/>
      <c r="D27" s="227"/>
      <c r="E27" s="227"/>
      <c r="F27" s="227"/>
      <c r="G27" s="227"/>
      <c r="H27" s="144" t="s">
        <v>64</v>
      </c>
      <c r="I27" s="145"/>
      <c r="J27" s="146"/>
      <c r="K27" s="146"/>
      <c r="L27" s="147"/>
      <c r="M27" s="142"/>
    </row>
    <row r="28" spans="2:81" ht="13.5" customHeight="1" x14ac:dyDescent="0.2">
      <c r="B28" s="37" t="s">
        <v>33</v>
      </c>
      <c r="C28" s="218"/>
      <c r="D28" s="219"/>
      <c r="E28" s="219"/>
      <c r="F28" s="220"/>
      <c r="G28" s="105" t="s">
        <v>53</v>
      </c>
      <c r="H28" s="148" t="s">
        <v>28</v>
      </c>
      <c r="I28" s="149"/>
      <c r="J28" s="150"/>
      <c r="K28" s="150"/>
      <c r="L28" s="151"/>
      <c r="M28" s="142"/>
    </row>
    <row r="29" spans="2:81" ht="14.25" customHeight="1" x14ac:dyDescent="0.2">
      <c r="B29" s="7" t="s">
        <v>34</v>
      </c>
      <c r="C29" s="218"/>
      <c r="D29" s="219"/>
      <c r="E29" s="219"/>
      <c r="F29" s="220"/>
      <c r="G29" s="104" t="s">
        <v>53</v>
      </c>
      <c r="H29" s="207"/>
      <c r="I29" s="208"/>
      <c r="J29" s="208"/>
      <c r="K29" s="208"/>
      <c r="L29" s="209"/>
      <c r="M29" s="142"/>
      <c r="R29" s="81"/>
      <c r="CC29" s="100"/>
    </row>
    <row r="30" spans="2:81" ht="12.75" customHeight="1" x14ac:dyDescent="0.2">
      <c r="B30" s="7" t="s">
        <v>0</v>
      </c>
      <c r="C30" s="218"/>
      <c r="D30" s="219"/>
      <c r="E30" s="219"/>
      <c r="F30" s="220"/>
      <c r="G30" s="104" t="s">
        <v>53</v>
      </c>
      <c r="H30" s="207"/>
      <c r="I30" s="208"/>
      <c r="J30" s="208"/>
      <c r="K30" s="208"/>
      <c r="L30" s="209"/>
      <c r="M30" s="142"/>
      <c r="R30" s="81"/>
      <c r="CC30" s="100"/>
    </row>
    <row r="31" spans="2:81" x14ac:dyDescent="0.2">
      <c r="B31" s="7" t="s">
        <v>1</v>
      </c>
      <c r="C31" s="218"/>
      <c r="D31" s="219"/>
      <c r="E31" s="219"/>
      <c r="F31" s="220"/>
      <c r="G31" s="104" t="s">
        <v>53</v>
      </c>
      <c r="H31" s="207"/>
      <c r="I31" s="208"/>
      <c r="J31" s="208"/>
      <c r="K31" s="208"/>
      <c r="L31" s="209"/>
      <c r="M31" s="142"/>
      <c r="R31" s="81"/>
      <c r="CC31" s="100"/>
    </row>
    <row r="32" spans="2:81" x14ac:dyDescent="0.2">
      <c r="B32" s="7" t="s">
        <v>2</v>
      </c>
      <c r="C32" s="197" t="s">
        <v>6</v>
      </c>
      <c r="D32" s="198"/>
      <c r="E32" s="198"/>
      <c r="F32" s="198"/>
      <c r="G32" s="105" t="s">
        <v>53</v>
      </c>
      <c r="H32" s="207"/>
      <c r="I32" s="208"/>
      <c r="J32" s="208"/>
      <c r="K32" s="208"/>
      <c r="L32" s="209"/>
      <c r="M32" s="143"/>
      <c r="R32" s="81"/>
      <c r="CC32" s="100"/>
    </row>
    <row r="33" spans="2:166" ht="14.25" customHeight="1" x14ac:dyDescent="0.2">
      <c r="B33" s="7" t="s">
        <v>3</v>
      </c>
      <c r="C33" s="199"/>
      <c r="D33" s="200"/>
      <c r="E33" s="200"/>
      <c r="F33" s="200"/>
      <c r="G33" s="106" t="s">
        <v>53</v>
      </c>
      <c r="H33" s="207"/>
      <c r="I33" s="208"/>
      <c r="J33" s="208"/>
      <c r="K33" s="208"/>
      <c r="L33" s="209"/>
      <c r="M33" s="81"/>
      <c r="R33" s="81"/>
      <c r="CC33" s="100"/>
    </row>
    <row r="34" spans="2:166" x14ac:dyDescent="0.2">
      <c r="B34" s="7" t="s">
        <v>4</v>
      </c>
      <c r="C34" s="199"/>
      <c r="D34" s="200"/>
      <c r="E34" s="200"/>
      <c r="F34" s="200"/>
      <c r="G34" s="106"/>
      <c r="H34" s="207"/>
      <c r="I34" s="208"/>
      <c r="J34" s="208"/>
      <c r="K34" s="208"/>
      <c r="L34" s="209"/>
      <c r="M34" s="143"/>
      <c r="R34" s="81"/>
      <c r="CC34" s="100"/>
    </row>
    <row r="35" spans="2:166" x14ac:dyDescent="0.2">
      <c r="B35" s="7" t="s">
        <v>5</v>
      </c>
      <c r="C35" s="215"/>
      <c r="D35" s="216"/>
      <c r="E35" s="216"/>
      <c r="F35" s="217"/>
      <c r="G35" s="104" t="s">
        <v>53</v>
      </c>
      <c r="H35" s="207"/>
      <c r="I35" s="208"/>
      <c r="J35" s="208"/>
      <c r="K35" s="208"/>
      <c r="L35" s="209"/>
      <c r="M35" s="143"/>
      <c r="R35" s="81"/>
      <c r="CC35" s="100"/>
    </row>
    <row r="36" spans="2:166" ht="14.25" customHeight="1" x14ac:dyDescent="0.2">
      <c r="B36" s="213"/>
      <c r="C36" s="214"/>
      <c r="D36" s="214"/>
      <c r="E36" s="214"/>
      <c r="F36" s="214"/>
      <c r="G36" s="65"/>
      <c r="H36" s="207"/>
      <c r="I36" s="208"/>
      <c r="J36" s="208"/>
      <c r="K36" s="208"/>
      <c r="L36" s="209"/>
      <c r="M36" s="143"/>
      <c r="R36" s="81"/>
      <c r="CC36" s="100"/>
    </row>
    <row r="37" spans="2:166" ht="14.25" customHeight="1" x14ac:dyDescent="0.2">
      <c r="B37" s="60" t="s">
        <v>66</v>
      </c>
      <c r="C37" s="201" t="s">
        <v>6</v>
      </c>
      <c r="D37" s="202"/>
      <c r="E37" s="202"/>
      <c r="F37" s="202"/>
      <c r="G37" s="107" t="s">
        <v>53</v>
      </c>
      <c r="H37" s="207"/>
      <c r="I37" s="208"/>
      <c r="J37" s="208"/>
      <c r="K37" s="208"/>
      <c r="L37" s="209"/>
      <c r="M37" s="142"/>
      <c r="R37" s="81"/>
      <c r="CC37" s="100"/>
    </row>
    <row r="38" spans="2:166" ht="17.25" customHeight="1" x14ac:dyDescent="0.2">
      <c r="B38" s="68" t="s">
        <v>33</v>
      </c>
      <c r="C38" s="205"/>
      <c r="D38" s="202"/>
      <c r="E38" s="202"/>
      <c r="F38" s="206"/>
      <c r="G38" s="107" t="str">
        <f>IF($C$37='blad 1'!$A$2,"*", " ")</f>
        <v xml:space="preserve"> </v>
      </c>
      <c r="H38" s="207"/>
      <c r="I38" s="208"/>
      <c r="J38" s="208"/>
      <c r="K38" s="208"/>
      <c r="L38" s="209"/>
      <c r="M38" s="142"/>
      <c r="R38" s="81"/>
      <c r="CC38" s="100"/>
    </row>
    <row r="39" spans="2:166" x14ac:dyDescent="0.2">
      <c r="B39" s="7" t="s">
        <v>43</v>
      </c>
      <c r="C39" s="203"/>
      <c r="D39" s="204"/>
      <c r="E39" s="204"/>
      <c r="F39" s="204"/>
      <c r="G39" s="107" t="str">
        <f>IF($C$37='blad 1'!$A$2,"*", " ")</f>
        <v xml:space="preserve"> </v>
      </c>
      <c r="H39" s="207"/>
      <c r="I39" s="208"/>
      <c r="J39" s="208"/>
      <c r="K39" s="208"/>
      <c r="L39" s="209"/>
      <c r="M39" s="142"/>
      <c r="R39" s="81"/>
      <c r="CC39" s="100"/>
    </row>
    <row r="40" spans="2:166" x14ac:dyDescent="0.2">
      <c r="B40" s="7" t="s">
        <v>0</v>
      </c>
      <c r="C40" s="203"/>
      <c r="D40" s="204"/>
      <c r="E40" s="204"/>
      <c r="F40" s="204"/>
      <c r="G40" s="107" t="str">
        <f>IF($C$37='blad 1'!$A$2,"*", " ")</f>
        <v xml:space="preserve"> </v>
      </c>
      <c r="H40" s="207"/>
      <c r="I40" s="208"/>
      <c r="J40" s="208"/>
      <c r="K40" s="208"/>
      <c r="L40" s="209"/>
      <c r="M40" s="143"/>
      <c r="R40" s="81"/>
      <c r="CC40" s="100"/>
    </row>
    <row r="41" spans="2:166" x14ac:dyDescent="0.2">
      <c r="B41" s="7" t="s">
        <v>45</v>
      </c>
      <c r="C41" s="203"/>
      <c r="D41" s="204"/>
      <c r="E41" s="204"/>
      <c r="F41" s="204"/>
      <c r="G41" s="107" t="str">
        <f>IF($C$37='blad 1'!$A$2,"*", " ")</f>
        <v xml:space="preserve"> </v>
      </c>
      <c r="H41" s="207"/>
      <c r="I41" s="208"/>
      <c r="J41" s="208"/>
      <c r="K41" s="208"/>
      <c r="L41" s="209"/>
      <c r="M41" s="142"/>
      <c r="R41" s="81"/>
      <c r="CC41" s="100"/>
    </row>
    <row r="42" spans="2:166" ht="14.25" customHeight="1" x14ac:dyDescent="0.2">
      <c r="B42" s="7" t="s">
        <v>25</v>
      </c>
      <c r="C42" s="197"/>
      <c r="D42" s="198"/>
      <c r="E42" s="198"/>
      <c r="F42" s="198"/>
      <c r="G42" s="107" t="str">
        <f>IF($C$37='blad 1'!$A$2,"*", " ")</f>
        <v xml:space="preserve"> </v>
      </c>
      <c r="H42" s="207"/>
      <c r="I42" s="208"/>
      <c r="J42" s="208"/>
      <c r="K42" s="208"/>
      <c r="L42" s="209"/>
      <c r="M42" s="142"/>
      <c r="R42" s="81"/>
      <c r="CC42" s="100"/>
    </row>
    <row r="43" spans="2:166" ht="13.5" thickBot="1" x14ac:dyDescent="0.25">
      <c r="B43" s="38" t="s">
        <v>51</v>
      </c>
      <c r="C43" s="199"/>
      <c r="D43" s="200"/>
      <c r="E43" s="200"/>
      <c r="F43" s="200"/>
      <c r="G43" s="107" t="str">
        <f>IF($C$37='blad 1'!$A$2,"*", " ")</f>
        <v xml:space="preserve"> </v>
      </c>
      <c r="H43" s="210"/>
      <c r="I43" s="211"/>
      <c r="J43" s="211"/>
      <c r="K43" s="211"/>
      <c r="L43" s="212"/>
      <c r="M43" s="142"/>
      <c r="R43" s="81"/>
      <c r="CC43" s="100"/>
    </row>
    <row r="44" spans="2:166" x14ac:dyDescent="0.2">
      <c r="B44" s="8"/>
      <c r="C44" s="9"/>
      <c r="D44" s="9"/>
      <c r="E44" s="9"/>
      <c r="F44" s="9"/>
      <c r="G44" s="9"/>
      <c r="H44" s="78"/>
      <c r="I44" s="78"/>
      <c r="J44" s="78"/>
      <c r="K44" s="78"/>
      <c r="L44" s="78"/>
      <c r="M44" s="142"/>
    </row>
    <row r="45" spans="2:166" ht="18.75" customHeight="1" x14ac:dyDescent="0.2">
      <c r="B45" s="226" t="s">
        <v>164</v>
      </c>
      <c r="C45" s="227"/>
      <c r="D45" s="227"/>
      <c r="E45" s="227"/>
      <c r="F45" s="227"/>
      <c r="G45" s="227"/>
      <c r="H45" s="78"/>
      <c r="I45" s="78"/>
      <c r="J45" s="78"/>
      <c r="K45" s="78"/>
      <c r="L45" s="78"/>
      <c r="M45" s="90"/>
    </row>
    <row r="46" spans="2:166" x14ac:dyDescent="0.2">
      <c r="B46" s="8"/>
      <c r="C46" s="9"/>
      <c r="D46" s="9"/>
      <c r="E46" s="9"/>
      <c r="F46" s="9"/>
      <c r="G46" s="9"/>
      <c r="H46" s="78"/>
      <c r="I46" s="78"/>
      <c r="J46" s="78"/>
      <c r="K46" s="78"/>
      <c r="L46" s="78"/>
      <c r="M46" s="90"/>
    </row>
    <row r="47" spans="2:166" s="2" customFormat="1" x14ac:dyDescent="0.2">
      <c r="B47" s="8"/>
      <c r="C47" s="9"/>
      <c r="D47" s="9"/>
      <c r="E47" s="77" t="s">
        <v>67</v>
      </c>
      <c r="F47" s="77"/>
      <c r="G47" s="77"/>
      <c r="H47" s="78"/>
      <c r="I47" s="78"/>
      <c r="J47" s="78"/>
      <c r="K47" s="78"/>
      <c r="L47" s="78"/>
      <c r="M47" s="89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140"/>
      <c r="CE47" s="140"/>
      <c r="CF47" s="140"/>
      <c r="CG47" s="140"/>
      <c r="CH47" s="140"/>
      <c r="CI47" s="140"/>
      <c r="CJ47" s="140"/>
      <c r="CK47" s="140"/>
      <c r="CL47" s="140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s="2" customFormat="1" x14ac:dyDescent="0.2">
      <c r="B48" s="8"/>
      <c r="C48" s="9"/>
      <c r="D48" s="9"/>
      <c r="E48" s="76" t="s">
        <v>68</v>
      </c>
      <c r="F48" s="76"/>
      <c r="G48" s="76"/>
      <c r="H48" s="61"/>
      <c r="I48" s="61"/>
      <c r="J48" s="61"/>
      <c r="K48" s="61"/>
      <c r="L48" s="61"/>
      <c r="M48" s="91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140"/>
      <c r="CE48" s="140"/>
      <c r="CF48" s="140"/>
      <c r="CG48" s="140"/>
      <c r="CH48" s="140"/>
      <c r="CI48" s="140"/>
      <c r="CJ48" s="140"/>
      <c r="CK48" s="140"/>
      <c r="CL48" s="140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s="2" customFormat="1" x14ac:dyDescent="0.2">
      <c r="B49" s="8"/>
      <c r="C49" s="9"/>
      <c r="D49" s="9"/>
      <c r="E49" s="75" t="s">
        <v>69</v>
      </c>
      <c r="F49" s="63"/>
      <c r="G49" s="63"/>
      <c r="H49" s="77"/>
      <c r="I49" s="77"/>
      <c r="J49" s="77"/>
      <c r="K49" s="77"/>
      <c r="L49" s="77"/>
      <c r="M49" s="91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140"/>
      <c r="CE49" s="140"/>
      <c r="CF49" s="140"/>
      <c r="CG49" s="140"/>
      <c r="CH49" s="140"/>
      <c r="CI49" s="140"/>
      <c r="CJ49" s="140"/>
      <c r="CK49" s="140"/>
      <c r="CL49" s="140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s="2" customFormat="1" ht="18" x14ac:dyDescent="0.25">
      <c r="B50" s="8"/>
      <c r="C50" s="9"/>
      <c r="D50" s="9"/>
      <c r="E50" s="63" t="s">
        <v>71</v>
      </c>
      <c r="F50" s="63"/>
      <c r="G50" s="63"/>
      <c r="H50" s="76"/>
      <c r="I50" s="76"/>
      <c r="J50" s="76"/>
      <c r="K50" s="76"/>
      <c r="L50" s="76"/>
      <c r="M50" s="91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140"/>
      <c r="CE50" s="140"/>
      <c r="CF50" s="140"/>
      <c r="CG50" s="140"/>
      <c r="CH50" s="140"/>
      <c r="CI50" s="140"/>
      <c r="CJ50" s="140"/>
      <c r="CK50" s="140"/>
      <c r="CL50" s="140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</row>
    <row r="51" spans="2:166" s="2" customFormat="1" x14ac:dyDescent="0.2">
      <c r="B51" s="8"/>
      <c r="C51" s="9"/>
      <c r="D51" s="9"/>
      <c r="E51" s="9"/>
      <c r="F51" s="9"/>
      <c r="G51" s="9"/>
      <c r="H51" s="63"/>
      <c r="I51" s="63"/>
      <c r="J51" s="63"/>
      <c r="K51" s="63"/>
      <c r="L51" s="63"/>
      <c r="M51" s="91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140"/>
      <c r="CE51" s="140"/>
      <c r="CF51" s="140"/>
      <c r="CG51" s="140"/>
      <c r="CH51" s="140"/>
      <c r="CI51" s="140"/>
      <c r="CJ51" s="140"/>
      <c r="CK51" s="140"/>
      <c r="CL51" s="140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</row>
    <row r="52" spans="2:166" s="2" customFormat="1" x14ac:dyDescent="0.2">
      <c r="B52" s="8"/>
      <c r="C52" s="9"/>
      <c r="D52" s="9"/>
      <c r="E52" s="9"/>
      <c r="F52" s="9"/>
      <c r="G52" s="9"/>
      <c r="H52" s="63"/>
      <c r="I52" s="63"/>
      <c r="J52" s="63"/>
      <c r="K52" s="63"/>
      <c r="L52" s="63"/>
      <c r="M52" s="91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140"/>
      <c r="CE52" s="140"/>
      <c r="CF52" s="140"/>
      <c r="CG52" s="140"/>
      <c r="CH52" s="140"/>
      <c r="CI52" s="140"/>
      <c r="CJ52" s="140"/>
      <c r="CK52" s="140"/>
      <c r="CL52" s="140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</row>
    <row r="53" spans="2:166" s="2" customFormat="1" ht="41.25" customHeight="1" x14ac:dyDescent="0.2">
      <c r="B53" s="195" t="s">
        <v>77</v>
      </c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91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140"/>
      <c r="CE53" s="140"/>
      <c r="CF53" s="140"/>
      <c r="CG53" s="140"/>
      <c r="CH53" s="140"/>
      <c r="CI53" s="140"/>
      <c r="CJ53" s="140"/>
      <c r="CK53" s="140"/>
      <c r="CL53" s="140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</row>
    <row r="54" spans="2:166" ht="47.25" customHeight="1" x14ac:dyDescent="0.2">
      <c r="H54" s="5"/>
      <c r="I54" s="5"/>
      <c r="J54" s="5"/>
      <c r="K54" s="5"/>
      <c r="L54" s="5"/>
      <c r="M54" s="92"/>
      <c r="N54" s="141"/>
    </row>
    <row r="55" spans="2:166" ht="52.5" customHeight="1" x14ac:dyDescent="0.2">
      <c r="H55" s="5"/>
      <c r="I55" s="5"/>
      <c r="J55" s="5"/>
      <c r="K55" s="5"/>
      <c r="L55" s="5"/>
      <c r="M55" s="93"/>
      <c r="N55" s="141"/>
    </row>
    <row r="56" spans="2:166" x14ac:dyDescent="0.2">
      <c r="H56" s="6"/>
      <c r="I56" s="6"/>
      <c r="J56" s="6"/>
      <c r="K56" s="6"/>
      <c r="L56" s="6"/>
    </row>
  </sheetData>
  <sheetProtection algorithmName="SHA-512" hashValue="FWrb5zVvQlGIMf2zCcE0SsOFb9zca/gWZIFtXCcpR2IePcjYYQATxIA+KQoV2QxbrM5ijcreX2KqTVWknRjNpg==" saltValue="aadR3beOqBuzlN/vovYfLw==" spinCount="100000" sheet="1" objects="1" scenarios="1" selectLockedCells="1"/>
  <dataConsolidate/>
  <customSheetViews>
    <customSheetView guid="{22027ADF-C980-4769-A0E5-50C0073F682E}" scale="60" showPageBreaks="1" fitToPage="1" printArea="1" hiddenRows="1" hiddenColumns="1" view="pageBreakPreview">
      <pane ySplit="5" topLeftCell="A6" activePane="bottomLeft" state="frozen"/>
      <selection pane="bottomLeft" activeCell="E15" sqref="E15"/>
      <rowBreaks count="1" manualBreakCount="1">
        <brk id="23" max="16383" man="1"/>
      </rowBreaks>
      <pageMargins left="0.59055118110236227" right="0.59055118110236227" top="0.42" bottom="0.56000000000000005" header="0.3" footer="0.33"/>
      <pageSetup paperSize="9" scale="77" fitToHeight="2" orientation="landscape" horizontalDpi="4294967294" verticalDpi="300"/>
      <headerFooter alignWithMargins="0">
        <oddFooter>&amp;LOnline Offerte Glasdiscount.nl&amp;C&amp;D &amp;T&amp;Rpagina &amp;P van &amp;N</oddFooter>
      </headerFooter>
    </customSheetView>
  </customSheetViews>
  <mergeCells count="31">
    <mergeCell ref="I4:K6"/>
    <mergeCell ref="H1:H7"/>
    <mergeCell ref="M15:T15"/>
    <mergeCell ref="G15:H15"/>
    <mergeCell ref="B45:G45"/>
    <mergeCell ref="B12:L12"/>
    <mergeCell ref="H25:K25"/>
    <mergeCell ref="C28:F28"/>
    <mergeCell ref="C29:F29"/>
    <mergeCell ref="C32:F32"/>
    <mergeCell ref="H26:K26"/>
    <mergeCell ref="C30:F30"/>
    <mergeCell ref="B27:G27"/>
    <mergeCell ref="I15:L15"/>
    <mergeCell ref="B15:F15"/>
    <mergeCell ref="H23:K23"/>
    <mergeCell ref="H24:K24"/>
    <mergeCell ref="B53:L53"/>
    <mergeCell ref="C42:F42"/>
    <mergeCell ref="C43:F43"/>
    <mergeCell ref="C37:F37"/>
    <mergeCell ref="C39:F39"/>
    <mergeCell ref="C40:F40"/>
    <mergeCell ref="C41:F41"/>
    <mergeCell ref="C38:F38"/>
    <mergeCell ref="H29:L43"/>
    <mergeCell ref="B36:F36"/>
    <mergeCell ref="C35:F35"/>
    <mergeCell ref="C33:F33"/>
    <mergeCell ref="C34:F34"/>
    <mergeCell ref="C31:F31"/>
  </mergeCells>
  <phoneticPr fontId="2" type="noConversion"/>
  <dataValidations xWindow="76" yWindow="508" count="14">
    <dataValidation allowBlank="1" showErrorMessage="1" promptTitle="Afwijkende RAL kleur" prompt="Indien u een niet standaard RAL-kleur wenst moet u die hier in te voeren" sqref="K17:K22"/>
    <dataValidation allowBlank="1" showErrorMessage="1" errorTitle="Foutieve invoer" error="Maak een keuze uit de lijst" sqref="J17:J22"/>
    <dataValidation allowBlank="1" showInputMessage="1" showErrorMessage="1" promptTitle="Let op!" prompt="Meet de strakke breedte maat en trek daar 10 mm omtrekspeling af!" sqref="E17:E22"/>
    <dataValidation type="whole" allowBlank="1" showInputMessage="1" showErrorMessage="1" errorTitle="Foutieve afmeting" error="Breedte van het raam max. 5000 mm_x000a_Neem voor grotere maten contact op _x000a_met Glasdiscount.nl" promptTitle="Let op!" prompt="Meet de strakke hoogtemaat en trek daar 15 mm omtrekspeling van af. Denk aan vloermatten en andere obstakels!_x000a_" sqref="F17:F22">
      <formula1>0</formula1>
      <formula2>5000</formula2>
    </dataValidation>
    <dataValidation type="list" allowBlank="1" showInputMessage="1" showErrorMessage="1" errorTitle="Onjuiste keuze" promptTitle="Selecteer ja of nee" prompt="U kunt hier aangeven of u een afwijkend afleveradres wenst. " sqref="C37">
      <formula1>janeeselectie</formula1>
    </dataValidation>
    <dataValidation type="list" allowBlank="1" showInputMessage="1" showErrorMessage="1" errorTitle="Foutieve invoer" error="Maak een keuze uit de lijst" promptTitle="Selecteer provincie" prompt="Voor het leveren in Groningen, Friesland of Drenthe wordt 35,- excl. bezorgkosten berekend. Bezorgen in de overige provincies is gratis." sqref="C42:F42">
      <formula1>Provincie</formula1>
    </dataValidation>
    <dataValidation allowBlank="1" showInputMessage="1" showErrorMessage="1" errorTitle="Onjuiste keuze" promptTitle="Selecteer ja of nee" prompt="U kunt hier aangeven of u een afwijkend afleveradres wenst. " sqref="C38:F38"/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32">
      <formula1>Provincie</formula1>
    </dataValidation>
    <dataValidation type="list" allowBlank="1" showInputMessage="1" showErrorMessage="1" errorTitle="Foutieve invoer" error="Maak een keuze uit de lijst" promptTitle="Selecteer provincie" prompt="Voor het leveren in Groningen, Friesland en Drente wordt 35,- excl. bezorgkosten in rekening gebracht. Bezorgen in de overige provincies is gratis._x000a_" sqref="C32:F32">
      <formula1>Provincie</formula1>
    </dataValidation>
    <dataValidation type="list" showInputMessage="1" showErrorMessage="1" sqref="J11">
      <formula1>janeeselectie</formula1>
    </dataValidation>
    <dataValidation type="list" allowBlank="1" showErrorMessage="1" errorTitle="Foutieve invoer" error="Kies uit de lijst" promptTitle="Kies spouwbreedte" prompt="Selecteer de gewenste spouwbreedte uit de lijst" sqref="H17:H22">
      <formula1>uitvoering</formula1>
    </dataValidation>
    <dataValidation type="list" allowBlank="1" showInputMessage="1" showErrorMessage="1" errorTitle="Foutieve invoer" error="Kies uit de lijst" promptTitle="Let op dikte!" prompt="Voor deuren tot 950x2150 mm kiest een glassort van 8mm dik,  daarboven is het noodzakelijk om een glassoort van 10 mm dik te selecteren." sqref="B17:B22">
      <formula1>soortglas</formula1>
    </dataValidation>
    <dataValidation allowBlank="1" showErrorMessage="1" errorTitle="Foutieve invoer" error="Kies uit de lijst" promptTitle="Let op!" prompt="Bij deuren hoger dan 2150 mm heeft u 3 scharnieren nodig per deur_x000a_" sqref="I17:I22"/>
    <dataValidation type="list" allowBlank="1" showErrorMessage="1" errorTitle="Foutieve invoer" error="Kies uit de lijst" promptTitle="Kies spouwbreedte" prompt="Selecteer de gewenste spouwbreedte uit de lijst" sqref="G17:G22">
      <formula1>Setje</formula1>
    </dataValidation>
  </dataValidations>
  <pageMargins left="0.59055118110236227" right="0.59055118110236227" top="0.42" bottom="0.56000000000000005" header="0.3" footer="0.33"/>
  <pageSetup paperSize="9" scale="77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2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9" r:id="rId4" name="Button 65">
              <controlPr defaultSize="0" print="0" autoFill="0" autoPict="0" macro="[0]!Bestellen_BijKlikken">
                <anchor moveWithCells="1" sizeWithCells="1">
                  <from>
                    <xdr:col>1</xdr:col>
                    <xdr:colOff>1019175</xdr:colOff>
                    <xdr:row>45</xdr:row>
                    <xdr:rowOff>152400</xdr:rowOff>
                  </from>
                  <to>
                    <xdr:col>2</xdr:col>
                    <xdr:colOff>361950</xdr:colOff>
                    <xdr:row>51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Y57"/>
  <sheetViews>
    <sheetView workbookViewId="0">
      <selection sqref="A1:XFD1048576"/>
    </sheetView>
  </sheetViews>
  <sheetFormatPr defaultColWidth="9.140625" defaultRowHeight="12.75" x14ac:dyDescent="0.2"/>
  <cols>
    <col min="1" max="1" width="22.42578125" style="157" customWidth="1"/>
    <col min="2" max="2" width="14.42578125" style="157" customWidth="1"/>
    <col min="3" max="3" width="27.140625" style="157" bestFit="1" customWidth="1"/>
    <col min="4" max="7" width="9.140625" style="157"/>
    <col min="8" max="8" width="29.42578125" style="157" customWidth="1"/>
    <col min="9" max="9" width="11.42578125" style="157" customWidth="1"/>
    <col min="10" max="10" width="13.28515625" style="157" customWidth="1"/>
    <col min="11" max="11" width="20.42578125" style="157" customWidth="1"/>
    <col min="12" max="12" width="12.42578125" style="157" customWidth="1"/>
    <col min="13" max="14" width="9.140625" style="157"/>
    <col min="15" max="15" width="12.28515625" style="157" customWidth="1"/>
    <col min="16" max="16" width="9.140625" style="157"/>
    <col min="17" max="17" width="45" style="157" customWidth="1"/>
    <col min="18" max="18" width="13.140625" style="157" customWidth="1"/>
    <col min="19" max="19" width="11.7109375" style="157" customWidth="1"/>
    <col min="20" max="22" width="9.140625" style="157"/>
    <col min="23" max="23" width="42.5703125" style="157" customWidth="1"/>
    <col min="24" max="24" width="12.5703125" style="157" customWidth="1"/>
    <col min="25" max="25" width="12.140625" style="157" customWidth="1"/>
    <col min="26" max="16384" width="9.140625" style="157"/>
  </cols>
  <sheetData>
    <row r="1" spans="1:16" x14ac:dyDescent="0.2">
      <c r="A1" s="157" t="s">
        <v>6</v>
      </c>
      <c r="H1" s="157" t="s">
        <v>6</v>
      </c>
      <c r="K1" s="157" t="s">
        <v>57</v>
      </c>
    </row>
    <row r="2" spans="1:16" x14ac:dyDescent="0.2">
      <c r="A2" s="157" t="s">
        <v>7</v>
      </c>
      <c r="H2" s="157" t="s">
        <v>12</v>
      </c>
      <c r="O2" s="179"/>
      <c r="P2" s="179"/>
    </row>
    <row r="3" spans="1:16" x14ac:dyDescent="0.2">
      <c r="A3" s="157" t="s">
        <v>8</v>
      </c>
      <c r="H3" s="157" t="s">
        <v>18</v>
      </c>
      <c r="K3" s="157" t="s">
        <v>6</v>
      </c>
      <c r="L3" s="157">
        <v>0</v>
      </c>
    </row>
    <row r="4" spans="1:16" x14ac:dyDescent="0.2">
      <c r="H4" s="157" t="s">
        <v>10</v>
      </c>
      <c r="K4" s="157" t="s">
        <v>12</v>
      </c>
      <c r="L4" s="157">
        <v>35</v>
      </c>
      <c r="O4" s="160"/>
      <c r="P4" s="160"/>
    </row>
    <row r="5" spans="1:16" x14ac:dyDescent="0.2">
      <c r="H5" s="157" t="s">
        <v>13</v>
      </c>
      <c r="K5" s="157" t="s">
        <v>18</v>
      </c>
      <c r="L5" s="157">
        <v>0</v>
      </c>
      <c r="O5" s="160"/>
      <c r="P5" s="160"/>
    </row>
    <row r="6" spans="1:16" x14ac:dyDescent="0.2">
      <c r="H6" s="157" t="s">
        <v>11</v>
      </c>
      <c r="K6" s="157" t="s">
        <v>10</v>
      </c>
      <c r="L6" s="157">
        <v>35</v>
      </c>
      <c r="O6" s="160"/>
      <c r="P6" s="160"/>
    </row>
    <row r="7" spans="1:16" x14ac:dyDescent="0.2">
      <c r="H7" s="157" t="s">
        <v>17</v>
      </c>
      <c r="K7" s="157" t="s">
        <v>13</v>
      </c>
      <c r="L7" s="157">
        <v>0</v>
      </c>
      <c r="O7" s="160"/>
      <c r="P7" s="160"/>
    </row>
    <row r="8" spans="1:16" x14ac:dyDescent="0.2">
      <c r="H8" s="157" t="s">
        <v>56</v>
      </c>
      <c r="K8" s="157" t="s">
        <v>11</v>
      </c>
      <c r="L8" s="157">
        <v>35</v>
      </c>
      <c r="O8" s="160"/>
      <c r="P8" s="160"/>
    </row>
    <row r="9" spans="1:16" x14ac:dyDescent="0.2">
      <c r="H9" s="157" t="s">
        <v>54</v>
      </c>
      <c r="K9" s="157" t="s">
        <v>17</v>
      </c>
      <c r="L9" s="157">
        <v>0</v>
      </c>
      <c r="O9" s="160"/>
      <c r="P9" s="160"/>
    </row>
    <row r="10" spans="1:16" x14ac:dyDescent="0.2">
      <c r="H10" s="157" t="s">
        <v>14</v>
      </c>
      <c r="K10" s="157" t="s">
        <v>56</v>
      </c>
      <c r="L10" s="157">
        <v>0</v>
      </c>
      <c r="O10" s="160"/>
      <c r="P10" s="160"/>
    </row>
    <row r="11" spans="1:16" x14ac:dyDescent="0.2">
      <c r="B11" s="180"/>
      <c r="C11" s="180"/>
      <c r="H11" s="157" t="s">
        <v>15</v>
      </c>
      <c r="K11" s="157" t="s">
        <v>54</v>
      </c>
      <c r="L11" s="157">
        <v>0</v>
      </c>
      <c r="O11" s="160"/>
      <c r="P11" s="160"/>
    </row>
    <row r="12" spans="1:16" x14ac:dyDescent="0.2">
      <c r="B12" s="180"/>
      <c r="C12" s="180"/>
      <c r="H12" s="157" t="s">
        <v>16</v>
      </c>
      <c r="K12" s="157" t="s">
        <v>14</v>
      </c>
      <c r="L12" s="157">
        <v>0</v>
      </c>
      <c r="O12" s="160"/>
      <c r="P12" s="160"/>
    </row>
    <row r="13" spans="1:16" x14ac:dyDescent="0.2">
      <c r="B13" s="180"/>
      <c r="C13" s="180"/>
      <c r="H13" s="157" t="s">
        <v>55</v>
      </c>
      <c r="K13" s="157" t="s">
        <v>15</v>
      </c>
      <c r="L13" s="157">
        <v>0</v>
      </c>
      <c r="O13" s="160"/>
      <c r="P13" s="160"/>
    </row>
    <row r="14" spans="1:16" ht="13.5" customHeight="1" x14ac:dyDescent="0.2">
      <c r="B14" s="180"/>
      <c r="C14" s="180"/>
      <c r="K14" s="157" t="s">
        <v>16</v>
      </c>
      <c r="L14" s="157">
        <v>0</v>
      </c>
      <c r="O14" s="160"/>
      <c r="P14" s="160"/>
    </row>
    <row r="15" spans="1:16" x14ac:dyDescent="0.2">
      <c r="K15" s="157" t="s">
        <v>55</v>
      </c>
      <c r="L15" s="157">
        <v>0</v>
      </c>
      <c r="O15" s="160"/>
      <c r="P15" s="160"/>
    </row>
    <row r="16" spans="1:16" x14ac:dyDescent="0.2">
      <c r="D16" s="157">
        <f>(40.55*0.6)*1.5</f>
        <v>36.494999999999997</v>
      </c>
    </row>
    <row r="17" spans="1:20" x14ac:dyDescent="0.2">
      <c r="D17" s="157">
        <f>1.5*(6.45*0.6)</f>
        <v>5.8049999999999997</v>
      </c>
      <c r="H17" s="157">
        <f>VLOOKUP(Offerteblad!C32,bezorgen,2,TRUE)</f>
        <v>0</v>
      </c>
      <c r="I17" s="157" t="s">
        <v>60</v>
      </c>
    </row>
    <row r="18" spans="1:20" x14ac:dyDescent="0.2">
      <c r="H18" s="157" t="e">
        <f>VLOOKUP(Offerteblad!C42,bezorgen,2,TRUE)</f>
        <v>#N/A</v>
      </c>
      <c r="I18" s="157" t="s">
        <v>61</v>
      </c>
    </row>
    <row r="19" spans="1:20" x14ac:dyDescent="0.2">
      <c r="A19" s="157" t="s">
        <v>6</v>
      </c>
    </row>
    <row r="20" spans="1:20" x14ac:dyDescent="0.2">
      <c r="A20" s="157" t="s">
        <v>90</v>
      </c>
      <c r="B20" s="157">
        <v>68.260000000000005</v>
      </c>
      <c r="C20" s="157" t="s">
        <v>102</v>
      </c>
      <c r="D20" s="157">
        <v>61.86</v>
      </c>
      <c r="H20" s="157" t="e">
        <f>IF(#REF!&gt;=20, 0, (IF(#REF!&gt;=10,VLOOKUP(H17,bezorgkosten2,3,TRUE),VLOOKUP(H17,bezorgkosten,2,TRUE))))</f>
        <v>#REF!</v>
      </c>
      <c r="I20" s="157" t="s">
        <v>59</v>
      </c>
    </row>
    <row r="21" spans="1:20" x14ac:dyDescent="0.2">
      <c r="A21" s="157" t="s">
        <v>91</v>
      </c>
      <c r="B21" s="157">
        <v>102.39</v>
      </c>
      <c r="C21" s="157" t="s">
        <v>103</v>
      </c>
      <c r="D21" s="157">
        <v>76.55</v>
      </c>
      <c r="H21" s="157" t="e">
        <f>IF(#REF!&gt;=20, 0, (IF(#REF!&gt;=10,VLOOKUP(H18,bezorgkosten2,3,TRUE),VLOOKUP(H18,bezorgkosten,2,TRUE))))</f>
        <v>#REF!</v>
      </c>
      <c r="I21" s="157" t="s">
        <v>58</v>
      </c>
    </row>
    <row r="22" spans="1:20" x14ac:dyDescent="0.2">
      <c r="A22" s="157" t="s">
        <v>92</v>
      </c>
      <c r="B22" s="157">
        <v>92.2</v>
      </c>
      <c r="C22" s="157" t="s">
        <v>104</v>
      </c>
      <c r="D22" s="157">
        <v>117.8</v>
      </c>
    </row>
    <row r="23" spans="1:20" x14ac:dyDescent="0.2">
      <c r="A23" s="157" t="s">
        <v>93</v>
      </c>
      <c r="B23" s="157">
        <v>138.30000000000001</v>
      </c>
      <c r="C23" s="157" t="s">
        <v>105</v>
      </c>
      <c r="D23" s="157">
        <v>61.68</v>
      </c>
    </row>
    <row r="24" spans="1:20" x14ac:dyDescent="0.2">
      <c r="A24" s="157" t="s">
        <v>94</v>
      </c>
      <c r="B24" s="157">
        <v>68.260000000000005</v>
      </c>
      <c r="C24" s="157" t="s">
        <v>106</v>
      </c>
      <c r="D24" s="157">
        <v>76.55</v>
      </c>
    </row>
    <row r="25" spans="1:20" x14ac:dyDescent="0.2">
      <c r="A25" s="157" t="s">
        <v>95</v>
      </c>
      <c r="B25" s="157">
        <v>102.39</v>
      </c>
    </row>
    <row r="26" spans="1:20" x14ac:dyDescent="0.2">
      <c r="A26" s="157" t="s">
        <v>96</v>
      </c>
      <c r="B26" s="157">
        <v>92.2</v>
      </c>
      <c r="J26" s="160"/>
    </row>
    <row r="27" spans="1:20" x14ac:dyDescent="0.2">
      <c r="A27" s="157" t="s">
        <v>97</v>
      </c>
      <c r="B27" s="157">
        <v>138.30000000000001</v>
      </c>
      <c r="K27" s="160"/>
      <c r="P27" s="157" t="s">
        <v>6</v>
      </c>
      <c r="Q27" s="157" t="s">
        <v>6</v>
      </c>
      <c r="T27" s="157" t="s">
        <v>6</v>
      </c>
    </row>
    <row r="28" spans="1:20" x14ac:dyDescent="0.2">
      <c r="A28" s="157" t="s">
        <v>98</v>
      </c>
      <c r="B28" s="157">
        <v>44.62</v>
      </c>
      <c r="P28" s="157" t="s">
        <v>169</v>
      </c>
      <c r="Q28" s="157" t="s">
        <v>169</v>
      </c>
      <c r="T28" s="157">
        <v>3</v>
      </c>
    </row>
    <row r="29" spans="1:20" x14ac:dyDescent="0.2">
      <c r="A29" s="157" t="s">
        <v>99</v>
      </c>
      <c r="B29" s="157">
        <v>66.930000000000007</v>
      </c>
      <c r="P29" s="157" t="s">
        <v>108</v>
      </c>
      <c r="Q29" s="157" t="s">
        <v>108</v>
      </c>
      <c r="T29" s="157">
        <v>4</v>
      </c>
    </row>
    <row r="30" spans="1:20" x14ac:dyDescent="0.2">
      <c r="A30" s="157" t="s">
        <v>100</v>
      </c>
      <c r="B30" s="157">
        <v>44.62</v>
      </c>
    </row>
    <row r="31" spans="1:20" x14ac:dyDescent="0.2">
      <c r="A31" s="157" t="s">
        <v>101</v>
      </c>
      <c r="B31" s="157">
        <v>66.930000000000007</v>
      </c>
    </row>
    <row r="39" spans="17:25" x14ac:dyDescent="0.2">
      <c r="Q39" s="157" t="s">
        <v>169</v>
      </c>
      <c r="R39" s="185" t="s">
        <v>109</v>
      </c>
      <c r="S39" s="157" t="s">
        <v>110</v>
      </c>
      <c r="W39" s="157" t="s">
        <v>108</v>
      </c>
      <c r="X39" s="185" t="s">
        <v>109</v>
      </c>
      <c r="Y39" s="157" t="s">
        <v>110</v>
      </c>
    </row>
    <row r="40" spans="17:25" x14ac:dyDescent="0.2">
      <c r="Q40" s="157" t="s">
        <v>47</v>
      </c>
      <c r="R40" s="185">
        <v>0</v>
      </c>
      <c r="S40" s="157">
        <v>0</v>
      </c>
      <c r="W40" s="157" t="s">
        <v>47</v>
      </c>
      <c r="X40" s="185">
        <v>0</v>
      </c>
      <c r="Y40" s="157">
        <v>0</v>
      </c>
    </row>
    <row r="41" spans="17:25" x14ac:dyDescent="0.2">
      <c r="Q41" s="157" t="s">
        <v>115</v>
      </c>
      <c r="R41" s="185">
        <v>0</v>
      </c>
      <c r="S41" s="157">
        <v>0</v>
      </c>
      <c r="W41" s="157" t="s">
        <v>115</v>
      </c>
      <c r="X41" s="185">
        <v>0</v>
      </c>
      <c r="Y41" s="157">
        <v>0</v>
      </c>
    </row>
    <row r="42" spans="17:25" x14ac:dyDescent="0.2">
      <c r="Q42" s="157" t="s">
        <v>170</v>
      </c>
      <c r="R42" s="185">
        <v>134</v>
      </c>
      <c r="S42" s="157">
        <v>155</v>
      </c>
      <c r="W42" s="157" t="s">
        <v>170</v>
      </c>
      <c r="X42" s="185">
        <v>172</v>
      </c>
      <c r="Y42" s="157">
        <v>214</v>
      </c>
    </row>
    <row r="43" spans="17:25" x14ac:dyDescent="0.2">
      <c r="Q43" s="157" t="s">
        <v>171</v>
      </c>
      <c r="R43" s="185">
        <v>136.26</v>
      </c>
      <c r="S43" s="160" t="s">
        <v>186</v>
      </c>
      <c r="W43" s="157" t="s">
        <v>171</v>
      </c>
      <c r="X43" s="185">
        <v>159.26</v>
      </c>
      <c r="Y43" s="186" t="s">
        <v>187</v>
      </c>
    </row>
    <row r="44" spans="17:25" x14ac:dyDescent="0.2">
      <c r="Q44" s="157" t="s">
        <v>172</v>
      </c>
      <c r="R44" s="185">
        <v>219</v>
      </c>
      <c r="S44" s="157">
        <v>263</v>
      </c>
      <c r="W44" s="157" t="s">
        <v>172</v>
      </c>
      <c r="X44" s="185">
        <v>241</v>
      </c>
      <c r="Y44" s="157">
        <v>305</v>
      </c>
    </row>
    <row r="45" spans="17:25" x14ac:dyDescent="0.2">
      <c r="Q45" s="157" t="s">
        <v>173</v>
      </c>
      <c r="R45" s="185">
        <v>107</v>
      </c>
      <c r="S45" s="157">
        <v>134</v>
      </c>
      <c r="W45" s="157" t="s">
        <v>173</v>
      </c>
      <c r="X45" s="185">
        <v>150</v>
      </c>
      <c r="Y45" s="157">
        <v>188</v>
      </c>
    </row>
    <row r="46" spans="17:25" x14ac:dyDescent="0.2">
      <c r="Q46" s="157" t="s">
        <v>174</v>
      </c>
      <c r="R46" s="185">
        <v>149.19999999999999</v>
      </c>
      <c r="S46" s="157" t="s">
        <v>186</v>
      </c>
      <c r="W46" s="157" t="s">
        <v>174</v>
      </c>
      <c r="X46" s="185">
        <v>198.65</v>
      </c>
      <c r="Y46" s="160" t="s">
        <v>186</v>
      </c>
    </row>
    <row r="47" spans="17:25" x14ac:dyDescent="0.2">
      <c r="Q47" s="157" t="s">
        <v>175</v>
      </c>
      <c r="R47" s="185">
        <v>134</v>
      </c>
      <c r="S47" s="157">
        <v>155</v>
      </c>
      <c r="W47" s="157" t="s">
        <v>175</v>
      </c>
      <c r="X47" s="185">
        <v>172</v>
      </c>
      <c r="Y47" s="157">
        <v>214</v>
      </c>
    </row>
    <row r="48" spans="17:25" x14ac:dyDescent="0.2">
      <c r="Q48" s="157" t="s">
        <v>176</v>
      </c>
      <c r="R48" s="185">
        <v>173</v>
      </c>
      <c r="S48" s="157" t="s">
        <v>186</v>
      </c>
      <c r="W48" s="157" t="s">
        <v>176</v>
      </c>
      <c r="X48" s="185">
        <v>242.65</v>
      </c>
      <c r="Y48" s="160" t="s">
        <v>186</v>
      </c>
    </row>
    <row r="49" spans="1:25" x14ac:dyDescent="0.2">
      <c r="A49" s="181" t="s">
        <v>75</v>
      </c>
      <c r="Q49" s="157" t="s">
        <v>177</v>
      </c>
      <c r="R49" s="185">
        <v>214</v>
      </c>
      <c r="S49" s="171">
        <v>268</v>
      </c>
      <c r="W49" s="157" t="s">
        <v>177</v>
      </c>
      <c r="X49" s="185">
        <v>235</v>
      </c>
      <c r="Y49" s="157">
        <v>311</v>
      </c>
    </row>
    <row r="50" spans="1:25" x14ac:dyDescent="0.2">
      <c r="A50" s="157" t="s">
        <v>76</v>
      </c>
      <c r="Q50" s="157" t="s">
        <v>178</v>
      </c>
      <c r="R50" s="185">
        <v>107</v>
      </c>
      <c r="S50" s="157">
        <v>157.15</v>
      </c>
      <c r="W50" s="157" t="s">
        <v>178</v>
      </c>
      <c r="X50" s="185">
        <v>134</v>
      </c>
      <c r="Y50" s="157">
        <v>224.4</v>
      </c>
    </row>
    <row r="51" spans="1:25" x14ac:dyDescent="0.2">
      <c r="Q51" s="157" t="s">
        <v>179</v>
      </c>
      <c r="R51" s="185">
        <v>149.19999999999999</v>
      </c>
      <c r="S51" s="157" t="s">
        <v>186</v>
      </c>
      <c r="W51" s="157" t="s">
        <v>179</v>
      </c>
      <c r="X51" s="185">
        <v>209.2</v>
      </c>
      <c r="Y51" s="160" t="s">
        <v>186</v>
      </c>
    </row>
    <row r="52" spans="1:25" x14ac:dyDescent="0.2">
      <c r="Q52" s="157" t="s">
        <v>180</v>
      </c>
      <c r="R52" s="185">
        <v>256</v>
      </c>
      <c r="S52" s="157">
        <v>353</v>
      </c>
      <c r="W52" s="157" t="s">
        <v>180</v>
      </c>
      <c r="X52" s="185">
        <v>257</v>
      </c>
      <c r="Y52" s="157">
        <v>354</v>
      </c>
    </row>
    <row r="53" spans="1:25" x14ac:dyDescent="0.2">
      <c r="A53" s="157" t="s">
        <v>79</v>
      </c>
      <c r="Q53" s="157" t="s">
        <v>181</v>
      </c>
      <c r="R53" s="185">
        <v>256</v>
      </c>
      <c r="S53" s="157">
        <v>353</v>
      </c>
      <c r="W53" s="157" t="s">
        <v>181</v>
      </c>
      <c r="X53" s="185">
        <v>257</v>
      </c>
      <c r="Y53" s="157">
        <v>354</v>
      </c>
    </row>
    <row r="54" spans="1:25" x14ac:dyDescent="0.2">
      <c r="A54" s="157" t="s">
        <v>80</v>
      </c>
      <c r="Q54" s="157" t="s">
        <v>182</v>
      </c>
      <c r="R54" s="185">
        <v>230</v>
      </c>
      <c r="S54" s="157">
        <v>310</v>
      </c>
      <c r="W54" s="157" t="s">
        <v>182</v>
      </c>
      <c r="X54" s="185">
        <v>230</v>
      </c>
      <c r="Y54" s="157">
        <v>310</v>
      </c>
    </row>
    <row r="55" spans="1:25" x14ac:dyDescent="0.2">
      <c r="Q55" s="157" t="s">
        <v>183</v>
      </c>
      <c r="R55" s="185">
        <v>230</v>
      </c>
      <c r="S55" s="157">
        <v>310</v>
      </c>
      <c r="W55" s="157" t="s">
        <v>183</v>
      </c>
      <c r="X55" s="185">
        <v>231</v>
      </c>
      <c r="Y55" s="157">
        <v>311</v>
      </c>
    </row>
    <row r="56" spans="1:25" x14ac:dyDescent="0.2">
      <c r="Q56" s="157" t="s">
        <v>184</v>
      </c>
      <c r="R56" s="185" t="s">
        <v>186</v>
      </c>
      <c r="S56" s="157" t="s">
        <v>186</v>
      </c>
      <c r="W56" s="157" t="s">
        <v>184</v>
      </c>
      <c r="X56" s="185">
        <v>246.6</v>
      </c>
      <c r="Y56" s="160" t="s">
        <v>186</v>
      </c>
    </row>
    <row r="57" spans="1:25" x14ac:dyDescent="0.2">
      <c r="Q57" s="157" t="s">
        <v>185</v>
      </c>
      <c r="R57" s="185" t="s">
        <v>186</v>
      </c>
      <c r="S57" s="157" t="s">
        <v>186</v>
      </c>
      <c r="W57" s="157" t="s">
        <v>185</v>
      </c>
      <c r="X57" s="185">
        <v>335.3</v>
      </c>
      <c r="Y57" s="160" t="s">
        <v>186</v>
      </c>
    </row>
  </sheetData>
  <sheetProtection password="E729" sheet="1" objects="1" scenarios="1" selectLockedCells="1" selectUnlockedCells="1"/>
  <customSheetViews>
    <customSheetView guid="{22027ADF-C980-4769-A0E5-50C0073F682E}">
      <selection activeCell="C2" sqref="C2"/>
      <pageMargins left="0.75" right="0.75" top="1" bottom="1" header="0.5" footer="0.5"/>
      <pageSetup paperSize="9" orientation="portrait" horizontalDpi="4294967295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269"/>
  <sheetViews>
    <sheetView workbookViewId="0">
      <selection sqref="A1:XFD1048576"/>
    </sheetView>
  </sheetViews>
  <sheetFormatPr defaultColWidth="9.140625" defaultRowHeight="12.75" x14ac:dyDescent="0.2"/>
  <cols>
    <col min="1" max="1" width="44.140625" style="158" bestFit="1" customWidth="1"/>
    <col min="2" max="2" width="20.85546875" style="158" bestFit="1" customWidth="1"/>
    <col min="3" max="4" width="9.140625" style="158"/>
    <col min="5" max="5" width="33.28515625" style="158" bestFit="1" customWidth="1"/>
    <col min="6" max="6" width="21.42578125" style="158" customWidth="1"/>
    <col min="7" max="7" width="25" style="158" customWidth="1"/>
    <col min="8" max="10" width="9.140625" style="158"/>
    <col min="11" max="11" width="24.85546875" style="158" customWidth="1"/>
    <col min="12" max="12" width="12" style="158" customWidth="1"/>
    <col min="13" max="14" width="9.140625" style="158"/>
    <col min="15" max="15" width="39.42578125" style="158" customWidth="1"/>
    <col min="16" max="19" width="9.140625" style="158"/>
    <col min="20" max="20" width="33.28515625" style="158" customWidth="1"/>
    <col min="21" max="16384" width="9.140625" style="158"/>
  </cols>
  <sheetData>
    <row r="1" spans="1:20" ht="51.75" customHeight="1" x14ac:dyDescent="0.2">
      <c r="A1" s="162" t="s">
        <v>20</v>
      </c>
      <c r="B1" s="162" t="s">
        <v>22</v>
      </c>
      <c r="F1" s="163"/>
      <c r="G1" s="163"/>
      <c r="K1" s="164"/>
      <c r="L1" s="164"/>
      <c r="M1" s="164"/>
      <c r="N1" s="164"/>
    </row>
    <row r="2" spans="1:20" x14ac:dyDescent="0.2">
      <c r="A2" s="165" t="s">
        <v>23</v>
      </c>
      <c r="B2" s="166">
        <v>0</v>
      </c>
      <c r="C2" s="167">
        <v>0</v>
      </c>
      <c r="P2" s="168"/>
    </row>
    <row r="3" spans="1:20" x14ac:dyDescent="0.2">
      <c r="A3" s="165" t="s">
        <v>151</v>
      </c>
      <c r="B3" s="166">
        <v>126</v>
      </c>
      <c r="C3" s="167">
        <v>8</v>
      </c>
      <c r="F3" s="168"/>
      <c r="G3" s="168"/>
      <c r="I3" s="169"/>
      <c r="K3" s="170"/>
      <c r="L3" s="168"/>
      <c r="M3" s="168"/>
      <c r="P3" s="168"/>
      <c r="T3" s="158" t="s">
        <v>72</v>
      </c>
    </row>
    <row r="4" spans="1:20" x14ac:dyDescent="0.2">
      <c r="A4" s="165" t="s">
        <v>150</v>
      </c>
      <c r="B4" s="166">
        <v>150</v>
      </c>
      <c r="C4" s="167">
        <v>10</v>
      </c>
      <c r="F4" s="168"/>
      <c r="G4" s="168"/>
      <c r="I4" s="169"/>
      <c r="K4" s="170"/>
      <c r="L4" s="168"/>
      <c r="M4" s="168"/>
      <c r="P4" s="168"/>
      <c r="T4" s="158" t="s">
        <v>52</v>
      </c>
    </row>
    <row r="5" spans="1:20" x14ac:dyDescent="0.2">
      <c r="A5" s="170" t="s">
        <v>139</v>
      </c>
      <c r="B5" s="168">
        <v>189</v>
      </c>
      <c r="C5" s="167">
        <v>8</v>
      </c>
      <c r="F5" s="168"/>
      <c r="I5" s="169"/>
      <c r="K5" s="170"/>
      <c r="L5" s="168"/>
      <c r="M5" s="168"/>
      <c r="P5" s="168"/>
      <c r="T5" s="158" t="s">
        <v>63</v>
      </c>
    </row>
    <row r="6" spans="1:20" x14ac:dyDescent="0.2">
      <c r="A6" s="170" t="s">
        <v>138</v>
      </c>
      <c r="B6" s="168">
        <v>209</v>
      </c>
      <c r="C6" s="167">
        <v>10</v>
      </c>
      <c r="F6" s="168"/>
      <c r="G6" s="168"/>
      <c r="I6" s="169"/>
      <c r="K6" s="171"/>
      <c r="L6" s="168"/>
      <c r="M6" s="168"/>
      <c r="T6" s="158" t="s">
        <v>47</v>
      </c>
    </row>
    <row r="7" spans="1:20" x14ac:dyDescent="0.2">
      <c r="A7" s="170" t="s">
        <v>149</v>
      </c>
      <c r="B7" s="166">
        <v>150</v>
      </c>
      <c r="C7" s="167">
        <v>8</v>
      </c>
      <c r="F7" s="168"/>
      <c r="G7" s="168"/>
      <c r="I7" s="169"/>
      <c r="K7" s="171"/>
      <c r="L7" s="168"/>
      <c r="M7" s="168"/>
    </row>
    <row r="8" spans="1:20" x14ac:dyDescent="0.2">
      <c r="A8" s="170" t="s">
        <v>148</v>
      </c>
      <c r="B8" s="166">
        <v>172</v>
      </c>
      <c r="C8" s="167">
        <v>10</v>
      </c>
      <c r="F8" s="168"/>
      <c r="I8" s="169"/>
      <c r="K8" s="171"/>
      <c r="L8" s="168"/>
      <c r="M8" s="168"/>
    </row>
    <row r="9" spans="1:20" x14ac:dyDescent="0.2">
      <c r="A9" s="170" t="s">
        <v>147</v>
      </c>
      <c r="B9" s="166">
        <v>188</v>
      </c>
      <c r="C9" s="167">
        <v>8</v>
      </c>
      <c r="F9" s="168"/>
      <c r="G9" s="168"/>
      <c r="I9" s="169"/>
      <c r="K9" s="171"/>
      <c r="L9" s="168"/>
      <c r="M9" s="168"/>
    </row>
    <row r="10" spans="1:20" x14ac:dyDescent="0.2">
      <c r="A10" s="158" t="s">
        <v>146</v>
      </c>
      <c r="B10" s="166">
        <v>209</v>
      </c>
      <c r="C10" s="158">
        <v>10</v>
      </c>
      <c r="F10" s="168"/>
      <c r="G10" s="168"/>
      <c r="I10" s="169"/>
      <c r="K10" s="171"/>
      <c r="L10" s="168"/>
      <c r="M10" s="168"/>
    </row>
    <row r="11" spans="1:20" x14ac:dyDescent="0.2">
      <c r="A11" s="170" t="s">
        <v>152</v>
      </c>
      <c r="B11" s="166">
        <v>224</v>
      </c>
      <c r="C11" s="167">
        <v>8</v>
      </c>
      <c r="F11" s="168"/>
      <c r="K11" s="171"/>
      <c r="L11" s="168"/>
      <c r="M11" s="168"/>
    </row>
    <row r="12" spans="1:20" x14ac:dyDescent="0.2">
      <c r="A12" s="158" t="s">
        <v>153</v>
      </c>
      <c r="B12" s="166">
        <v>267</v>
      </c>
      <c r="C12" s="158">
        <v>10</v>
      </c>
      <c r="F12" s="168"/>
      <c r="K12" s="171"/>
      <c r="L12" s="168"/>
      <c r="M12" s="168"/>
      <c r="T12" s="158" t="s">
        <v>6</v>
      </c>
    </row>
    <row r="13" spans="1:20" x14ac:dyDescent="0.2">
      <c r="A13" s="170" t="s">
        <v>137</v>
      </c>
      <c r="B13" s="166">
        <v>224</v>
      </c>
      <c r="C13" s="167">
        <v>8</v>
      </c>
      <c r="F13" s="168"/>
      <c r="K13" s="171"/>
      <c r="L13" s="168"/>
      <c r="M13" s="168"/>
      <c r="T13" s="158" t="s">
        <v>73</v>
      </c>
    </row>
    <row r="14" spans="1:20" x14ac:dyDescent="0.2">
      <c r="A14" s="170" t="s">
        <v>136</v>
      </c>
      <c r="B14" s="166">
        <v>267</v>
      </c>
      <c r="C14" s="167">
        <v>10</v>
      </c>
      <c r="F14" s="168"/>
      <c r="T14" s="158" t="s">
        <v>74</v>
      </c>
    </row>
    <row r="15" spans="1:20" x14ac:dyDescent="0.2">
      <c r="A15" s="170" t="s">
        <v>135</v>
      </c>
      <c r="B15" s="166">
        <v>192</v>
      </c>
      <c r="C15" s="167">
        <v>8</v>
      </c>
      <c r="F15" s="168"/>
    </row>
    <row r="16" spans="1:20" x14ac:dyDescent="0.2">
      <c r="A16" s="170" t="s">
        <v>114</v>
      </c>
      <c r="B16" s="166">
        <v>240</v>
      </c>
      <c r="C16" s="167">
        <v>10</v>
      </c>
      <c r="F16" s="168"/>
    </row>
    <row r="17" spans="1:20" x14ac:dyDescent="0.2">
      <c r="A17" s="170" t="s">
        <v>141</v>
      </c>
      <c r="B17" s="168">
        <v>221</v>
      </c>
      <c r="C17" s="167">
        <v>8</v>
      </c>
      <c r="F17" s="168"/>
    </row>
    <row r="18" spans="1:20" x14ac:dyDescent="0.2">
      <c r="A18" s="170" t="s">
        <v>140</v>
      </c>
      <c r="B18" s="168">
        <v>284</v>
      </c>
      <c r="C18" s="167">
        <v>10</v>
      </c>
      <c r="F18" s="168"/>
      <c r="G18" s="168"/>
      <c r="I18" s="169"/>
    </row>
    <row r="19" spans="1:20" x14ac:dyDescent="0.2">
      <c r="A19" s="170" t="s">
        <v>154</v>
      </c>
      <c r="B19" s="166">
        <v>323</v>
      </c>
      <c r="C19" s="167">
        <v>10</v>
      </c>
      <c r="F19" s="168"/>
      <c r="I19" s="169"/>
    </row>
    <row r="20" spans="1:20" x14ac:dyDescent="0.2">
      <c r="A20" s="170" t="s">
        <v>155</v>
      </c>
      <c r="B20" s="166">
        <v>230</v>
      </c>
      <c r="C20" s="167">
        <v>8</v>
      </c>
      <c r="F20" s="168"/>
      <c r="G20" s="168"/>
      <c r="I20" s="169"/>
      <c r="T20" s="157"/>
    </row>
    <row r="21" spans="1:20" x14ac:dyDescent="0.2">
      <c r="A21" s="170" t="s">
        <v>156</v>
      </c>
      <c r="B21" s="166">
        <v>186</v>
      </c>
      <c r="C21" s="167">
        <v>10</v>
      </c>
      <c r="G21" s="168"/>
      <c r="T21" s="157"/>
    </row>
    <row r="22" spans="1:20" x14ac:dyDescent="0.2">
      <c r="A22" s="170" t="s">
        <v>157</v>
      </c>
      <c r="B22" s="168">
        <v>157</v>
      </c>
      <c r="C22" s="167">
        <v>8</v>
      </c>
      <c r="T22" s="157"/>
    </row>
    <row r="23" spans="1:20" x14ac:dyDescent="0.2">
      <c r="A23" s="170" t="s">
        <v>158</v>
      </c>
      <c r="B23" s="166">
        <v>186</v>
      </c>
      <c r="C23" s="167">
        <v>10</v>
      </c>
      <c r="F23" s="168"/>
      <c r="G23" s="168"/>
      <c r="T23" s="157"/>
    </row>
    <row r="24" spans="1:20" x14ac:dyDescent="0.2">
      <c r="A24" s="170" t="s">
        <v>159</v>
      </c>
      <c r="B24" s="166">
        <v>157</v>
      </c>
      <c r="C24" s="167">
        <v>8</v>
      </c>
      <c r="F24" s="168"/>
      <c r="G24" s="168"/>
      <c r="T24" s="157"/>
    </row>
    <row r="25" spans="1:20" x14ac:dyDescent="0.2">
      <c r="A25" s="170" t="s">
        <v>160</v>
      </c>
      <c r="B25" s="166">
        <v>186</v>
      </c>
      <c r="C25" s="167">
        <v>10</v>
      </c>
      <c r="F25" s="168"/>
      <c r="G25" s="168"/>
      <c r="L25" s="166"/>
      <c r="M25" s="169"/>
      <c r="T25" s="157"/>
    </row>
    <row r="26" spans="1:20" x14ac:dyDescent="0.2">
      <c r="A26" s="170" t="s">
        <v>161</v>
      </c>
      <c r="B26" s="166">
        <v>157</v>
      </c>
      <c r="C26" s="167">
        <v>8</v>
      </c>
      <c r="F26" s="168"/>
      <c r="G26" s="168"/>
      <c r="L26" s="166"/>
      <c r="M26" s="169"/>
      <c r="T26" s="157"/>
    </row>
    <row r="27" spans="1:20" x14ac:dyDescent="0.2">
      <c r="A27" s="170"/>
      <c r="B27" s="172"/>
      <c r="C27" s="167"/>
      <c r="F27" s="168"/>
      <c r="G27" s="168"/>
      <c r="L27" s="166"/>
      <c r="M27" s="169"/>
      <c r="T27" s="157"/>
    </row>
    <row r="28" spans="1:20" x14ac:dyDescent="0.2">
      <c r="A28" s="170"/>
      <c r="B28" s="172"/>
      <c r="C28" s="167"/>
      <c r="F28" s="168"/>
      <c r="G28" s="168"/>
      <c r="L28" s="166"/>
      <c r="M28" s="169"/>
      <c r="T28" s="157"/>
    </row>
    <row r="29" spans="1:20" x14ac:dyDescent="0.2">
      <c r="A29" s="170"/>
      <c r="B29" s="172"/>
      <c r="C29" s="167"/>
      <c r="F29" s="168"/>
      <c r="G29" s="168"/>
      <c r="L29" s="166"/>
      <c r="M29" s="169"/>
      <c r="T29" s="157"/>
    </row>
    <row r="30" spans="1:20" x14ac:dyDescent="0.2">
      <c r="A30" s="170"/>
      <c r="B30" s="172"/>
      <c r="C30" s="167"/>
      <c r="F30" s="168"/>
      <c r="G30" s="168"/>
      <c r="L30" s="166"/>
      <c r="M30" s="169"/>
      <c r="T30" s="157"/>
    </row>
    <row r="31" spans="1:20" x14ac:dyDescent="0.2">
      <c r="A31" s="170"/>
      <c r="B31" s="172"/>
      <c r="C31" s="167"/>
      <c r="F31" s="168"/>
      <c r="G31" s="168"/>
      <c r="L31" s="166"/>
      <c r="M31" s="169"/>
      <c r="T31" s="157"/>
    </row>
    <row r="32" spans="1:20" x14ac:dyDescent="0.2">
      <c r="A32" s="170"/>
      <c r="B32" s="172"/>
      <c r="C32" s="167"/>
      <c r="F32" s="168"/>
      <c r="G32" s="168"/>
      <c r="L32" s="166"/>
      <c r="M32" s="169"/>
      <c r="T32" s="157"/>
    </row>
    <row r="33" spans="1:20" x14ac:dyDescent="0.2">
      <c r="A33" s="170"/>
      <c r="B33" s="172"/>
      <c r="C33" s="167"/>
      <c r="F33" s="168"/>
      <c r="G33" s="168"/>
      <c r="L33" s="166"/>
      <c r="M33" s="169"/>
      <c r="T33" s="157"/>
    </row>
    <row r="34" spans="1:20" x14ac:dyDescent="0.2">
      <c r="A34" s="170"/>
      <c r="B34" s="172"/>
      <c r="C34" s="167"/>
      <c r="F34" s="168"/>
      <c r="G34" s="168"/>
      <c r="L34" s="166"/>
      <c r="M34" s="169"/>
    </row>
    <row r="35" spans="1:20" x14ac:dyDescent="0.2">
      <c r="A35" s="170"/>
      <c r="B35" s="172"/>
      <c r="C35" s="167"/>
      <c r="F35" s="168"/>
      <c r="G35" s="168"/>
      <c r="L35" s="166"/>
      <c r="M35" s="169"/>
    </row>
    <row r="36" spans="1:20" x14ac:dyDescent="0.2">
      <c r="A36" s="170"/>
      <c r="B36" s="172"/>
      <c r="C36" s="167"/>
      <c r="F36" s="168"/>
      <c r="G36" s="168"/>
      <c r="L36" s="166"/>
      <c r="M36" s="169"/>
    </row>
    <row r="37" spans="1:20" x14ac:dyDescent="0.2">
      <c r="A37" s="170"/>
      <c r="B37" s="172"/>
      <c r="C37" s="167"/>
      <c r="L37" s="166"/>
      <c r="M37" s="169"/>
    </row>
    <row r="38" spans="1:20" x14ac:dyDescent="0.2">
      <c r="A38" s="170"/>
      <c r="B38" s="172"/>
      <c r="C38" s="167"/>
      <c r="L38" s="166"/>
      <c r="M38" s="169"/>
    </row>
    <row r="39" spans="1:20" x14ac:dyDescent="0.2">
      <c r="A39" s="170"/>
      <c r="B39" s="172"/>
      <c r="C39" s="167"/>
      <c r="L39" s="166"/>
      <c r="M39" s="169"/>
    </row>
    <row r="40" spans="1:20" x14ac:dyDescent="0.2">
      <c r="A40" s="170"/>
      <c r="B40" s="172"/>
      <c r="C40" s="167"/>
      <c r="L40" s="166"/>
      <c r="M40" s="169"/>
    </row>
    <row r="41" spans="1:20" x14ac:dyDescent="0.2">
      <c r="A41" s="170"/>
      <c r="B41" s="172"/>
      <c r="C41" s="167"/>
      <c r="L41" s="166"/>
      <c r="M41" s="169"/>
    </row>
    <row r="42" spans="1:20" x14ac:dyDescent="0.2">
      <c r="A42" s="170"/>
      <c r="B42" s="172"/>
      <c r="C42" s="167"/>
      <c r="L42" s="166"/>
      <c r="M42" s="169"/>
    </row>
    <row r="43" spans="1:20" x14ac:dyDescent="0.2">
      <c r="A43" s="170"/>
      <c r="B43" s="172"/>
      <c r="C43" s="167"/>
    </row>
    <row r="44" spans="1:20" x14ac:dyDescent="0.2">
      <c r="A44" s="170"/>
      <c r="B44" s="172"/>
      <c r="C44" s="167"/>
    </row>
    <row r="45" spans="1:20" x14ac:dyDescent="0.2">
      <c r="A45" s="170"/>
      <c r="B45" s="172"/>
      <c r="C45" s="167"/>
    </row>
    <row r="46" spans="1:20" x14ac:dyDescent="0.2">
      <c r="A46" s="170"/>
      <c r="B46" s="172"/>
      <c r="C46" s="167"/>
    </row>
    <row r="47" spans="1:20" x14ac:dyDescent="0.2">
      <c r="A47" s="170"/>
      <c r="B47" s="172"/>
      <c r="C47" s="167"/>
    </row>
    <row r="48" spans="1:20" x14ac:dyDescent="0.2">
      <c r="A48" s="170"/>
      <c r="B48" s="168"/>
      <c r="C48" s="173"/>
    </row>
    <row r="49" spans="1:5" x14ac:dyDescent="0.2">
      <c r="A49" s="170"/>
      <c r="B49" s="166"/>
      <c r="C49" s="173"/>
    </row>
    <row r="50" spans="1:5" x14ac:dyDescent="0.2">
      <c r="A50" s="170"/>
      <c r="B50" s="166"/>
      <c r="C50" s="173"/>
    </row>
    <row r="51" spans="1:5" x14ac:dyDescent="0.2">
      <c r="A51" s="170"/>
      <c r="B51" s="166"/>
      <c r="C51" s="173"/>
    </row>
    <row r="52" spans="1:5" x14ac:dyDescent="0.2">
      <c r="A52" s="170"/>
      <c r="B52" s="166"/>
      <c r="C52" s="173"/>
    </row>
    <row r="53" spans="1:5" x14ac:dyDescent="0.2">
      <c r="A53" s="170"/>
      <c r="B53" s="166"/>
      <c r="C53" s="173"/>
    </row>
    <row r="54" spans="1:5" x14ac:dyDescent="0.2">
      <c r="A54" s="170"/>
      <c r="B54" s="166"/>
      <c r="C54" s="173"/>
    </row>
    <row r="55" spans="1:5" x14ac:dyDescent="0.2">
      <c r="A55" s="170"/>
      <c r="B55" s="166"/>
      <c r="C55" s="173"/>
    </row>
    <row r="56" spans="1:5" x14ac:dyDescent="0.2">
      <c r="A56" s="170"/>
      <c r="B56" s="166"/>
      <c r="C56" s="173"/>
      <c r="E56" s="174"/>
    </row>
    <row r="57" spans="1:5" x14ac:dyDescent="0.2">
      <c r="A57" s="170"/>
      <c r="B57" s="168"/>
      <c r="C57" s="173"/>
      <c r="E57" s="174"/>
    </row>
    <row r="58" spans="1:5" x14ac:dyDescent="0.2">
      <c r="A58" s="170"/>
      <c r="B58" s="168"/>
      <c r="C58" s="173"/>
      <c r="E58" s="174"/>
    </row>
    <row r="59" spans="1:5" x14ac:dyDescent="0.2">
      <c r="A59" s="170"/>
      <c r="B59" s="168"/>
      <c r="C59" s="173"/>
      <c r="E59" s="174"/>
    </row>
    <row r="60" spans="1:5" x14ac:dyDescent="0.2">
      <c r="A60" s="170"/>
      <c r="B60" s="166"/>
      <c r="C60" s="173"/>
      <c r="E60" s="174"/>
    </row>
    <row r="61" spans="1:5" x14ac:dyDescent="0.2">
      <c r="A61" s="170"/>
      <c r="B61" s="166"/>
      <c r="C61" s="173"/>
      <c r="E61" s="174"/>
    </row>
    <row r="62" spans="1:5" x14ac:dyDescent="0.2">
      <c r="A62" s="175"/>
      <c r="B62" s="168"/>
      <c r="C62" s="173"/>
      <c r="E62" s="174"/>
    </row>
    <row r="63" spans="1:5" x14ac:dyDescent="0.2">
      <c r="A63" s="175"/>
      <c r="B63" s="168"/>
      <c r="C63" s="173"/>
      <c r="E63" s="174"/>
    </row>
    <row r="64" spans="1:5" x14ac:dyDescent="0.2">
      <c r="A64" s="175"/>
      <c r="B64" s="168"/>
      <c r="C64" s="173"/>
      <c r="E64" s="174"/>
    </row>
    <row r="65" spans="1:3" x14ac:dyDescent="0.2">
      <c r="A65" s="175"/>
      <c r="B65" s="168"/>
      <c r="C65" s="173"/>
    </row>
    <row r="66" spans="1:3" x14ac:dyDescent="0.2">
      <c r="A66" s="175"/>
      <c r="B66" s="168"/>
      <c r="C66" s="173"/>
    </row>
    <row r="67" spans="1:3" x14ac:dyDescent="0.2">
      <c r="A67" s="175"/>
      <c r="B67" s="168"/>
      <c r="C67" s="173"/>
    </row>
    <row r="68" spans="1:3" x14ac:dyDescent="0.2">
      <c r="A68" s="175"/>
      <c r="B68" s="168"/>
      <c r="C68" s="173"/>
    </row>
    <row r="69" spans="1:3" x14ac:dyDescent="0.2">
      <c r="A69" s="175"/>
      <c r="B69" s="168"/>
      <c r="C69" s="173"/>
    </row>
    <row r="70" spans="1:3" x14ac:dyDescent="0.2">
      <c r="A70" s="175"/>
      <c r="B70" s="168"/>
      <c r="C70" s="173"/>
    </row>
    <row r="71" spans="1:3" x14ac:dyDescent="0.2">
      <c r="A71" s="175"/>
      <c r="B71" s="168"/>
      <c r="C71" s="173"/>
    </row>
    <row r="72" spans="1:3" x14ac:dyDescent="0.2">
      <c r="A72" s="175"/>
      <c r="B72" s="168"/>
      <c r="C72" s="173"/>
    </row>
    <row r="73" spans="1:3" x14ac:dyDescent="0.2">
      <c r="A73" s="175"/>
      <c r="B73" s="168"/>
      <c r="C73" s="173"/>
    </row>
    <row r="74" spans="1:3" x14ac:dyDescent="0.2">
      <c r="A74" s="175"/>
      <c r="B74" s="168"/>
      <c r="C74" s="173"/>
    </row>
    <row r="75" spans="1:3" x14ac:dyDescent="0.2">
      <c r="A75" s="175"/>
      <c r="B75" s="168"/>
      <c r="C75" s="173"/>
    </row>
    <row r="76" spans="1:3" x14ac:dyDescent="0.2">
      <c r="A76" s="175"/>
      <c r="B76" s="168"/>
      <c r="C76" s="173"/>
    </row>
    <row r="77" spans="1:3" x14ac:dyDescent="0.2">
      <c r="A77" s="175"/>
      <c r="B77" s="168"/>
      <c r="C77" s="173"/>
    </row>
    <row r="78" spans="1:3" x14ac:dyDescent="0.2">
      <c r="A78" s="175"/>
      <c r="B78" s="168"/>
      <c r="C78" s="173"/>
    </row>
    <row r="79" spans="1:3" x14ac:dyDescent="0.2">
      <c r="A79" s="175"/>
      <c r="B79" s="168"/>
      <c r="C79" s="173"/>
    </row>
    <row r="80" spans="1:3" x14ac:dyDescent="0.2">
      <c r="A80" s="175"/>
      <c r="B80" s="168"/>
      <c r="C80" s="173"/>
    </row>
    <row r="81" spans="1:3" x14ac:dyDescent="0.2">
      <c r="A81" s="175"/>
      <c r="B81" s="168"/>
      <c r="C81" s="173"/>
    </row>
    <row r="82" spans="1:3" x14ac:dyDescent="0.2">
      <c r="A82" s="175"/>
      <c r="B82" s="168"/>
      <c r="C82" s="173"/>
    </row>
    <row r="83" spans="1:3" x14ac:dyDescent="0.2">
      <c r="A83" s="175"/>
      <c r="B83" s="168"/>
      <c r="C83" s="173"/>
    </row>
    <row r="84" spans="1:3" x14ac:dyDescent="0.2">
      <c r="A84" s="175"/>
      <c r="B84" s="168"/>
      <c r="C84" s="173"/>
    </row>
    <row r="85" spans="1:3" x14ac:dyDescent="0.2">
      <c r="A85" s="175"/>
      <c r="B85" s="168"/>
      <c r="C85" s="173"/>
    </row>
    <row r="86" spans="1:3" x14ac:dyDescent="0.2">
      <c r="A86" s="175"/>
      <c r="B86" s="168"/>
      <c r="C86" s="173"/>
    </row>
    <row r="87" spans="1:3" x14ac:dyDescent="0.2">
      <c r="A87" s="175"/>
      <c r="B87" s="168"/>
      <c r="C87" s="173"/>
    </row>
    <row r="88" spans="1:3" x14ac:dyDescent="0.2">
      <c r="A88" s="175"/>
      <c r="B88" s="168"/>
      <c r="C88" s="173"/>
    </row>
    <row r="89" spans="1:3" x14ac:dyDescent="0.2">
      <c r="A89" s="175"/>
      <c r="B89" s="168"/>
      <c r="C89" s="173"/>
    </row>
    <row r="90" spans="1:3" x14ac:dyDescent="0.2">
      <c r="A90" s="175"/>
      <c r="B90" s="168"/>
      <c r="C90" s="173"/>
    </row>
    <row r="91" spans="1:3" x14ac:dyDescent="0.2">
      <c r="A91" s="175"/>
      <c r="B91" s="168"/>
      <c r="C91" s="173"/>
    </row>
    <row r="92" spans="1:3" x14ac:dyDescent="0.2">
      <c r="A92" s="175"/>
      <c r="B92" s="168"/>
      <c r="C92" s="173"/>
    </row>
    <row r="93" spans="1:3" x14ac:dyDescent="0.2">
      <c r="A93" s="175"/>
      <c r="B93" s="168"/>
      <c r="C93" s="173"/>
    </row>
    <row r="94" spans="1:3" x14ac:dyDescent="0.2">
      <c r="A94" s="175"/>
      <c r="B94" s="168"/>
      <c r="C94" s="173"/>
    </row>
    <row r="95" spans="1:3" x14ac:dyDescent="0.2">
      <c r="A95" s="175"/>
      <c r="B95" s="168"/>
      <c r="C95" s="173"/>
    </row>
    <row r="96" spans="1:3" x14ac:dyDescent="0.2">
      <c r="A96" s="175"/>
      <c r="B96" s="168"/>
      <c r="C96" s="173"/>
    </row>
    <row r="97" spans="1:3" x14ac:dyDescent="0.2">
      <c r="A97" s="175"/>
      <c r="B97" s="168"/>
      <c r="C97" s="173"/>
    </row>
    <row r="98" spans="1:3" x14ac:dyDescent="0.2">
      <c r="A98" s="170"/>
      <c r="B98" s="168"/>
      <c r="C98" s="173"/>
    </row>
    <row r="99" spans="1:3" x14ac:dyDescent="0.2">
      <c r="A99" s="170"/>
      <c r="B99" s="168"/>
      <c r="C99" s="173"/>
    </row>
    <row r="100" spans="1:3" x14ac:dyDescent="0.2">
      <c r="A100" s="170"/>
      <c r="B100" s="168"/>
      <c r="C100" s="173"/>
    </row>
    <row r="101" spans="1:3" x14ac:dyDescent="0.2">
      <c r="A101" s="170"/>
      <c r="B101" s="168"/>
      <c r="C101" s="173"/>
    </row>
    <row r="102" spans="1:3" x14ac:dyDescent="0.2">
      <c r="A102" s="170"/>
      <c r="B102" s="168"/>
      <c r="C102" s="173"/>
    </row>
    <row r="103" spans="1:3" x14ac:dyDescent="0.2">
      <c r="A103" s="170"/>
      <c r="B103" s="168"/>
      <c r="C103" s="173"/>
    </row>
    <row r="104" spans="1:3" x14ac:dyDescent="0.2">
      <c r="A104" s="170"/>
      <c r="B104" s="168"/>
      <c r="C104" s="173"/>
    </row>
    <row r="105" spans="1:3" x14ac:dyDescent="0.2">
      <c r="A105" s="170"/>
      <c r="B105" s="168"/>
      <c r="C105" s="173"/>
    </row>
    <row r="106" spans="1:3" x14ac:dyDescent="0.2">
      <c r="A106" s="170"/>
      <c r="B106" s="168"/>
      <c r="C106" s="173"/>
    </row>
    <row r="107" spans="1:3" x14ac:dyDescent="0.2">
      <c r="A107" s="170"/>
      <c r="B107" s="168"/>
      <c r="C107" s="173"/>
    </row>
    <row r="108" spans="1:3" x14ac:dyDescent="0.2">
      <c r="A108" s="170"/>
      <c r="B108" s="168"/>
      <c r="C108" s="173"/>
    </row>
    <row r="109" spans="1:3" x14ac:dyDescent="0.2">
      <c r="A109" s="170"/>
      <c r="B109" s="168"/>
      <c r="C109" s="173"/>
    </row>
    <row r="110" spans="1:3" x14ac:dyDescent="0.2">
      <c r="A110" s="170"/>
      <c r="B110" s="168"/>
      <c r="C110" s="173"/>
    </row>
    <row r="111" spans="1:3" x14ac:dyDescent="0.2">
      <c r="A111" s="170"/>
      <c r="B111" s="168"/>
      <c r="C111" s="173"/>
    </row>
    <row r="112" spans="1:3" x14ac:dyDescent="0.2">
      <c r="A112" s="170"/>
      <c r="B112" s="168"/>
      <c r="C112" s="173"/>
    </row>
    <row r="113" spans="1:3" x14ac:dyDescent="0.2">
      <c r="A113" s="170"/>
      <c r="B113" s="168"/>
      <c r="C113" s="173"/>
    </row>
    <row r="114" spans="1:3" x14ac:dyDescent="0.2">
      <c r="A114" s="170"/>
      <c r="B114" s="168"/>
      <c r="C114" s="173"/>
    </row>
    <row r="115" spans="1:3" x14ac:dyDescent="0.2">
      <c r="A115" s="170"/>
      <c r="B115" s="168"/>
      <c r="C115" s="173"/>
    </row>
    <row r="116" spans="1:3" x14ac:dyDescent="0.2">
      <c r="A116" s="175"/>
      <c r="B116" s="168"/>
      <c r="C116" s="173"/>
    </row>
    <row r="117" spans="1:3" x14ac:dyDescent="0.2">
      <c r="A117" s="175"/>
      <c r="B117" s="168"/>
      <c r="C117" s="173"/>
    </row>
    <row r="118" spans="1:3" x14ac:dyDescent="0.2">
      <c r="A118" s="175"/>
      <c r="B118" s="168"/>
      <c r="C118" s="173"/>
    </row>
    <row r="119" spans="1:3" x14ac:dyDescent="0.2">
      <c r="A119" s="175"/>
      <c r="B119" s="168"/>
      <c r="C119" s="173"/>
    </row>
    <row r="120" spans="1:3" x14ac:dyDescent="0.2">
      <c r="A120" s="175"/>
      <c r="B120" s="168"/>
      <c r="C120" s="173"/>
    </row>
    <row r="121" spans="1:3" x14ac:dyDescent="0.2">
      <c r="A121" s="175"/>
      <c r="B121" s="168"/>
      <c r="C121" s="173"/>
    </row>
    <row r="122" spans="1:3" x14ac:dyDescent="0.2">
      <c r="A122" s="175"/>
      <c r="B122" s="168"/>
      <c r="C122" s="173"/>
    </row>
    <row r="123" spans="1:3" x14ac:dyDescent="0.2">
      <c r="A123" s="175"/>
      <c r="B123" s="168"/>
      <c r="C123" s="173"/>
    </row>
    <row r="124" spans="1:3" x14ac:dyDescent="0.2">
      <c r="A124" s="175"/>
      <c r="B124" s="168"/>
      <c r="C124" s="173"/>
    </row>
    <row r="125" spans="1:3" x14ac:dyDescent="0.2">
      <c r="A125" s="175"/>
      <c r="B125" s="168"/>
      <c r="C125" s="173"/>
    </row>
    <row r="126" spans="1:3" x14ac:dyDescent="0.2">
      <c r="A126" s="175"/>
      <c r="B126" s="168"/>
      <c r="C126" s="173"/>
    </row>
    <row r="127" spans="1:3" x14ac:dyDescent="0.2">
      <c r="A127" s="175"/>
      <c r="B127" s="168"/>
      <c r="C127" s="173"/>
    </row>
    <row r="128" spans="1:3" x14ac:dyDescent="0.2">
      <c r="A128" s="175"/>
      <c r="B128" s="168"/>
      <c r="C128" s="173"/>
    </row>
    <row r="129" spans="1:3" x14ac:dyDescent="0.2">
      <c r="A129" s="175"/>
      <c r="B129" s="168"/>
      <c r="C129" s="173"/>
    </row>
    <row r="130" spans="1:3" x14ac:dyDescent="0.2">
      <c r="A130" s="175"/>
      <c r="B130" s="168"/>
      <c r="C130" s="173"/>
    </row>
    <row r="131" spans="1:3" x14ac:dyDescent="0.2">
      <c r="A131" s="175"/>
      <c r="B131" s="168"/>
      <c r="C131" s="173"/>
    </row>
    <row r="132" spans="1:3" x14ac:dyDescent="0.2">
      <c r="A132" s="175"/>
      <c r="B132" s="168"/>
      <c r="C132" s="173"/>
    </row>
    <row r="133" spans="1:3" x14ac:dyDescent="0.2">
      <c r="A133" s="175"/>
      <c r="B133" s="168"/>
      <c r="C133" s="173"/>
    </row>
    <row r="134" spans="1:3" x14ac:dyDescent="0.2">
      <c r="A134" s="175"/>
      <c r="B134" s="168"/>
      <c r="C134" s="173"/>
    </row>
    <row r="135" spans="1:3" x14ac:dyDescent="0.2">
      <c r="A135" s="175"/>
      <c r="B135" s="168"/>
      <c r="C135" s="173"/>
    </row>
    <row r="136" spans="1:3" x14ac:dyDescent="0.2">
      <c r="A136" s="175"/>
      <c r="B136" s="168"/>
      <c r="C136" s="173"/>
    </row>
    <row r="137" spans="1:3" x14ac:dyDescent="0.2">
      <c r="A137" s="175"/>
      <c r="B137" s="168"/>
      <c r="C137" s="173"/>
    </row>
    <row r="138" spans="1:3" x14ac:dyDescent="0.2">
      <c r="A138" s="175"/>
      <c r="B138" s="168"/>
      <c r="C138" s="173"/>
    </row>
    <row r="139" spans="1:3" x14ac:dyDescent="0.2">
      <c r="A139" s="175"/>
      <c r="B139" s="168"/>
      <c r="C139" s="173"/>
    </row>
    <row r="140" spans="1:3" x14ac:dyDescent="0.2">
      <c r="A140" s="175"/>
      <c r="B140" s="168"/>
      <c r="C140" s="173"/>
    </row>
    <row r="141" spans="1:3" x14ac:dyDescent="0.2">
      <c r="A141" s="175"/>
      <c r="B141" s="168"/>
      <c r="C141" s="173"/>
    </row>
    <row r="142" spans="1:3" x14ac:dyDescent="0.2">
      <c r="A142" s="175"/>
      <c r="B142" s="168"/>
      <c r="C142" s="173"/>
    </row>
    <row r="143" spans="1:3" x14ac:dyDescent="0.2">
      <c r="A143" s="175"/>
      <c r="B143" s="168"/>
      <c r="C143" s="173"/>
    </row>
    <row r="144" spans="1:3" x14ac:dyDescent="0.2">
      <c r="A144" s="175"/>
      <c r="B144" s="168"/>
      <c r="C144" s="173"/>
    </row>
    <row r="145" spans="1:3" x14ac:dyDescent="0.2">
      <c r="A145" s="175"/>
      <c r="B145" s="168"/>
      <c r="C145" s="173"/>
    </row>
    <row r="146" spans="1:3" x14ac:dyDescent="0.2">
      <c r="A146" s="175"/>
      <c r="B146" s="168"/>
      <c r="C146" s="173"/>
    </row>
    <row r="147" spans="1:3" x14ac:dyDescent="0.2">
      <c r="A147" s="175"/>
      <c r="B147" s="168"/>
      <c r="C147" s="173"/>
    </row>
    <row r="148" spans="1:3" x14ac:dyDescent="0.2">
      <c r="A148" s="175"/>
      <c r="B148" s="168"/>
      <c r="C148" s="173"/>
    </row>
    <row r="149" spans="1:3" x14ac:dyDescent="0.2">
      <c r="A149" s="175"/>
      <c r="B149" s="168"/>
      <c r="C149" s="173"/>
    </row>
    <row r="150" spans="1:3" x14ac:dyDescent="0.2">
      <c r="A150" s="175"/>
      <c r="B150" s="168"/>
      <c r="C150" s="173"/>
    </row>
    <row r="151" spans="1:3" x14ac:dyDescent="0.2">
      <c r="A151" s="175"/>
      <c r="B151" s="168"/>
      <c r="C151" s="173"/>
    </row>
    <row r="152" spans="1:3" x14ac:dyDescent="0.2">
      <c r="A152" s="170"/>
      <c r="B152" s="168"/>
      <c r="C152" s="173"/>
    </row>
    <row r="153" spans="1:3" x14ac:dyDescent="0.2">
      <c r="A153" s="170"/>
      <c r="B153" s="168"/>
      <c r="C153" s="173"/>
    </row>
    <row r="154" spans="1:3" x14ac:dyDescent="0.2">
      <c r="A154" s="170"/>
      <c r="B154" s="168"/>
      <c r="C154" s="173"/>
    </row>
    <row r="155" spans="1:3" x14ac:dyDescent="0.2">
      <c r="A155" s="170"/>
      <c r="B155" s="168"/>
      <c r="C155" s="173"/>
    </row>
    <row r="156" spans="1:3" x14ac:dyDescent="0.2">
      <c r="A156" s="170"/>
      <c r="B156" s="168"/>
      <c r="C156" s="173"/>
    </row>
    <row r="157" spans="1:3" x14ac:dyDescent="0.2">
      <c r="A157" s="170"/>
      <c r="B157" s="168"/>
      <c r="C157" s="173"/>
    </row>
    <row r="158" spans="1:3" x14ac:dyDescent="0.2">
      <c r="A158" s="170"/>
      <c r="B158" s="168"/>
      <c r="C158" s="173"/>
    </row>
    <row r="159" spans="1:3" x14ac:dyDescent="0.2">
      <c r="A159" s="170"/>
      <c r="B159" s="168"/>
      <c r="C159" s="173"/>
    </row>
    <row r="160" spans="1:3" x14ac:dyDescent="0.2">
      <c r="A160" s="170"/>
      <c r="B160" s="168"/>
      <c r="C160" s="173"/>
    </row>
    <row r="161" spans="1:3" x14ac:dyDescent="0.2">
      <c r="A161" s="170"/>
      <c r="B161" s="168"/>
      <c r="C161" s="173"/>
    </row>
    <row r="162" spans="1:3" x14ac:dyDescent="0.2">
      <c r="A162" s="170"/>
      <c r="B162" s="168"/>
      <c r="C162" s="173"/>
    </row>
    <row r="163" spans="1:3" x14ac:dyDescent="0.2">
      <c r="A163" s="170"/>
      <c r="B163" s="168"/>
      <c r="C163" s="173"/>
    </row>
    <row r="164" spans="1:3" x14ac:dyDescent="0.2">
      <c r="A164" s="170"/>
      <c r="B164" s="168"/>
      <c r="C164" s="173"/>
    </row>
    <row r="165" spans="1:3" x14ac:dyDescent="0.2">
      <c r="A165" s="170"/>
      <c r="B165" s="168"/>
      <c r="C165" s="173"/>
    </row>
    <row r="166" spans="1:3" x14ac:dyDescent="0.2">
      <c r="A166" s="170"/>
      <c r="B166" s="168"/>
      <c r="C166" s="173"/>
    </row>
    <row r="167" spans="1:3" x14ac:dyDescent="0.2">
      <c r="A167" s="170"/>
      <c r="B167" s="168"/>
      <c r="C167" s="173"/>
    </row>
    <row r="168" spans="1:3" x14ac:dyDescent="0.2">
      <c r="A168" s="170"/>
      <c r="B168" s="168"/>
      <c r="C168" s="173"/>
    </row>
    <row r="169" spans="1:3" x14ac:dyDescent="0.2">
      <c r="A169" s="170"/>
      <c r="B169" s="168"/>
      <c r="C169" s="173"/>
    </row>
    <row r="170" spans="1:3" x14ac:dyDescent="0.2">
      <c r="A170" s="170"/>
      <c r="B170" s="168"/>
      <c r="C170" s="173"/>
    </row>
    <row r="171" spans="1:3" x14ac:dyDescent="0.2">
      <c r="A171" s="170"/>
      <c r="B171" s="168"/>
      <c r="C171" s="173"/>
    </row>
    <row r="172" spans="1:3" x14ac:dyDescent="0.2">
      <c r="A172" s="170"/>
      <c r="B172" s="168"/>
      <c r="C172" s="173"/>
    </row>
    <row r="173" spans="1:3" x14ac:dyDescent="0.2">
      <c r="A173" s="170"/>
      <c r="B173" s="168"/>
      <c r="C173" s="173"/>
    </row>
    <row r="174" spans="1:3" x14ac:dyDescent="0.2">
      <c r="A174" s="171"/>
      <c r="B174" s="176"/>
    </row>
    <row r="175" spans="1:3" x14ac:dyDescent="0.2">
      <c r="A175" s="170"/>
      <c r="B175" s="168"/>
    </row>
    <row r="176" spans="1:3" x14ac:dyDescent="0.2">
      <c r="A176" s="170"/>
      <c r="B176" s="168"/>
    </row>
    <row r="177" spans="1:2" x14ac:dyDescent="0.2">
      <c r="A177" s="170"/>
      <c r="B177" s="168"/>
    </row>
    <row r="178" spans="1:2" x14ac:dyDescent="0.2">
      <c r="A178" s="170"/>
      <c r="B178" s="168"/>
    </row>
    <row r="179" spans="1:2" x14ac:dyDescent="0.2">
      <c r="A179" s="170"/>
      <c r="B179" s="168"/>
    </row>
    <row r="180" spans="1:2" x14ac:dyDescent="0.2">
      <c r="A180" s="170"/>
      <c r="B180" s="168"/>
    </row>
    <row r="181" spans="1:2" x14ac:dyDescent="0.2">
      <c r="A181" s="170"/>
      <c r="B181" s="168"/>
    </row>
    <row r="182" spans="1:2" x14ac:dyDescent="0.2">
      <c r="A182" s="170"/>
      <c r="B182" s="168"/>
    </row>
    <row r="183" spans="1:2" x14ac:dyDescent="0.2">
      <c r="A183" s="175"/>
      <c r="B183" s="168"/>
    </row>
    <row r="184" spans="1:2" x14ac:dyDescent="0.2">
      <c r="A184" s="175"/>
      <c r="B184" s="168"/>
    </row>
    <row r="185" spans="1:2" x14ac:dyDescent="0.2">
      <c r="A185" s="175"/>
      <c r="B185" s="168"/>
    </row>
    <row r="205" spans="1:2" x14ac:dyDescent="0.2">
      <c r="A205" s="175"/>
      <c r="B205" s="168"/>
    </row>
    <row r="219" spans="1:2" x14ac:dyDescent="0.2">
      <c r="A219" s="175"/>
      <c r="B219" s="168"/>
    </row>
    <row r="220" spans="1:2" x14ac:dyDescent="0.2">
      <c r="A220" s="175"/>
      <c r="B220" s="168"/>
    </row>
    <row r="221" spans="1:2" x14ac:dyDescent="0.2">
      <c r="A221" s="175"/>
      <c r="B221" s="168"/>
    </row>
    <row r="222" spans="1:2" x14ac:dyDescent="0.2">
      <c r="A222" s="175"/>
      <c r="B222" s="168"/>
    </row>
    <row r="233" spans="1:1" x14ac:dyDescent="0.2">
      <c r="A233" s="170"/>
    </row>
    <row r="234" spans="1:1" x14ac:dyDescent="0.2">
      <c r="A234" s="170"/>
    </row>
    <row r="235" spans="1:1" x14ac:dyDescent="0.2">
      <c r="A235" s="170"/>
    </row>
    <row r="236" spans="1:1" x14ac:dyDescent="0.2">
      <c r="A236" s="170"/>
    </row>
    <row r="237" spans="1:1" x14ac:dyDescent="0.2">
      <c r="A237" s="170"/>
    </row>
    <row r="238" spans="1:1" x14ac:dyDescent="0.2">
      <c r="A238" s="170"/>
    </row>
    <row r="239" spans="1:1" x14ac:dyDescent="0.2">
      <c r="A239" s="170"/>
    </row>
    <row r="240" spans="1:1" x14ac:dyDescent="0.2">
      <c r="A240" s="170"/>
    </row>
    <row r="241" spans="1:1" x14ac:dyDescent="0.2">
      <c r="A241" s="170"/>
    </row>
    <row r="242" spans="1:1" x14ac:dyDescent="0.2">
      <c r="A242" s="170"/>
    </row>
    <row r="243" spans="1:1" x14ac:dyDescent="0.2">
      <c r="A243" s="170"/>
    </row>
    <row r="244" spans="1:1" x14ac:dyDescent="0.2">
      <c r="A244" s="170"/>
    </row>
    <row r="245" spans="1:1" x14ac:dyDescent="0.2">
      <c r="A245" s="170"/>
    </row>
    <row r="246" spans="1:1" x14ac:dyDescent="0.2">
      <c r="A246" s="170"/>
    </row>
    <row r="247" spans="1:1" x14ac:dyDescent="0.2">
      <c r="A247" s="170"/>
    </row>
    <row r="248" spans="1:1" x14ac:dyDescent="0.2">
      <c r="A248" s="170"/>
    </row>
    <row r="249" spans="1:1" x14ac:dyDescent="0.2">
      <c r="A249" s="170"/>
    </row>
    <row r="250" spans="1:1" x14ac:dyDescent="0.2">
      <c r="A250" s="170"/>
    </row>
    <row r="251" spans="1:1" x14ac:dyDescent="0.2">
      <c r="A251" s="170"/>
    </row>
    <row r="252" spans="1:1" x14ac:dyDescent="0.2">
      <c r="A252" s="170"/>
    </row>
    <row r="253" spans="1:1" x14ac:dyDescent="0.2">
      <c r="A253" s="170"/>
    </row>
    <row r="254" spans="1:1" x14ac:dyDescent="0.2">
      <c r="A254" s="165"/>
    </row>
    <row r="255" spans="1:1" x14ac:dyDescent="0.2">
      <c r="A255" s="165"/>
    </row>
    <row r="256" spans="1:1" x14ac:dyDescent="0.2">
      <c r="A256" s="165"/>
    </row>
    <row r="257" spans="1:1" x14ac:dyDescent="0.2">
      <c r="A257" s="165"/>
    </row>
    <row r="258" spans="1:1" x14ac:dyDescent="0.2">
      <c r="A258" s="165"/>
    </row>
    <row r="259" spans="1:1" x14ac:dyDescent="0.2">
      <c r="A259" s="165"/>
    </row>
    <row r="260" spans="1:1" x14ac:dyDescent="0.2">
      <c r="A260" s="165"/>
    </row>
    <row r="261" spans="1:1" x14ac:dyDescent="0.2">
      <c r="A261" s="165"/>
    </row>
    <row r="262" spans="1:1" x14ac:dyDescent="0.2">
      <c r="A262" s="165"/>
    </row>
    <row r="263" spans="1:1" x14ac:dyDescent="0.2">
      <c r="A263" s="165"/>
    </row>
    <row r="264" spans="1:1" x14ac:dyDescent="0.2">
      <c r="A264" s="165"/>
    </row>
    <row r="265" spans="1:1" x14ac:dyDescent="0.2">
      <c r="A265" s="165"/>
    </row>
    <row r="266" spans="1:1" x14ac:dyDescent="0.2">
      <c r="A266" s="165"/>
    </row>
    <row r="267" spans="1:1" x14ac:dyDescent="0.2">
      <c r="A267" s="165"/>
    </row>
    <row r="268" spans="1:1" x14ac:dyDescent="0.2">
      <c r="A268" s="165"/>
    </row>
    <row r="269" spans="1:1" x14ac:dyDescent="0.2">
      <c r="A269" s="165"/>
    </row>
  </sheetData>
  <sheetProtection password="E729" sheet="1" objects="1" scenarios="1" selectLockedCells="1" selectUnlockedCells="1"/>
  <customSheetViews>
    <customSheetView guid="{22027ADF-C980-4769-A0E5-50C0073F682E}" topLeftCell="A10">
      <selection activeCell="C11" sqref="C11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workbookViewId="0">
      <selection activeCell="R27" sqref="R27"/>
    </sheetView>
  </sheetViews>
  <sheetFormatPr defaultColWidth="9.140625" defaultRowHeight="12.75" x14ac:dyDescent="0.2"/>
  <cols>
    <col min="1" max="1" width="7.140625" style="10" customWidth="1"/>
    <col min="2" max="2" width="2.140625" style="10" customWidth="1"/>
    <col min="3" max="3" width="9.42578125" style="10" customWidth="1"/>
    <col min="4" max="4" width="24" style="10" customWidth="1"/>
    <col min="5" max="6" width="9.42578125" style="10" customWidth="1"/>
    <col min="7" max="7" width="26.85546875" style="10" customWidth="1"/>
    <col min="8" max="8" width="9.7109375" style="10" customWidth="1"/>
    <col min="9" max="9" width="11.28515625" style="10" customWidth="1"/>
    <col min="10" max="10" width="11" style="10" customWidth="1"/>
    <col min="11" max="11" width="11.42578125" style="10" customWidth="1"/>
    <col min="12" max="12" width="18.2851562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128" t="s">
        <v>125</v>
      </c>
      <c r="B1" s="12"/>
      <c r="C1" s="12"/>
      <c r="J1" s="11"/>
    </row>
    <row r="2" spans="1:13" ht="15.75" x14ac:dyDescent="0.25">
      <c r="A2" s="31"/>
      <c r="B2" s="13"/>
      <c r="C2" s="13"/>
      <c r="D2" s="39"/>
    </row>
    <row r="3" spans="1:13" x14ac:dyDescent="0.2">
      <c r="A3" s="33" t="s">
        <v>36</v>
      </c>
      <c r="B3" s="33"/>
      <c r="C3" s="33"/>
      <c r="D3" s="35">
        <f ca="1">TODAY()</f>
        <v>42227</v>
      </c>
    </row>
    <row r="4" spans="1:13" x14ac:dyDescent="0.2">
      <c r="A4" s="33"/>
      <c r="B4" s="34"/>
      <c r="C4" s="34"/>
      <c r="D4" s="35"/>
    </row>
    <row r="5" spans="1:13" x14ac:dyDescent="0.2">
      <c r="A5" s="32"/>
      <c r="B5" s="34"/>
      <c r="C5" s="34"/>
      <c r="D5" s="35"/>
      <c r="K5" s="95" t="s">
        <v>32</v>
      </c>
      <c r="L5" s="95"/>
      <c r="M5" s="95"/>
    </row>
    <row r="6" spans="1:13" ht="15.75" x14ac:dyDescent="0.25">
      <c r="H6" s="14"/>
      <c r="K6" s="96" t="s">
        <v>86</v>
      </c>
      <c r="L6" s="96"/>
      <c r="M6" s="96"/>
    </row>
    <row r="7" spans="1:13" ht="15" x14ac:dyDescent="0.2">
      <c r="C7" s="59" t="s">
        <v>35</v>
      </c>
      <c r="D7" s="59"/>
      <c r="E7" s="59"/>
      <c r="F7" s="59"/>
      <c r="G7" s="59"/>
      <c r="H7" s="15"/>
      <c r="K7" s="96" t="s">
        <v>87</v>
      </c>
      <c r="L7" s="97"/>
      <c r="M7" s="97"/>
    </row>
    <row r="8" spans="1:13" ht="15" x14ac:dyDescent="0.2">
      <c r="C8" s="43" t="str">
        <f>IF(Offerteblad!C28="", "",Offerteblad!C28)</f>
        <v/>
      </c>
      <c r="D8" s="43"/>
      <c r="E8" s="59"/>
      <c r="F8" s="59"/>
      <c r="G8" s="59"/>
      <c r="H8" s="15"/>
      <c r="K8" s="96" t="s">
        <v>88</v>
      </c>
      <c r="L8" s="97"/>
      <c r="M8" s="97"/>
    </row>
    <row r="9" spans="1:13" ht="15" x14ac:dyDescent="0.2">
      <c r="C9" s="43" t="str">
        <f>IF(Offerteblad!C29="", "",Offerteblad!C29)</f>
        <v/>
      </c>
      <c r="D9" s="43"/>
      <c r="E9" s="59"/>
      <c r="F9" s="59"/>
      <c r="G9" s="59"/>
      <c r="H9" s="15"/>
      <c r="K9" s="97" t="s">
        <v>40</v>
      </c>
      <c r="L9" s="97"/>
      <c r="M9" s="97"/>
    </row>
    <row r="10" spans="1:13" ht="15" x14ac:dyDescent="0.2">
      <c r="C10" s="43" t="str">
        <f>IF(Offerteblad!C30="", "",Offerteblad!C30)</f>
        <v/>
      </c>
      <c r="D10" s="43" t="str">
        <f>IF(Offerteblad!C31="", "",Offerteblad!C31)</f>
        <v/>
      </c>
      <c r="E10" s="43"/>
      <c r="F10" s="43"/>
      <c r="G10" s="43"/>
      <c r="H10" s="15"/>
      <c r="K10" s="98" t="s">
        <v>41</v>
      </c>
      <c r="L10" s="99"/>
      <c r="M10" s="99"/>
    </row>
    <row r="11" spans="1:13" ht="15" x14ac:dyDescent="0.2">
      <c r="E11" s="16"/>
      <c r="F11" s="16"/>
      <c r="G11" s="16"/>
      <c r="H11" s="15"/>
      <c r="I11" s="15"/>
      <c r="J11" s="15"/>
    </row>
    <row r="12" spans="1:13" ht="15" x14ac:dyDescent="0.2">
      <c r="E12" s="16"/>
      <c r="F12" s="16"/>
      <c r="G12" s="16"/>
      <c r="H12" s="15"/>
      <c r="I12" s="15"/>
      <c r="J12" s="15"/>
    </row>
    <row r="13" spans="1:13" ht="15" x14ac:dyDescent="0.2">
      <c r="E13" s="16"/>
      <c r="F13" s="16"/>
      <c r="G13" s="16"/>
      <c r="H13" s="15"/>
      <c r="I13" s="15"/>
      <c r="J13" s="15"/>
    </row>
    <row r="14" spans="1:13" ht="15" x14ac:dyDescent="0.2">
      <c r="E14" s="16"/>
      <c r="F14" s="16"/>
      <c r="G14" s="16"/>
      <c r="H14" s="15"/>
      <c r="I14" s="15"/>
      <c r="J14" s="15"/>
    </row>
    <row r="15" spans="1:13" ht="15" x14ac:dyDescent="0.2">
      <c r="E15" s="16"/>
      <c r="F15" s="16"/>
      <c r="G15" s="16"/>
      <c r="H15" s="15"/>
      <c r="I15" s="15"/>
      <c r="J15" s="15"/>
    </row>
    <row r="16" spans="1:13" ht="15" x14ac:dyDescent="0.2">
      <c r="C16" s="40"/>
      <c r="F16" s="16"/>
      <c r="G16" s="16"/>
      <c r="M16" s="15"/>
    </row>
    <row r="17" spans="1:17" ht="15" x14ac:dyDescent="0.2">
      <c r="C17" s="17"/>
      <c r="D17" s="17"/>
      <c r="E17" s="16"/>
      <c r="F17" s="16"/>
      <c r="G17" s="16"/>
      <c r="M17" s="15"/>
    </row>
    <row r="18" spans="1:17" ht="15" x14ac:dyDescent="0.2">
      <c r="C18" s="17"/>
      <c r="D18" s="17"/>
      <c r="E18" s="16"/>
      <c r="F18" s="16"/>
      <c r="G18" s="16"/>
      <c r="M18" s="15"/>
    </row>
    <row r="19" spans="1:17" ht="15" x14ac:dyDescent="0.2">
      <c r="M19" s="15"/>
    </row>
    <row r="20" spans="1:17" ht="15" x14ac:dyDescent="0.2">
      <c r="C20" s="18" t="s">
        <v>23</v>
      </c>
      <c r="E20" s="275" t="s">
        <v>38</v>
      </c>
      <c r="F20" s="275"/>
      <c r="G20" s="19" t="s">
        <v>6</v>
      </c>
      <c r="H20" s="20" t="s">
        <v>23</v>
      </c>
      <c r="J20" s="260" t="s">
        <v>70</v>
      </c>
      <c r="K20" s="252"/>
      <c r="L20" s="261"/>
      <c r="M20" s="15"/>
    </row>
    <row r="21" spans="1:17" ht="24.75" x14ac:dyDescent="0.25">
      <c r="A21" s="276" t="s">
        <v>9</v>
      </c>
      <c r="B21" s="277"/>
      <c r="C21" s="276" t="s">
        <v>37</v>
      </c>
      <c r="D21" s="277"/>
      <c r="E21" s="21" t="s">
        <v>27</v>
      </c>
      <c r="F21" s="21" t="s">
        <v>26</v>
      </c>
      <c r="G21" s="21" t="s">
        <v>107</v>
      </c>
      <c r="H21" s="67" t="s">
        <v>121</v>
      </c>
      <c r="I21" s="67" t="s">
        <v>124</v>
      </c>
      <c r="J21" s="67" t="s">
        <v>119</v>
      </c>
      <c r="K21" s="67" t="s">
        <v>127</v>
      </c>
      <c r="L21" s="21" t="s">
        <v>126</v>
      </c>
      <c r="M21" s="15"/>
      <c r="N21" s="23"/>
      <c r="Q21" s="24"/>
    </row>
    <row r="22" spans="1:17" ht="15" x14ac:dyDescent="0.2">
      <c r="A22" s="248" t="str">
        <f>IF(Offerteblad!D17&lt;&gt;0,Offerteblad!D17," ")</f>
        <v xml:space="preserve"> </v>
      </c>
      <c r="B22" s="249"/>
      <c r="C22" s="250" t="str">
        <f>IF(Offerteblad!B17='blad 2'!$A$2," ",Offerteblad!B17)</f>
        <v xml:space="preserve"> </v>
      </c>
      <c r="D22" s="250"/>
      <c r="E22" s="127" t="str">
        <f>IF(Offerteblad!E17=0," ",Offerteblad!E17)</f>
        <v xml:space="preserve"> </v>
      </c>
      <c r="F22" s="127" t="str">
        <f>IF(Offerteblad!F17=0," ",Offerteblad!F17)</f>
        <v xml:space="preserve"> </v>
      </c>
      <c r="G22" s="134" t="str">
        <f>IF(Offerteblad!G17='blad 1'!$H$27," ",Offerteblad!G17)</f>
        <v xml:space="preserve"> &lt;selecteer&gt;</v>
      </c>
      <c r="H22" s="125" t="str">
        <f>IF(Offerteblad!H17='blad 1'!$P$27," ",Offerteblad!H17)</f>
        <v xml:space="preserve"> </v>
      </c>
      <c r="I22" s="126" t="str">
        <f>IF(Offerteblad!D17=0," ",Offerteblad!I17)</f>
        <v xml:space="preserve"> </v>
      </c>
      <c r="J22" s="26" t="str">
        <f>IF(Offerteblad!J17&lt;&gt;0,Offerteblad!J17," ")</f>
        <v xml:space="preserve"> </v>
      </c>
      <c r="K22" s="26" t="str">
        <f>IF(Offerteblad!K17&lt;&gt;0,Offerteblad!K17," ")</f>
        <v xml:space="preserve"> </v>
      </c>
      <c r="L22" s="26" t="str">
        <f>IF(Offerteblad!L17&lt;&gt;0,Offerteblad!L17," ")</f>
        <v xml:space="preserve"> </v>
      </c>
      <c r="M22" s="27"/>
    </row>
    <row r="23" spans="1:17" ht="15" x14ac:dyDescent="0.2">
      <c r="A23" s="248" t="str">
        <f>IF(Offerteblad!D18&lt;&gt;0,Offerteblad!D18," ")</f>
        <v xml:space="preserve"> </v>
      </c>
      <c r="B23" s="249"/>
      <c r="C23" s="250" t="str">
        <f>IF(Offerteblad!B18='blad 2'!$A$2," ",Offerteblad!B18)</f>
        <v xml:space="preserve"> </v>
      </c>
      <c r="D23" s="250"/>
      <c r="E23" s="127" t="str">
        <f>IF(Offerteblad!E18=0," ",Offerteblad!E18)</f>
        <v xml:space="preserve"> </v>
      </c>
      <c r="F23" s="127" t="str">
        <f>IF(Offerteblad!F18=0," ",Offerteblad!F18)</f>
        <v xml:space="preserve"> </v>
      </c>
      <c r="G23" s="134" t="str">
        <f>IF(Offerteblad!G18='blad 1'!$H$27," ",Offerteblad!G18)</f>
        <v xml:space="preserve"> &lt;selecteer&gt;</v>
      </c>
      <c r="H23" s="125" t="str">
        <f>IF(Offerteblad!H18='blad 1'!$P$27," ",Offerteblad!H18)</f>
        <v xml:space="preserve"> </v>
      </c>
      <c r="I23" s="126" t="str">
        <f>IF(Offerteblad!D18=0," ",Offerteblad!I18)</f>
        <v xml:space="preserve"> </v>
      </c>
      <c r="J23" s="26" t="str">
        <f>IF(Offerteblad!J18&lt;&gt;0,Offerteblad!J18," ")</f>
        <v xml:space="preserve"> </v>
      </c>
      <c r="K23" s="26" t="str">
        <f>IF(Offerteblad!K18&lt;&gt;0,Offerteblad!K18," ")</f>
        <v xml:space="preserve"> </v>
      </c>
      <c r="L23" s="26" t="str">
        <f>IF(Offerteblad!L18&lt;&gt;0,Offerteblad!L18," ")</f>
        <v xml:space="preserve"> </v>
      </c>
      <c r="M23" s="15"/>
    </row>
    <row r="24" spans="1:17" ht="15" x14ac:dyDescent="0.2">
      <c r="A24" s="248" t="str">
        <f>IF(Offerteblad!D19&lt;&gt;0,Offerteblad!D19," ")</f>
        <v xml:space="preserve"> </v>
      </c>
      <c r="B24" s="249"/>
      <c r="C24" s="250" t="str">
        <f>IF(Offerteblad!B19='blad 2'!$A$2," ",Offerteblad!B19)</f>
        <v xml:space="preserve"> </v>
      </c>
      <c r="D24" s="250"/>
      <c r="E24" s="127" t="str">
        <f>IF(Offerteblad!E19=0," ",Offerteblad!E19)</f>
        <v xml:space="preserve"> </v>
      </c>
      <c r="F24" s="127" t="str">
        <f>IF(Offerteblad!F19=0," ",Offerteblad!F19)</f>
        <v xml:space="preserve"> </v>
      </c>
      <c r="G24" s="134" t="str">
        <f>IF(Offerteblad!G19='blad 1'!$H$27," ",Offerteblad!G19)</f>
        <v xml:space="preserve"> &lt;selecteer&gt;</v>
      </c>
      <c r="H24" s="125" t="str">
        <f>IF(Offerteblad!H19='blad 1'!$P$27," ",Offerteblad!H19)</f>
        <v xml:space="preserve"> </v>
      </c>
      <c r="I24" s="126" t="str">
        <f>IF(Offerteblad!D19=0," ",Offerteblad!I19)</f>
        <v xml:space="preserve"> </v>
      </c>
      <c r="J24" s="26" t="str">
        <f>IF(Offerteblad!J19&lt;&gt;0,Offerteblad!J19," ")</f>
        <v xml:space="preserve"> </v>
      </c>
      <c r="K24" s="26" t="str">
        <f>IF(Offerteblad!K19&lt;&gt;0,Offerteblad!K19," ")</f>
        <v xml:space="preserve"> </v>
      </c>
      <c r="L24" s="26" t="str">
        <f>IF(Offerteblad!L19&lt;&gt;0,Offerteblad!L19," ")</f>
        <v xml:space="preserve"> </v>
      </c>
      <c r="M24" s="15"/>
    </row>
    <row r="25" spans="1:17" x14ac:dyDescent="0.2">
      <c r="A25" s="248" t="str">
        <f>IF(Offerteblad!D20&lt;&gt;0,Offerteblad!D20," ")</f>
        <v xml:space="preserve"> </v>
      </c>
      <c r="B25" s="249"/>
      <c r="C25" s="250" t="str">
        <f>IF(Offerteblad!B20='blad 2'!$A$2," ",Offerteblad!B20)</f>
        <v xml:space="preserve"> </v>
      </c>
      <c r="D25" s="250"/>
      <c r="E25" s="127" t="str">
        <f>IF(Offerteblad!E20=0," ",Offerteblad!E20)</f>
        <v xml:space="preserve"> </v>
      </c>
      <c r="F25" s="127" t="str">
        <f>IF(Offerteblad!F20=0," ",Offerteblad!F20)</f>
        <v xml:space="preserve"> </v>
      </c>
      <c r="G25" s="134" t="str">
        <f>IF(Offerteblad!G20='blad 1'!$H$27," ",Offerteblad!G20)</f>
        <v xml:space="preserve"> &lt;selecteer&gt;</v>
      </c>
      <c r="H25" s="125" t="str">
        <f>IF(Offerteblad!H20='blad 1'!$P$27," ",Offerteblad!H20)</f>
        <v xml:space="preserve"> </v>
      </c>
      <c r="I25" s="126" t="str">
        <f>IF(Offerteblad!D20=0," ",Offerteblad!I20)</f>
        <v xml:space="preserve"> </v>
      </c>
      <c r="J25" s="26" t="str">
        <f>IF(Offerteblad!J20&lt;&gt;0,Offerteblad!J20," ")</f>
        <v xml:space="preserve"> </v>
      </c>
      <c r="K25" s="26" t="str">
        <f>IF(Offerteblad!K20&lt;&gt;0,Offerteblad!K20," ")</f>
        <v xml:space="preserve"> </v>
      </c>
      <c r="L25" s="26" t="str">
        <f>IF(Offerteblad!L20&lt;&gt;0,Offerteblad!L20," ")</f>
        <v xml:space="preserve"> </v>
      </c>
    </row>
    <row r="26" spans="1:17" x14ac:dyDescent="0.2">
      <c r="A26" s="248" t="str">
        <f>IF(Offerteblad!D21&lt;&gt;0,Offerteblad!D21," ")</f>
        <v xml:space="preserve"> </v>
      </c>
      <c r="B26" s="249"/>
      <c r="C26" s="250" t="str">
        <f>IF(Offerteblad!B21='blad 2'!$A$2," ",Offerteblad!B21)</f>
        <v xml:space="preserve"> </v>
      </c>
      <c r="D26" s="250"/>
      <c r="E26" s="127" t="str">
        <f>IF(Offerteblad!E21=0," ",Offerteblad!E21)</f>
        <v xml:space="preserve"> </v>
      </c>
      <c r="F26" s="127" t="str">
        <f>IF(Offerteblad!F21=0," ",Offerteblad!F21)</f>
        <v xml:space="preserve"> </v>
      </c>
      <c r="G26" s="134" t="str">
        <f>IF(Offerteblad!G21='blad 1'!$H$27," ",Offerteblad!G21)</f>
        <v xml:space="preserve"> &lt;selecteer&gt;</v>
      </c>
      <c r="H26" s="125" t="str">
        <f>IF(Offerteblad!H21='blad 1'!$P$27," ",Offerteblad!H21)</f>
        <v xml:space="preserve"> </v>
      </c>
      <c r="I26" s="126" t="str">
        <f>IF(Offerteblad!D21=0," ",Offerteblad!I21)</f>
        <v xml:space="preserve"> </v>
      </c>
      <c r="J26" s="26" t="str">
        <f>IF(Offerteblad!J21&lt;&gt;0,Offerteblad!J21," ")</f>
        <v xml:space="preserve"> </v>
      </c>
      <c r="K26" s="26" t="str">
        <f>IF(Offerteblad!K21&lt;&gt;0,Offerteblad!K21," ")</f>
        <v xml:space="preserve"> </v>
      </c>
      <c r="L26" s="26" t="str">
        <f>IF(Offerteblad!L21&lt;&gt;0,Offerteblad!L21," ")</f>
        <v xml:space="preserve"> </v>
      </c>
    </row>
    <row r="27" spans="1:17" ht="13.5" thickBot="1" x14ac:dyDescent="0.25">
      <c r="A27" s="248" t="str">
        <f>IF(Offerteblad!D22&lt;&gt;0,Offerteblad!D22," ")</f>
        <v xml:space="preserve"> </v>
      </c>
      <c r="B27" s="249"/>
      <c r="C27" s="250" t="str">
        <f>IF(Offerteblad!B22='blad 2'!$A$2," ",Offerteblad!B22)</f>
        <v xml:space="preserve"> </v>
      </c>
      <c r="D27" s="250"/>
      <c r="E27" s="127" t="str">
        <f>IF(Offerteblad!E22=0," ",Offerteblad!E22)</f>
        <v xml:space="preserve"> </v>
      </c>
      <c r="F27" s="127" t="str">
        <f>IF(Offerteblad!F22=0," ",Offerteblad!F22)</f>
        <v xml:space="preserve"> </v>
      </c>
      <c r="G27" s="134" t="str">
        <f>IF(Offerteblad!G22='blad 1'!$H$27," ",Offerteblad!G22)</f>
        <v xml:space="preserve"> &lt;selecteer&gt;</v>
      </c>
      <c r="H27" s="125" t="str">
        <f>IF(Offerteblad!H22='blad 1'!$P$27," ",Offerteblad!H22)</f>
        <v xml:space="preserve"> </v>
      </c>
      <c r="I27" s="126" t="str">
        <f>IF(Offerteblad!D22=0," ",Offerteblad!I22)</f>
        <v xml:space="preserve"> </v>
      </c>
      <c r="J27" s="26" t="str">
        <f>IF(Offerteblad!J22&lt;&gt;0,Offerteblad!J22," ")</f>
        <v xml:space="preserve"> </v>
      </c>
      <c r="K27" s="26" t="str">
        <f>IF(Offerteblad!K22&lt;&gt;0,Offerteblad!K22," ")</f>
        <v xml:space="preserve"> </v>
      </c>
      <c r="L27" s="26" t="str">
        <f>IF(Offerteblad!L22&lt;&gt;0,Offerteblad!L22," ")</f>
        <v xml:space="preserve"> </v>
      </c>
    </row>
    <row r="28" spans="1:17" ht="16.5" thickBot="1" x14ac:dyDescent="0.3">
      <c r="A28" s="243" t="s">
        <v>62</v>
      </c>
      <c r="B28" s="244"/>
      <c r="C28" s="244"/>
      <c r="D28" s="244"/>
      <c r="E28" s="244"/>
      <c r="F28" s="244"/>
      <c r="G28" s="244"/>
      <c r="H28" s="244"/>
      <c r="I28" s="244"/>
      <c r="J28" s="244"/>
      <c r="K28" s="245"/>
      <c r="L28" s="190">
        <f>SUM(L22:L27)</f>
        <v>0</v>
      </c>
    </row>
    <row r="29" spans="1:17" ht="15.75" thickBot="1" x14ac:dyDescent="0.25">
      <c r="A29" s="262" t="s">
        <v>122</v>
      </c>
      <c r="B29" s="263"/>
      <c r="C29" s="263"/>
      <c r="D29" s="263"/>
      <c r="E29" s="263"/>
      <c r="F29" s="263"/>
      <c r="G29" s="263"/>
      <c r="H29" s="264"/>
      <c r="I29" s="264"/>
      <c r="J29" s="264"/>
      <c r="K29" s="265"/>
      <c r="L29" s="191" t="str">
        <f>Offerteblad!L24</f>
        <v>18,95</v>
      </c>
    </row>
    <row r="30" spans="1:17" ht="16.5" thickBot="1" x14ac:dyDescent="0.3">
      <c r="A30" s="131"/>
      <c r="B30" s="132"/>
      <c r="C30" s="132"/>
      <c r="D30" s="133"/>
      <c r="E30" s="251"/>
      <c r="F30" s="252"/>
      <c r="G30" s="252"/>
      <c r="H30" s="266" t="s">
        <v>31</v>
      </c>
      <c r="I30" s="267"/>
      <c r="J30" s="267"/>
      <c r="K30" s="268"/>
      <c r="L30" s="189">
        <f>L28+L29</f>
        <v>18.95</v>
      </c>
    </row>
    <row r="31" spans="1:17" ht="15.75" thickBot="1" x14ac:dyDescent="0.25">
      <c r="A31" s="256" t="s">
        <v>43</v>
      </c>
      <c r="B31" s="256"/>
      <c r="C31" s="256"/>
      <c r="D31" s="28" t="str">
        <f>IF(Offerteblad!C37="&lt;selecteer&gt;","Nee",Offerteblad!C37)</f>
        <v>Nee</v>
      </c>
      <c r="H31" s="269" t="s">
        <v>145</v>
      </c>
      <c r="I31" s="270"/>
      <c r="J31" s="270"/>
      <c r="K31" s="271"/>
      <c r="L31" s="188">
        <f>Offerteblad!L25</f>
        <v>0</v>
      </c>
    </row>
    <row r="32" spans="1:17" ht="16.5" thickBot="1" x14ac:dyDescent="0.3">
      <c r="A32" s="257" t="str">
        <f>IF(Offerteblad!C38=0,"",Offerteblad!C38)</f>
        <v/>
      </c>
      <c r="B32" s="258"/>
      <c r="C32" s="258"/>
      <c r="D32" s="258"/>
      <c r="E32" s="258"/>
      <c r="F32" s="259"/>
      <c r="H32" s="272" t="s">
        <v>19</v>
      </c>
      <c r="I32" s="273"/>
      <c r="J32" s="273"/>
      <c r="K32" s="274"/>
      <c r="L32" s="130">
        <f>L28+L29+L31</f>
        <v>18.95</v>
      </c>
    </row>
    <row r="33" spans="1:11" ht="15" x14ac:dyDescent="0.2">
      <c r="A33" s="253" t="str">
        <f>IF(Offerteblad!C39=0,"",Offerteblad!C39)</f>
        <v/>
      </c>
      <c r="B33" s="254"/>
      <c r="C33" s="254"/>
      <c r="D33" s="254"/>
      <c r="E33" s="254"/>
      <c r="F33" s="255"/>
      <c r="H33" s="72"/>
      <c r="I33" s="79"/>
      <c r="J33" s="79"/>
      <c r="K33" s="79"/>
    </row>
    <row r="34" spans="1:11" ht="15.75" customHeight="1" x14ac:dyDescent="0.2">
      <c r="A34" s="253" t="str">
        <f>IF(Offerteblad!C40=0,"",Offerteblad!C40)</f>
        <v/>
      </c>
      <c r="B34" s="254"/>
      <c r="C34" s="254" t="str">
        <f>IF(Offerteblad!C41=0,"",Offerteblad!C41)</f>
        <v/>
      </c>
      <c r="D34" s="254"/>
      <c r="E34" s="254"/>
      <c r="F34" s="255"/>
      <c r="H34" s="66"/>
      <c r="I34" s="66"/>
      <c r="J34" s="66"/>
      <c r="K34" s="66"/>
    </row>
    <row r="35" spans="1:11" ht="15" x14ac:dyDescent="0.2">
      <c r="A35" s="64" t="s">
        <v>44</v>
      </c>
      <c r="B35" s="246" t="str">
        <f>IF(Offerteblad!C43=0, "",Offerteblad!C43)</f>
        <v/>
      </c>
      <c r="C35" s="246"/>
      <c r="D35" s="246"/>
      <c r="E35" s="246"/>
      <c r="F35" s="247"/>
      <c r="G35" s="66"/>
      <c r="H35" s="80"/>
      <c r="I35" s="80"/>
      <c r="J35" s="80"/>
      <c r="K35" s="80"/>
    </row>
    <row r="36" spans="1:11" ht="46.5" customHeight="1" x14ac:dyDescent="0.2">
      <c r="A36" s="80"/>
      <c r="B36" s="80"/>
      <c r="C36" s="80"/>
      <c r="D36" s="80"/>
      <c r="E36" s="80"/>
      <c r="F36" s="80"/>
      <c r="G36" s="80"/>
    </row>
    <row r="37" spans="1:11" ht="15" x14ac:dyDescent="0.2">
      <c r="A37" s="29" t="s">
        <v>39</v>
      </c>
    </row>
    <row r="38" spans="1:11" ht="15" x14ac:dyDescent="0.2">
      <c r="A38" s="69" t="s">
        <v>78</v>
      </c>
    </row>
    <row r="39" spans="1:11" ht="15" x14ac:dyDescent="0.2">
      <c r="A39" s="30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4">
      <selection activeCell="F18" sqref="F18:F23"/>
      <pageMargins left="0.19" right="0.19" top="0.56999999999999995" bottom="0.59" header="0.5" footer="0.46"/>
      <pageSetup paperSize="9" scale="83" orientation="portrait" horizontalDpi="4294967294" verticalDpi="300"/>
      <headerFooter alignWithMargins="0">
        <oddFooter>&amp;CBTW-nr: NL8153.29.635.B01</oddFooter>
      </headerFooter>
    </customSheetView>
  </customSheetViews>
  <mergeCells count="28">
    <mergeCell ref="J20:L20"/>
    <mergeCell ref="A29:K29"/>
    <mergeCell ref="H30:K30"/>
    <mergeCell ref="H31:K31"/>
    <mergeCell ref="H32:K32"/>
    <mergeCell ref="E20:F20"/>
    <mergeCell ref="C27:D27"/>
    <mergeCell ref="A27:B27"/>
    <mergeCell ref="C26:D26"/>
    <mergeCell ref="A21:B21"/>
    <mergeCell ref="C21:D21"/>
    <mergeCell ref="A24:B24"/>
    <mergeCell ref="A22:B22"/>
    <mergeCell ref="C25:D25"/>
    <mergeCell ref="C22:D22"/>
    <mergeCell ref="A23:B23"/>
    <mergeCell ref="A28:K28"/>
    <mergeCell ref="B35:F35"/>
    <mergeCell ref="A25:B25"/>
    <mergeCell ref="C23:D23"/>
    <mergeCell ref="C24:D24"/>
    <mergeCell ref="E30:G30"/>
    <mergeCell ref="A26:B26"/>
    <mergeCell ref="A34:B34"/>
    <mergeCell ref="C34:F34"/>
    <mergeCell ref="A33:F33"/>
    <mergeCell ref="A31:C31"/>
    <mergeCell ref="A32:F32"/>
  </mergeCells>
  <phoneticPr fontId="2" type="noConversion"/>
  <hyperlinks>
    <hyperlink ref="K10" r:id="rId1"/>
  </hyperlinks>
  <pageMargins left="0.19" right="0.19" top="0.56999999999999995" bottom="0.59" header="0.5" footer="0.46"/>
  <pageSetup paperSize="9" scale="68" orientation="portrait" horizontalDpi="4294967294" verticalDpi="300" r:id="rId2"/>
  <headerFooter alignWithMargins="0">
    <oddFooter>&amp;CBTW-nr: NL8153.29.635.B01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N4"/>
  <sheetViews>
    <sheetView workbookViewId="0">
      <selection activeCell="A3" sqref="A3"/>
    </sheetView>
  </sheetViews>
  <sheetFormatPr defaultColWidth="9.140625" defaultRowHeight="14.25" x14ac:dyDescent="0.2"/>
  <cols>
    <col min="1" max="16384" width="9.140625" style="74"/>
  </cols>
  <sheetData>
    <row r="1" spans="1:14" x14ac:dyDescent="0.2">
      <c r="A1" s="73" t="s">
        <v>84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2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x14ac:dyDescent="0.2">
      <c r="A3" s="73" t="s">
        <v>21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 x14ac:dyDescent="0.2">
      <c r="A4" s="73" t="s">
        <v>85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</sheetData>
  <sheetProtection password="E729" sheet="1" objects="1" scenarios="1"/>
  <customSheetViews>
    <customSheetView guid="{22027ADF-C980-4769-A0E5-50C0073F682E}" state="hidden">
      <selection activeCell="A3" sqref="A3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workbookViewId="0">
      <selection activeCell="H32" sqref="H32:K32"/>
    </sheetView>
  </sheetViews>
  <sheetFormatPr defaultColWidth="9.140625" defaultRowHeight="12.75" x14ac:dyDescent="0.2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128" t="s">
        <v>81</v>
      </c>
      <c r="B1" s="12"/>
      <c r="C1" s="12"/>
      <c r="J1" s="11"/>
    </row>
    <row r="2" spans="1:13" ht="15.75" x14ac:dyDescent="0.25">
      <c r="A2" s="31"/>
      <c r="B2" s="13"/>
      <c r="C2" s="13"/>
      <c r="D2" s="39"/>
    </row>
    <row r="3" spans="1:13" x14ac:dyDescent="0.2">
      <c r="A3" s="33" t="s">
        <v>36</v>
      </c>
      <c r="B3" s="33"/>
      <c r="C3" s="33"/>
      <c r="D3" s="35">
        <f ca="1">TODAY()</f>
        <v>42227</v>
      </c>
    </row>
    <row r="4" spans="1:13" x14ac:dyDescent="0.2">
      <c r="A4" s="33" t="s">
        <v>46</v>
      </c>
      <c r="B4" s="34"/>
      <c r="C4" s="34"/>
      <c r="D4" s="42">
        <f>Offerteblad!L8</f>
        <v>0</v>
      </c>
    </row>
    <row r="5" spans="1:13" x14ac:dyDescent="0.2">
      <c r="A5" s="32"/>
      <c r="B5" s="34"/>
      <c r="C5" s="34"/>
      <c r="D5" s="35"/>
      <c r="K5" s="95" t="s">
        <v>32</v>
      </c>
      <c r="L5" s="95"/>
      <c r="M5" s="95"/>
    </row>
    <row r="6" spans="1:13" ht="15.75" x14ac:dyDescent="0.25">
      <c r="H6" s="14"/>
      <c r="K6" s="96" t="s">
        <v>86</v>
      </c>
      <c r="L6" s="96"/>
      <c r="M6" s="96"/>
    </row>
    <row r="7" spans="1:13" ht="15" x14ac:dyDescent="0.2">
      <c r="C7" s="59" t="s">
        <v>35</v>
      </c>
      <c r="D7" s="59"/>
      <c r="E7" s="59"/>
      <c r="F7" s="59"/>
      <c r="G7" s="59"/>
      <c r="H7" s="15"/>
      <c r="K7" s="96" t="s">
        <v>87</v>
      </c>
      <c r="L7" s="97"/>
      <c r="M7" s="97"/>
    </row>
    <row r="8" spans="1:13" ht="15" x14ac:dyDescent="0.2">
      <c r="C8" s="43" t="str">
        <f>IF(Offerteblad!C28="", "",Offerteblad!C28)</f>
        <v/>
      </c>
      <c r="D8" s="43"/>
      <c r="E8" s="59"/>
      <c r="F8" s="59"/>
      <c r="G8" s="59"/>
      <c r="H8" s="15"/>
      <c r="K8" s="96" t="s">
        <v>88</v>
      </c>
      <c r="L8" s="97"/>
      <c r="M8" s="97"/>
    </row>
    <row r="9" spans="1:13" ht="15" x14ac:dyDescent="0.2">
      <c r="C9" s="43" t="str">
        <f>IF(Offerteblad!C29="", "",Offerteblad!C29)</f>
        <v/>
      </c>
      <c r="D9" s="43"/>
      <c r="E9" s="59"/>
      <c r="F9" s="59"/>
      <c r="G9" s="59"/>
      <c r="H9" s="15"/>
      <c r="K9" s="97" t="s">
        <v>40</v>
      </c>
      <c r="L9" s="97"/>
      <c r="M9" s="97"/>
    </row>
    <row r="10" spans="1:13" ht="15" x14ac:dyDescent="0.2">
      <c r="C10" s="43" t="str">
        <f>IF(Offerteblad!C30="", "",Offerteblad!C30)</f>
        <v/>
      </c>
      <c r="D10" s="43" t="str">
        <f>IF(Offerteblad!C31="", "",Offerteblad!C31)</f>
        <v/>
      </c>
      <c r="E10" s="43"/>
      <c r="F10" s="43"/>
      <c r="G10" s="43"/>
      <c r="H10" s="15"/>
      <c r="K10" s="98" t="s">
        <v>41</v>
      </c>
      <c r="L10" s="99"/>
      <c r="M10" s="99"/>
    </row>
    <row r="11" spans="1:13" ht="15" x14ac:dyDescent="0.2">
      <c r="E11" s="16"/>
      <c r="F11" s="16"/>
      <c r="G11" s="16"/>
      <c r="H11" s="15"/>
      <c r="I11" s="15"/>
      <c r="J11" s="15"/>
    </row>
    <row r="12" spans="1:13" ht="15" x14ac:dyDescent="0.2">
      <c r="E12" s="16"/>
      <c r="F12" s="16"/>
      <c r="G12" s="16"/>
      <c r="H12" s="15"/>
      <c r="I12" s="15"/>
      <c r="J12" s="15"/>
    </row>
    <row r="13" spans="1:13" ht="15" x14ac:dyDescent="0.2">
      <c r="E13" s="16"/>
      <c r="F13" s="16"/>
      <c r="G13" s="16"/>
      <c r="H13" s="15"/>
      <c r="I13" s="15"/>
      <c r="J13" s="15"/>
    </row>
    <row r="14" spans="1:13" ht="15" x14ac:dyDescent="0.2">
      <c r="E14" s="16"/>
      <c r="F14" s="16"/>
      <c r="G14" s="16"/>
      <c r="H14" s="15"/>
      <c r="I14" s="15"/>
      <c r="J14" s="15"/>
    </row>
    <row r="15" spans="1:13" ht="15" x14ac:dyDescent="0.2">
      <c r="E15" s="16"/>
      <c r="F15" s="16"/>
      <c r="G15" s="16"/>
      <c r="H15" s="15"/>
      <c r="I15" s="15"/>
      <c r="J15" s="15"/>
    </row>
    <row r="16" spans="1:13" ht="15" x14ac:dyDescent="0.2">
      <c r="C16" s="40"/>
      <c r="F16" s="16"/>
      <c r="G16" s="16"/>
      <c r="M16" s="15"/>
    </row>
    <row r="17" spans="1:17" ht="15" x14ac:dyDescent="0.2">
      <c r="C17" s="17"/>
      <c r="D17" s="17"/>
      <c r="E17" s="16"/>
      <c r="F17" s="16"/>
      <c r="G17" s="16"/>
      <c r="M17" s="15"/>
    </row>
    <row r="18" spans="1:17" ht="15" x14ac:dyDescent="0.2">
      <c r="C18" s="17"/>
      <c r="D18" s="17"/>
      <c r="E18" s="16"/>
      <c r="F18" s="16"/>
      <c r="G18" s="16"/>
      <c r="M18" s="15"/>
    </row>
    <row r="19" spans="1:17" ht="15" x14ac:dyDescent="0.2">
      <c r="M19" s="15"/>
    </row>
    <row r="20" spans="1:17" ht="15" x14ac:dyDescent="0.2">
      <c r="C20" s="18" t="s">
        <v>23</v>
      </c>
      <c r="E20" s="275" t="s">
        <v>38</v>
      </c>
      <c r="F20" s="275"/>
      <c r="G20" s="19" t="s">
        <v>6</v>
      </c>
      <c r="H20" s="20" t="s">
        <v>23</v>
      </c>
      <c r="J20" s="260" t="s">
        <v>70</v>
      </c>
      <c r="K20" s="252"/>
      <c r="L20" s="261"/>
      <c r="M20" s="15"/>
    </row>
    <row r="21" spans="1:17" ht="24.75" x14ac:dyDescent="0.25">
      <c r="A21" s="276" t="s">
        <v>9</v>
      </c>
      <c r="B21" s="277"/>
      <c r="C21" s="276" t="s">
        <v>37</v>
      </c>
      <c r="D21" s="277"/>
      <c r="E21" s="21" t="s">
        <v>27</v>
      </c>
      <c r="F21" s="21" t="s">
        <v>26</v>
      </c>
      <c r="G21" s="21" t="s">
        <v>107</v>
      </c>
      <c r="H21" s="67" t="s">
        <v>121</v>
      </c>
      <c r="I21" s="67" t="s">
        <v>124</v>
      </c>
      <c r="J21" s="67" t="s">
        <v>119</v>
      </c>
      <c r="K21" s="67" t="s">
        <v>127</v>
      </c>
      <c r="L21" s="21" t="s">
        <v>126</v>
      </c>
      <c r="M21" s="15"/>
      <c r="N21" s="23"/>
      <c r="Q21" s="24"/>
    </row>
    <row r="22" spans="1:17" ht="15" x14ac:dyDescent="0.2">
      <c r="A22" s="248" t="str">
        <f>IF(Offerteblad!D17&lt;&gt;0,Offerteblad!D17," ")</f>
        <v xml:space="preserve"> </v>
      </c>
      <c r="B22" s="249"/>
      <c r="C22" s="250" t="str">
        <f>IF(Offerteblad!B17='blad 2'!$A$2," ",Offerteblad!B17)</f>
        <v xml:space="preserve"> </v>
      </c>
      <c r="D22" s="250"/>
      <c r="E22" s="127" t="str">
        <f>IF(Offerteblad!E17=0," ",Offerteblad!E17)</f>
        <v xml:space="preserve"> </v>
      </c>
      <c r="F22" s="127" t="str">
        <f>IF(Offerteblad!F17=0," ",Offerteblad!F17)</f>
        <v xml:space="preserve"> </v>
      </c>
      <c r="G22" s="134" t="str">
        <f>IF(Offerteblad!G17='blad 1'!$H$27," ",Offerteblad!G17)</f>
        <v xml:space="preserve"> &lt;selecteer&gt;</v>
      </c>
      <c r="H22" s="125" t="str">
        <f>IF(Offerteblad!H17='blad 1'!$P$27," ",Offerteblad!H17)</f>
        <v xml:space="preserve"> </v>
      </c>
      <c r="I22" s="126" t="str">
        <f>IF(Offerteblad!D17=0," ",Offerteblad!I17)</f>
        <v xml:space="preserve"> </v>
      </c>
      <c r="J22" s="26" t="str">
        <f>IF(Offerteblad!J17&lt;&gt;0,Offerteblad!J17," ")</f>
        <v xml:space="preserve"> </v>
      </c>
      <c r="K22" s="26" t="str">
        <f>IF(Offerteblad!K17&lt;&gt;0,Offerteblad!K17," ")</f>
        <v xml:space="preserve"> </v>
      </c>
      <c r="L22" s="26" t="str">
        <f>IF(Offerteblad!L17&lt;&gt;0,Offerteblad!L17," ")</f>
        <v xml:space="preserve"> </v>
      </c>
      <c r="M22" s="27"/>
    </row>
    <row r="23" spans="1:17" ht="15" x14ac:dyDescent="0.2">
      <c r="A23" s="248" t="str">
        <f>IF(Offerteblad!D18&lt;&gt;0,Offerteblad!D18," ")</f>
        <v xml:space="preserve"> </v>
      </c>
      <c r="B23" s="249"/>
      <c r="C23" s="250" t="str">
        <f>IF(Offerteblad!B18='blad 2'!$A$2," ",Offerteblad!B18)</f>
        <v xml:space="preserve"> </v>
      </c>
      <c r="D23" s="250"/>
      <c r="E23" s="127" t="str">
        <f>IF(Offerteblad!E18=0," ",Offerteblad!E18)</f>
        <v xml:space="preserve"> </v>
      </c>
      <c r="F23" s="127" t="str">
        <f>IF(Offerteblad!F18=0," ",Offerteblad!F18)</f>
        <v xml:space="preserve"> </v>
      </c>
      <c r="G23" s="134" t="str">
        <f>IF(Offerteblad!G18='blad 1'!$H$27," ",Offerteblad!G18)</f>
        <v xml:space="preserve"> &lt;selecteer&gt;</v>
      </c>
      <c r="H23" s="125" t="str">
        <f>IF(Offerteblad!H18='blad 1'!$P$27," ",Offerteblad!H18)</f>
        <v xml:space="preserve"> </v>
      </c>
      <c r="I23" s="126" t="str">
        <f>IF(Offerteblad!D18=0," ",Offerteblad!I18)</f>
        <v xml:space="preserve"> </v>
      </c>
      <c r="J23" s="26" t="str">
        <f>IF(Offerteblad!J18&lt;&gt;0,Offerteblad!J18," ")</f>
        <v xml:space="preserve"> </v>
      </c>
      <c r="K23" s="26" t="str">
        <f>IF(Offerteblad!K18&lt;&gt;0,Offerteblad!K18," ")</f>
        <v xml:space="preserve"> </v>
      </c>
      <c r="L23" s="26" t="str">
        <f>IF(Offerteblad!L18&lt;&gt;0,Offerteblad!L18," ")</f>
        <v xml:space="preserve"> </v>
      </c>
      <c r="M23" s="15"/>
    </row>
    <row r="24" spans="1:17" ht="15" x14ac:dyDescent="0.2">
      <c r="A24" s="248" t="str">
        <f>IF(Offerteblad!D19&lt;&gt;0,Offerteblad!D19," ")</f>
        <v xml:space="preserve"> </v>
      </c>
      <c r="B24" s="249"/>
      <c r="C24" s="250" t="str">
        <f>IF(Offerteblad!B19='blad 2'!$A$2," ",Offerteblad!B19)</f>
        <v xml:space="preserve"> </v>
      </c>
      <c r="D24" s="250"/>
      <c r="E24" s="127" t="str">
        <f>IF(Offerteblad!E19=0," ",Offerteblad!E19)</f>
        <v xml:space="preserve"> </v>
      </c>
      <c r="F24" s="127" t="str">
        <f>IF(Offerteblad!F19=0," ",Offerteblad!F19)</f>
        <v xml:space="preserve"> </v>
      </c>
      <c r="G24" s="134" t="str">
        <f>IF(Offerteblad!G19='blad 1'!$H$27," ",Offerteblad!G19)</f>
        <v xml:space="preserve"> &lt;selecteer&gt;</v>
      </c>
      <c r="H24" s="125" t="str">
        <f>IF(Offerteblad!H19='blad 1'!$P$27," ",Offerteblad!H19)</f>
        <v xml:space="preserve"> </v>
      </c>
      <c r="I24" s="126" t="str">
        <f>IF(Offerteblad!D19=0," ",Offerteblad!I19)</f>
        <v xml:space="preserve"> </v>
      </c>
      <c r="J24" s="26" t="str">
        <f>IF(Offerteblad!J19&lt;&gt;0,Offerteblad!J19," ")</f>
        <v xml:space="preserve"> </v>
      </c>
      <c r="K24" s="26" t="str">
        <f>IF(Offerteblad!K19&lt;&gt;0,Offerteblad!K19," ")</f>
        <v xml:space="preserve"> </v>
      </c>
      <c r="L24" s="26" t="str">
        <f>IF(Offerteblad!L19&lt;&gt;0,Offerteblad!L19," ")</f>
        <v xml:space="preserve"> </v>
      </c>
      <c r="M24" s="15"/>
    </row>
    <row r="25" spans="1:17" x14ac:dyDescent="0.2">
      <c r="A25" s="248" t="str">
        <f>IF(Offerteblad!D20&lt;&gt;0,Offerteblad!D20," ")</f>
        <v xml:space="preserve"> </v>
      </c>
      <c r="B25" s="249"/>
      <c r="C25" s="250" t="str">
        <f>IF(Offerteblad!B20='blad 2'!$A$2," ",Offerteblad!B20)</f>
        <v xml:space="preserve"> </v>
      </c>
      <c r="D25" s="250"/>
      <c r="E25" s="127" t="str">
        <f>IF(Offerteblad!E20=0," ",Offerteblad!E20)</f>
        <v xml:space="preserve"> </v>
      </c>
      <c r="F25" s="127" t="str">
        <f>IF(Offerteblad!F20=0," ",Offerteblad!F20)</f>
        <v xml:space="preserve"> </v>
      </c>
      <c r="G25" s="134" t="str">
        <f>IF(Offerteblad!G20='blad 1'!$H$27," ",Offerteblad!G20)</f>
        <v xml:space="preserve"> &lt;selecteer&gt;</v>
      </c>
      <c r="H25" s="125" t="str">
        <f>IF(Offerteblad!H20='blad 1'!$P$27," ",Offerteblad!H20)</f>
        <v xml:space="preserve"> </v>
      </c>
      <c r="I25" s="126" t="str">
        <f>IF(Offerteblad!D20=0," ",Offerteblad!I20)</f>
        <v xml:space="preserve"> </v>
      </c>
      <c r="J25" s="26" t="str">
        <f>IF(Offerteblad!J20&lt;&gt;0,Offerteblad!J20," ")</f>
        <v xml:space="preserve"> </v>
      </c>
      <c r="K25" s="26" t="str">
        <f>IF(Offerteblad!K20&lt;&gt;0,Offerteblad!K20," ")</f>
        <v xml:space="preserve"> </v>
      </c>
      <c r="L25" s="26" t="str">
        <f>IF(Offerteblad!L20&lt;&gt;0,Offerteblad!L20," ")</f>
        <v xml:space="preserve"> </v>
      </c>
    </row>
    <row r="26" spans="1:17" x14ac:dyDescent="0.2">
      <c r="A26" s="248" t="str">
        <f>IF(Offerteblad!D21&lt;&gt;0,Offerteblad!D21," ")</f>
        <v xml:space="preserve"> </v>
      </c>
      <c r="B26" s="249"/>
      <c r="C26" s="250" t="str">
        <f>IF(Offerteblad!B21='blad 2'!$A$2," ",Offerteblad!B21)</f>
        <v xml:space="preserve"> </v>
      </c>
      <c r="D26" s="250"/>
      <c r="E26" s="127" t="str">
        <f>IF(Offerteblad!E21=0," ",Offerteblad!E21)</f>
        <v xml:space="preserve"> </v>
      </c>
      <c r="F26" s="127" t="str">
        <f>IF(Offerteblad!F21=0," ",Offerteblad!F21)</f>
        <v xml:space="preserve"> </v>
      </c>
      <c r="G26" s="134" t="str">
        <f>IF(Offerteblad!G21='blad 1'!$H$27," ",Offerteblad!G21)</f>
        <v xml:space="preserve"> &lt;selecteer&gt;</v>
      </c>
      <c r="H26" s="125" t="str">
        <f>IF(Offerteblad!H21='blad 1'!$P$27," ",Offerteblad!H21)</f>
        <v xml:space="preserve"> </v>
      </c>
      <c r="I26" s="126" t="str">
        <f>IF(Offerteblad!D21=0," ",Offerteblad!I21)</f>
        <v xml:space="preserve"> </v>
      </c>
      <c r="J26" s="26" t="str">
        <f>IF(Offerteblad!J21&lt;&gt;0,Offerteblad!J21," ")</f>
        <v xml:space="preserve"> </v>
      </c>
      <c r="K26" s="26" t="str">
        <f>IF(Offerteblad!K21&lt;&gt;0,Offerteblad!K21," ")</f>
        <v xml:space="preserve"> </v>
      </c>
      <c r="L26" s="26" t="str">
        <f>IF(Offerteblad!L21&lt;&gt;0,Offerteblad!L21," ")</f>
        <v xml:space="preserve"> </v>
      </c>
    </row>
    <row r="27" spans="1:17" ht="13.5" thickBot="1" x14ac:dyDescent="0.25">
      <c r="A27" s="248" t="str">
        <f>IF(Offerteblad!D22&lt;&gt;0,Offerteblad!D22," ")</f>
        <v xml:space="preserve"> </v>
      </c>
      <c r="B27" s="249"/>
      <c r="C27" s="250" t="str">
        <f>IF(Offerteblad!B22='blad 2'!$A$2," ",Offerteblad!B22)</f>
        <v xml:space="preserve"> </v>
      </c>
      <c r="D27" s="250"/>
      <c r="E27" s="127" t="str">
        <f>IF(Offerteblad!E22=0," ",Offerteblad!E22)</f>
        <v xml:space="preserve"> </v>
      </c>
      <c r="F27" s="127" t="str">
        <f>IF(Offerteblad!F22=0," ",Offerteblad!F22)</f>
        <v xml:space="preserve"> </v>
      </c>
      <c r="G27" s="134" t="str">
        <f>IF(Offerteblad!G22='blad 1'!$H$27," ",Offerteblad!G22)</f>
        <v xml:space="preserve"> &lt;selecteer&gt;</v>
      </c>
      <c r="H27" s="125" t="str">
        <f>IF(Offerteblad!H22='blad 1'!$P$27," ",Offerteblad!H22)</f>
        <v xml:space="preserve"> </v>
      </c>
      <c r="I27" s="126" t="str">
        <f>IF(Offerteblad!D22=0," ",Offerteblad!I22)</f>
        <v xml:space="preserve"> </v>
      </c>
      <c r="J27" s="26" t="str">
        <f>IF(Offerteblad!J22&lt;&gt;0,Offerteblad!J22," ")</f>
        <v xml:space="preserve"> </v>
      </c>
      <c r="K27" s="26" t="str">
        <f>IF(Offerteblad!K22&lt;&gt;0,Offerteblad!K22," ")</f>
        <v xml:space="preserve"> </v>
      </c>
      <c r="L27" s="26" t="str">
        <f>IF(Offerteblad!L22&lt;&gt;0,Offerteblad!L22," ")</f>
        <v xml:space="preserve"> </v>
      </c>
    </row>
    <row r="28" spans="1:17" ht="16.5" thickBot="1" x14ac:dyDescent="0.3">
      <c r="A28" s="243" t="s">
        <v>62</v>
      </c>
      <c r="B28" s="244"/>
      <c r="C28" s="244"/>
      <c r="D28" s="244"/>
      <c r="E28" s="244"/>
      <c r="F28" s="244"/>
      <c r="G28" s="244"/>
      <c r="H28" s="244"/>
      <c r="I28" s="244"/>
      <c r="J28" s="244"/>
      <c r="K28" s="245"/>
      <c r="L28" s="190">
        <f>SUM(L22:L27)</f>
        <v>0</v>
      </c>
    </row>
    <row r="29" spans="1:17" ht="15.75" thickBot="1" x14ac:dyDescent="0.25">
      <c r="A29" s="262" t="s">
        <v>122</v>
      </c>
      <c r="B29" s="263"/>
      <c r="C29" s="263"/>
      <c r="D29" s="263"/>
      <c r="E29" s="263"/>
      <c r="F29" s="263"/>
      <c r="G29" s="263"/>
      <c r="H29" s="264"/>
      <c r="I29" s="264"/>
      <c r="J29" s="264"/>
      <c r="K29" s="265"/>
      <c r="L29" s="129" t="str">
        <f>Offerteblad!L24</f>
        <v>18,95</v>
      </c>
    </row>
    <row r="30" spans="1:17" ht="16.5" thickBot="1" x14ac:dyDescent="0.3">
      <c r="A30" s="131"/>
      <c r="B30" s="132"/>
      <c r="C30" s="132"/>
      <c r="D30" s="133"/>
      <c r="E30" s="251"/>
      <c r="F30" s="252"/>
      <c r="G30" s="252"/>
      <c r="H30" s="266" t="s">
        <v>31</v>
      </c>
      <c r="I30" s="267"/>
      <c r="J30" s="267"/>
      <c r="K30" s="268"/>
      <c r="L30" s="190">
        <f>L29+L28</f>
        <v>18.95</v>
      </c>
    </row>
    <row r="31" spans="1:17" ht="15.75" thickBot="1" x14ac:dyDescent="0.25">
      <c r="A31" s="256" t="s">
        <v>43</v>
      </c>
      <c r="B31" s="256"/>
      <c r="C31" s="256"/>
      <c r="D31" s="28" t="str">
        <f>IF(Offerteblad!C37="&lt;selecteer&gt;","Nee",Offerteblad!C37)</f>
        <v>Nee</v>
      </c>
      <c r="H31" s="269" t="s">
        <v>145</v>
      </c>
      <c r="I31" s="270"/>
      <c r="J31" s="270"/>
      <c r="K31" s="271"/>
      <c r="L31" s="192">
        <f>Offerteblad!L25</f>
        <v>0</v>
      </c>
    </row>
    <row r="32" spans="1:17" ht="16.5" thickBot="1" x14ac:dyDescent="0.3">
      <c r="A32" s="257" t="str">
        <f>IF(Offerteblad!C38=0,"",Offerteblad!C38)</f>
        <v/>
      </c>
      <c r="B32" s="258"/>
      <c r="C32" s="258"/>
      <c r="D32" s="258"/>
      <c r="E32" s="258"/>
      <c r="F32" s="259"/>
      <c r="H32" s="272" t="s">
        <v>19</v>
      </c>
      <c r="I32" s="273"/>
      <c r="J32" s="273"/>
      <c r="K32" s="274"/>
      <c r="L32" s="130">
        <f>L31+L30</f>
        <v>18.95</v>
      </c>
    </row>
    <row r="33" spans="1:11" ht="15" x14ac:dyDescent="0.2">
      <c r="A33" s="253" t="str">
        <f>IF(Offerteblad!C39=0,"",Offerteblad!C39)</f>
        <v/>
      </c>
      <c r="B33" s="254"/>
      <c r="C33" s="254"/>
      <c r="D33" s="254"/>
      <c r="E33" s="254"/>
      <c r="F33" s="255"/>
      <c r="H33" s="72"/>
      <c r="I33" s="79"/>
      <c r="J33" s="79"/>
      <c r="K33" s="79"/>
    </row>
    <row r="34" spans="1:11" ht="15.75" customHeight="1" x14ac:dyDescent="0.2">
      <c r="A34" s="253" t="str">
        <f>IF(Offerteblad!C40=0,"",Offerteblad!C40)</f>
        <v/>
      </c>
      <c r="B34" s="254"/>
      <c r="C34" s="254" t="str">
        <f>IF(Offerteblad!C41=0,"",Offerteblad!C41)</f>
        <v/>
      </c>
      <c r="D34" s="254"/>
      <c r="E34" s="254"/>
      <c r="F34" s="255"/>
      <c r="H34" s="66"/>
      <c r="I34" s="66"/>
      <c r="J34" s="66"/>
      <c r="K34" s="66"/>
    </row>
    <row r="35" spans="1:11" ht="15" x14ac:dyDescent="0.2">
      <c r="A35" s="64" t="s">
        <v>44</v>
      </c>
      <c r="B35" s="246" t="str">
        <f>IF(Offerteblad!C43=0, "",Offerteblad!C43)</f>
        <v/>
      </c>
      <c r="C35" s="246"/>
      <c r="D35" s="246"/>
      <c r="E35" s="246"/>
      <c r="F35" s="247"/>
      <c r="G35" s="66"/>
      <c r="H35" s="80"/>
      <c r="I35" s="80"/>
      <c r="J35" s="80"/>
      <c r="K35" s="80"/>
    </row>
    <row r="36" spans="1:11" ht="46.5" customHeight="1" x14ac:dyDescent="0.2">
      <c r="A36" s="80"/>
      <c r="B36" s="80"/>
      <c r="C36" s="80"/>
      <c r="D36" s="80"/>
      <c r="E36" s="80"/>
      <c r="F36" s="80"/>
      <c r="G36" s="80"/>
    </row>
    <row r="37" spans="1:11" ht="15" x14ac:dyDescent="0.2">
      <c r="A37" s="29" t="s">
        <v>39</v>
      </c>
    </row>
    <row r="38" spans="1:11" ht="15" x14ac:dyDescent="0.2">
      <c r="A38" s="69" t="s">
        <v>78</v>
      </c>
    </row>
    <row r="39" spans="1:11" ht="15" x14ac:dyDescent="0.2">
      <c r="A39" s="30"/>
    </row>
  </sheetData>
  <sheetProtection password="E729" sheet="1" objects="1" scenarios="1" selectLockedCells="1" selectUnlockedCells="1"/>
  <mergeCells count="28">
    <mergeCell ref="A33:F33"/>
    <mergeCell ref="A34:B34"/>
    <mergeCell ref="C34:F34"/>
    <mergeCell ref="B35:F35"/>
    <mergeCell ref="E30:G30"/>
    <mergeCell ref="H30:K30"/>
    <mergeCell ref="A31:C31"/>
    <mergeCell ref="H31:K31"/>
    <mergeCell ref="A32:F32"/>
    <mergeCell ref="H32:K3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E20:F20"/>
    <mergeCell ref="J20:L20"/>
    <mergeCell ref="A21:B21"/>
    <mergeCell ref="C21:D21"/>
    <mergeCell ref="A22:B22"/>
    <mergeCell ref="C22:D22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workbookViewId="0">
      <selection activeCell="K11" sqref="K11:K12"/>
    </sheetView>
  </sheetViews>
  <sheetFormatPr defaultColWidth="9.140625" defaultRowHeight="12.75" x14ac:dyDescent="0.2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128" t="s">
        <v>82</v>
      </c>
      <c r="B1" s="12"/>
      <c r="C1" s="12"/>
      <c r="J1" s="11"/>
    </row>
    <row r="2" spans="1:13" ht="15.75" x14ac:dyDescent="0.25">
      <c r="A2" s="31"/>
      <c r="B2" s="13"/>
      <c r="C2" s="13"/>
      <c r="D2" s="39"/>
    </row>
    <row r="3" spans="1:13" x14ac:dyDescent="0.2">
      <c r="A3" s="33" t="s">
        <v>36</v>
      </c>
      <c r="B3" s="33"/>
      <c r="C3" s="33"/>
      <c r="D3" s="35">
        <f ca="1">TODAY()</f>
        <v>42227</v>
      </c>
    </row>
    <row r="4" spans="1:13" x14ac:dyDescent="0.2">
      <c r="A4" s="33" t="s">
        <v>128</v>
      </c>
      <c r="B4" s="34"/>
      <c r="C4" s="34"/>
      <c r="D4" s="42">
        <f>Offerteblad!L8</f>
        <v>0</v>
      </c>
    </row>
    <row r="5" spans="1:13" x14ac:dyDescent="0.2">
      <c r="A5" s="32" t="s">
        <v>188</v>
      </c>
      <c r="B5" s="34"/>
      <c r="C5" s="34"/>
      <c r="D5" s="35">
        <f ca="1">D3+8</f>
        <v>42235</v>
      </c>
      <c r="K5" s="95" t="s">
        <v>32</v>
      </c>
      <c r="L5" s="95"/>
      <c r="M5" s="95"/>
    </row>
    <row r="6" spans="1:13" ht="15.75" x14ac:dyDescent="0.25">
      <c r="H6" s="14"/>
      <c r="K6" s="96" t="s">
        <v>86</v>
      </c>
      <c r="L6" s="96"/>
      <c r="M6" s="96"/>
    </row>
    <row r="7" spans="1:13" ht="15" x14ac:dyDescent="0.2">
      <c r="C7" s="59" t="s">
        <v>35</v>
      </c>
      <c r="D7" s="59"/>
      <c r="E7" s="59"/>
      <c r="F7" s="59"/>
      <c r="G7" s="59"/>
      <c r="H7" s="15"/>
      <c r="K7" s="96" t="s">
        <v>87</v>
      </c>
      <c r="L7" s="97"/>
      <c r="M7" s="97"/>
    </row>
    <row r="8" spans="1:13" ht="15" x14ac:dyDescent="0.2">
      <c r="C8" s="43" t="str">
        <f>IF(Offerteblad!C28="", "",Offerteblad!C28)</f>
        <v/>
      </c>
      <c r="D8" s="43"/>
      <c r="E8" s="59"/>
      <c r="F8" s="59"/>
      <c r="G8" s="59"/>
      <c r="H8" s="15"/>
      <c r="K8" s="96" t="s">
        <v>88</v>
      </c>
      <c r="L8" s="97"/>
      <c r="M8" s="97"/>
    </row>
    <row r="9" spans="1:13" ht="15" x14ac:dyDescent="0.2">
      <c r="C9" s="43" t="str">
        <f>IF(Offerteblad!C29="", "",Offerteblad!C29)</f>
        <v/>
      </c>
      <c r="D9" s="43"/>
      <c r="E9" s="59"/>
      <c r="F9" s="59"/>
      <c r="G9" s="59"/>
      <c r="H9" s="15"/>
      <c r="K9" s="97" t="s">
        <v>40</v>
      </c>
      <c r="L9" s="97"/>
      <c r="M9" s="97"/>
    </row>
    <row r="10" spans="1:13" ht="15" x14ac:dyDescent="0.2">
      <c r="C10" s="43" t="str">
        <f>IF(Offerteblad!C30="", "",Offerteblad!C30)</f>
        <v/>
      </c>
      <c r="D10" s="43" t="str">
        <f>IF(Offerteblad!C31="", "",Offerteblad!C31)</f>
        <v/>
      </c>
      <c r="E10" s="43"/>
      <c r="F10" s="43"/>
      <c r="G10" s="43"/>
      <c r="H10" s="15"/>
      <c r="K10" s="98" t="s">
        <v>41</v>
      </c>
      <c r="L10" s="99"/>
      <c r="M10" s="99"/>
    </row>
    <row r="11" spans="1:13" ht="15" x14ac:dyDescent="0.2">
      <c r="E11" s="16"/>
      <c r="F11" s="16"/>
      <c r="G11" s="16"/>
      <c r="H11" s="15"/>
      <c r="I11" s="15"/>
      <c r="J11" s="15"/>
      <c r="K11" s="193" t="s">
        <v>189</v>
      </c>
    </row>
    <row r="12" spans="1:13" ht="15" x14ac:dyDescent="0.2">
      <c r="E12" s="16"/>
      <c r="F12" s="16"/>
      <c r="G12" s="16"/>
      <c r="H12" s="15"/>
      <c r="I12" s="15"/>
      <c r="J12" s="15"/>
      <c r="K12" s="193" t="s">
        <v>190</v>
      </c>
    </row>
    <row r="13" spans="1:13" ht="15" x14ac:dyDescent="0.2">
      <c r="E13" s="16"/>
      <c r="F13" s="16"/>
      <c r="G13" s="16"/>
      <c r="H13" s="15"/>
      <c r="I13" s="15"/>
      <c r="J13" s="15"/>
    </row>
    <row r="14" spans="1:13" ht="15" x14ac:dyDescent="0.2">
      <c r="E14" s="16"/>
      <c r="F14" s="16"/>
      <c r="G14" s="16"/>
      <c r="H14" s="15"/>
      <c r="I14" s="15"/>
      <c r="J14" s="15"/>
    </row>
    <row r="15" spans="1:13" ht="15" x14ac:dyDescent="0.2">
      <c r="E15" s="16"/>
      <c r="F15" s="16"/>
      <c r="G15" s="16"/>
      <c r="H15" s="15"/>
      <c r="I15" s="15"/>
      <c r="J15" s="15"/>
    </row>
    <row r="16" spans="1:13" ht="15" x14ac:dyDescent="0.2">
      <c r="C16" s="40"/>
      <c r="F16" s="16"/>
      <c r="G16" s="16"/>
      <c r="M16" s="15"/>
    </row>
    <row r="17" spans="1:17" ht="15" x14ac:dyDescent="0.2">
      <c r="C17" s="17"/>
      <c r="D17" s="17"/>
      <c r="E17" s="16"/>
      <c r="F17" s="16"/>
      <c r="G17" s="16"/>
      <c r="M17" s="15"/>
    </row>
    <row r="18" spans="1:17" ht="15" x14ac:dyDescent="0.2">
      <c r="C18" s="17"/>
      <c r="D18" s="17"/>
      <c r="E18" s="16"/>
      <c r="F18" s="16"/>
      <c r="G18" s="16"/>
      <c r="M18" s="15"/>
    </row>
    <row r="19" spans="1:17" ht="15" x14ac:dyDescent="0.2">
      <c r="M19" s="15"/>
    </row>
    <row r="20" spans="1:17" ht="15" x14ac:dyDescent="0.2">
      <c r="C20" s="18" t="s">
        <v>23</v>
      </c>
      <c r="E20" s="275" t="s">
        <v>38</v>
      </c>
      <c r="F20" s="275"/>
      <c r="G20" s="19" t="s">
        <v>6</v>
      </c>
      <c r="H20" s="20" t="s">
        <v>23</v>
      </c>
      <c r="J20" s="260" t="s">
        <v>70</v>
      </c>
      <c r="K20" s="252"/>
      <c r="L20" s="261"/>
      <c r="M20" s="15"/>
    </row>
    <row r="21" spans="1:17" ht="24.75" x14ac:dyDescent="0.25">
      <c r="A21" s="276" t="s">
        <v>9</v>
      </c>
      <c r="B21" s="277"/>
      <c r="C21" s="276" t="s">
        <v>37</v>
      </c>
      <c r="D21" s="277"/>
      <c r="E21" s="21" t="s">
        <v>27</v>
      </c>
      <c r="F21" s="21" t="s">
        <v>26</v>
      </c>
      <c r="G21" s="21" t="s">
        <v>107</v>
      </c>
      <c r="H21" s="67" t="s">
        <v>121</v>
      </c>
      <c r="I21" s="67" t="s">
        <v>124</v>
      </c>
      <c r="J21" s="67" t="s">
        <v>119</v>
      </c>
      <c r="K21" s="67" t="s">
        <v>127</v>
      </c>
      <c r="L21" s="21" t="s">
        <v>126</v>
      </c>
      <c r="M21" s="15"/>
      <c r="N21" s="23"/>
      <c r="Q21" s="24"/>
    </row>
    <row r="22" spans="1:17" ht="15" x14ac:dyDescent="0.2">
      <c r="A22" s="248" t="str">
        <f>IF(Offerteblad!D17&lt;&gt;0,Offerteblad!D17," ")</f>
        <v xml:space="preserve"> </v>
      </c>
      <c r="B22" s="249"/>
      <c r="C22" s="250" t="str">
        <f>IF(Offerteblad!B17='blad 2'!$A$2," ",Offerteblad!B17)</f>
        <v xml:space="preserve"> </v>
      </c>
      <c r="D22" s="250"/>
      <c r="E22" s="127" t="str">
        <f>IF(Offerteblad!E17=0," ",Offerteblad!E17)</f>
        <v xml:space="preserve"> </v>
      </c>
      <c r="F22" s="127" t="str">
        <f>IF(Offerteblad!F17=0," ",Offerteblad!F17)</f>
        <v xml:space="preserve"> </v>
      </c>
      <c r="G22" s="134" t="str">
        <f>IF(Offerteblad!G17='blad 1'!$H$27," ",Offerteblad!G17)</f>
        <v xml:space="preserve"> &lt;selecteer&gt;</v>
      </c>
      <c r="H22" s="125" t="str">
        <f>IF(Offerteblad!H17='blad 1'!$P$27," ",Offerteblad!H17)</f>
        <v xml:space="preserve"> </v>
      </c>
      <c r="I22" s="126" t="str">
        <f>IF(Offerteblad!D17=0," ",Offerteblad!I17)</f>
        <v xml:space="preserve"> </v>
      </c>
      <c r="J22" s="26" t="str">
        <f>IF(Offerteblad!J17&lt;&gt;0,Offerteblad!J17," ")</f>
        <v xml:space="preserve"> </v>
      </c>
      <c r="K22" s="26" t="str">
        <f>IF(Offerteblad!K17&lt;&gt;0,Offerteblad!K17," ")</f>
        <v xml:space="preserve"> </v>
      </c>
      <c r="L22" s="26" t="str">
        <f>IF(Offerteblad!L17&lt;&gt;0,Offerteblad!L17," ")</f>
        <v xml:space="preserve"> </v>
      </c>
      <c r="M22" s="27"/>
    </row>
    <row r="23" spans="1:17" ht="15" x14ac:dyDescent="0.2">
      <c r="A23" s="248" t="str">
        <f>IF(Offerteblad!D18&lt;&gt;0,Offerteblad!D18," ")</f>
        <v xml:space="preserve"> </v>
      </c>
      <c r="B23" s="249"/>
      <c r="C23" s="250" t="str">
        <f>IF(Offerteblad!B18='blad 2'!$A$2," ",Offerteblad!B18)</f>
        <v xml:space="preserve"> </v>
      </c>
      <c r="D23" s="250"/>
      <c r="E23" s="127" t="str">
        <f>IF(Offerteblad!E18=0," ",Offerteblad!E18)</f>
        <v xml:space="preserve"> </v>
      </c>
      <c r="F23" s="127" t="str">
        <f>IF(Offerteblad!F18=0," ",Offerteblad!F18)</f>
        <v xml:space="preserve"> </v>
      </c>
      <c r="G23" s="134" t="str">
        <f>IF(Offerteblad!G18='blad 1'!$H$27," ",Offerteblad!G18)</f>
        <v xml:space="preserve"> &lt;selecteer&gt;</v>
      </c>
      <c r="H23" s="125" t="str">
        <f>IF(Offerteblad!H18='blad 1'!$P$27," ",Offerteblad!H18)</f>
        <v xml:space="preserve"> </v>
      </c>
      <c r="I23" s="126" t="str">
        <f>IF(Offerteblad!D18=0," ",Offerteblad!I18)</f>
        <v xml:space="preserve"> </v>
      </c>
      <c r="J23" s="26" t="str">
        <f>IF(Offerteblad!J18&lt;&gt;0,Offerteblad!J18," ")</f>
        <v xml:space="preserve"> </v>
      </c>
      <c r="K23" s="26" t="str">
        <f>IF(Offerteblad!K18&lt;&gt;0,Offerteblad!K18," ")</f>
        <v xml:space="preserve"> </v>
      </c>
      <c r="L23" s="26" t="str">
        <f>IF(Offerteblad!L18&lt;&gt;0,Offerteblad!L18," ")</f>
        <v xml:space="preserve"> </v>
      </c>
      <c r="M23" s="15"/>
    </row>
    <row r="24" spans="1:17" ht="15" x14ac:dyDescent="0.2">
      <c r="A24" s="248" t="str">
        <f>IF(Offerteblad!D19&lt;&gt;0,Offerteblad!D19," ")</f>
        <v xml:space="preserve"> </v>
      </c>
      <c r="B24" s="249"/>
      <c r="C24" s="250" t="str">
        <f>IF(Offerteblad!B19='blad 2'!$A$2," ",Offerteblad!B19)</f>
        <v xml:space="preserve"> </v>
      </c>
      <c r="D24" s="250"/>
      <c r="E24" s="127" t="str">
        <f>IF(Offerteblad!E19=0," ",Offerteblad!E19)</f>
        <v xml:space="preserve"> </v>
      </c>
      <c r="F24" s="127" t="str">
        <f>IF(Offerteblad!F19=0," ",Offerteblad!F19)</f>
        <v xml:space="preserve"> </v>
      </c>
      <c r="G24" s="134" t="str">
        <f>IF(Offerteblad!G19='blad 1'!$H$27," ",Offerteblad!G19)</f>
        <v xml:space="preserve"> &lt;selecteer&gt;</v>
      </c>
      <c r="H24" s="125" t="str">
        <f>IF(Offerteblad!H19='blad 1'!$P$27," ",Offerteblad!H19)</f>
        <v xml:space="preserve"> </v>
      </c>
      <c r="I24" s="126" t="str">
        <f>IF(Offerteblad!D19=0," ",Offerteblad!I19)</f>
        <v xml:space="preserve"> </v>
      </c>
      <c r="J24" s="26" t="str">
        <f>IF(Offerteblad!J19&lt;&gt;0,Offerteblad!J19," ")</f>
        <v xml:space="preserve"> </v>
      </c>
      <c r="K24" s="26" t="str">
        <f>IF(Offerteblad!K19&lt;&gt;0,Offerteblad!K19," ")</f>
        <v xml:space="preserve"> </v>
      </c>
      <c r="L24" s="26" t="str">
        <f>IF(Offerteblad!L19&lt;&gt;0,Offerteblad!L19," ")</f>
        <v xml:space="preserve"> </v>
      </c>
      <c r="M24" s="15"/>
    </row>
    <row r="25" spans="1:17" x14ac:dyDescent="0.2">
      <c r="A25" s="248" t="str">
        <f>IF(Offerteblad!D20&lt;&gt;0,Offerteblad!D20," ")</f>
        <v xml:space="preserve"> </v>
      </c>
      <c r="B25" s="249"/>
      <c r="C25" s="250" t="str">
        <f>IF(Offerteblad!B20='blad 2'!$A$2," ",Offerteblad!B20)</f>
        <v xml:space="preserve"> </v>
      </c>
      <c r="D25" s="250"/>
      <c r="E25" s="127" t="str">
        <f>IF(Offerteblad!E20=0," ",Offerteblad!E20)</f>
        <v xml:space="preserve"> </v>
      </c>
      <c r="F25" s="127" t="str">
        <f>IF(Offerteblad!F20=0," ",Offerteblad!F20)</f>
        <v xml:space="preserve"> </v>
      </c>
      <c r="G25" s="134" t="str">
        <f>IF(Offerteblad!G20='blad 1'!$H$27," ",Offerteblad!G20)</f>
        <v xml:space="preserve"> &lt;selecteer&gt;</v>
      </c>
      <c r="H25" s="125" t="str">
        <f>IF(Offerteblad!H20='blad 1'!$P$27," ",Offerteblad!H20)</f>
        <v xml:space="preserve"> </v>
      </c>
      <c r="I25" s="126" t="str">
        <f>IF(Offerteblad!D20=0," ",Offerteblad!I20)</f>
        <v xml:space="preserve"> </v>
      </c>
      <c r="J25" s="26" t="str">
        <f>IF(Offerteblad!J20&lt;&gt;0,Offerteblad!J20," ")</f>
        <v xml:space="preserve"> </v>
      </c>
      <c r="K25" s="26" t="str">
        <f>IF(Offerteblad!K20&lt;&gt;0,Offerteblad!K20," ")</f>
        <v xml:space="preserve"> </v>
      </c>
      <c r="L25" s="26" t="str">
        <f>IF(Offerteblad!L20&lt;&gt;0,Offerteblad!L20," ")</f>
        <v xml:space="preserve"> </v>
      </c>
    </row>
    <row r="26" spans="1:17" x14ac:dyDescent="0.2">
      <c r="A26" s="248" t="str">
        <f>IF(Offerteblad!D21&lt;&gt;0,Offerteblad!D21," ")</f>
        <v xml:space="preserve"> </v>
      </c>
      <c r="B26" s="249"/>
      <c r="C26" s="250" t="str">
        <f>IF(Offerteblad!B21='blad 2'!$A$2," ",Offerteblad!B21)</f>
        <v xml:space="preserve"> </v>
      </c>
      <c r="D26" s="250"/>
      <c r="E26" s="127" t="str">
        <f>IF(Offerteblad!E21=0," ",Offerteblad!E21)</f>
        <v xml:space="preserve"> </v>
      </c>
      <c r="F26" s="127" t="str">
        <f>IF(Offerteblad!F21=0," ",Offerteblad!F21)</f>
        <v xml:space="preserve"> </v>
      </c>
      <c r="G26" s="134" t="str">
        <f>IF(Offerteblad!G21='blad 1'!$H$27," ",Offerteblad!G21)</f>
        <v xml:space="preserve"> &lt;selecteer&gt;</v>
      </c>
      <c r="H26" s="125" t="str">
        <f>IF(Offerteblad!H21='blad 1'!$P$27," ",Offerteblad!H21)</f>
        <v xml:space="preserve"> </v>
      </c>
      <c r="I26" s="126" t="str">
        <f>IF(Offerteblad!D21=0," ",Offerteblad!I21)</f>
        <v xml:space="preserve"> </v>
      </c>
      <c r="J26" s="26" t="str">
        <f>IF(Offerteblad!J21&lt;&gt;0,Offerteblad!J21," ")</f>
        <v xml:space="preserve"> </v>
      </c>
      <c r="K26" s="26" t="str">
        <f>IF(Offerteblad!K21&lt;&gt;0,Offerteblad!K21," ")</f>
        <v xml:space="preserve"> </v>
      </c>
      <c r="L26" s="26" t="str">
        <f>IF(Offerteblad!L21&lt;&gt;0,Offerteblad!L21," ")</f>
        <v xml:space="preserve"> </v>
      </c>
    </row>
    <row r="27" spans="1:17" ht="13.5" thickBot="1" x14ac:dyDescent="0.25">
      <c r="A27" s="248" t="str">
        <f>IF(Offerteblad!D22&lt;&gt;0,Offerteblad!D22," ")</f>
        <v xml:space="preserve"> </v>
      </c>
      <c r="B27" s="249"/>
      <c r="C27" s="250" t="str">
        <f>IF(Offerteblad!B22='blad 2'!$A$2," ",Offerteblad!B22)</f>
        <v xml:space="preserve"> </v>
      </c>
      <c r="D27" s="250"/>
      <c r="E27" s="127" t="str">
        <f>IF(Offerteblad!E22=0," ",Offerteblad!E22)</f>
        <v xml:space="preserve"> </v>
      </c>
      <c r="F27" s="127" t="str">
        <f>IF(Offerteblad!F22=0," ",Offerteblad!F22)</f>
        <v xml:space="preserve"> </v>
      </c>
      <c r="G27" s="134" t="str">
        <f>IF(Offerteblad!G22='blad 1'!$H$27," ",Offerteblad!G22)</f>
        <v xml:space="preserve"> &lt;selecteer&gt;</v>
      </c>
      <c r="H27" s="125" t="str">
        <f>IF(Offerteblad!H22='blad 1'!$P$27," ",Offerteblad!H22)</f>
        <v xml:space="preserve"> </v>
      </c>
      <c r="I27" s="126" t="str">
        <f>IF(Offerteblad!D22=0," ",Offerteblad!I22)</f>
        <v xml:space="preserve"> </v>
      </c>
      <c r="J27" s="26" t="str">
        <f>IF(Offerteblad!J22&lt;&gt;0,Offerteblad!J22," ")</f>
        <v xml:space="preserve"> </v>
      </c>
      <c r="K27" s="26" t="str">
        <f>IF(Offerteblad!K22&lt;&gt;0,Offerteblad!K22," ")</f>
        <v xml:space="preserve"> </v>
      </c>
      <c r="L27" s="26" t="str">
        <f>IF(Offerteblad!L22&lt;&gt;0,Offerteblad!L22," ")</f>
        <v xml:space="preserve"> </v>
      </c>
    </row>
    <row r="28" spans="1:17" ht="16.5" thickBot="1" x14ac:dyDescent="0.3">
      <c r="A28" s="243" t="s">
        <v>62</v>
      </c>
      <c r="B28" s="244"/>
      <c r="C28" s="244"/>
      <c r="D28" s="244"/>
      <c r="E28" s="244"/>
      <c r="F28" s="244"/>
      <c r="G28" s="244"/>
      <c r="H28" s="244"/>
      <c r="I28" s="244"/>
      <c r="J28" s="244"/>
      <c r="K28" s="245"/>
      <c r="L28" s="190">
        <f>SUM(L22:L27)</f>
        <v>0</v>
      </c>
    </row>
    <row r="29" spans="1:17" ht="15.75" thickBot="1" x14ac:dyDescent="0.25">
      <c r="A29" s="262" t="s">
        <v>122</v>
      </c>
      <c r="B29" s="263"/>
      <c r="C29" s="263"/>
      <c r="D29" s="263"/>
      <c r="E29" s="263"/>
      <c r="F29" s="263"/>
      <c r="G29" s="263"/>
      <c r="H29" s="264"/>
      <c r="I29" s="264"/>
      <c r="J29" s="264"/>
      <c r="K29" s="265"/>
      <c r="L29" s="129" t="str">
        <f>Offerteblad!L24</f>
        <v>18,95</v>
      </c>
    </row>
    <row r="30" spans="1:17" ht="16.5" thickBot="1" x14ac:dyDescent="0.3">
      <c r="A30" s="131"/>
      <c r="B30" s="132"/>
      <c r="C30" s="132"/>
      <c r="D30" s="133"/>
      <c r="E30" s="251"/>
      <c r="F30" s="252"/>
      <c r="G30" s="252"/>
      <c r="H30" s="266" t="s">
        <v>31</v>
      </c>
      <c r="I30" s="267"/>
      <c r="J30" s="267"/>
      <c r="K30" s="268"/>
      <c r="L30" s="190">
        <f>L29+L28</f>
        <v>18.95</v>
      </c>
    </row>
    <row r="31" spans="1:17" ht="15.75" thickBot="1" x14ac:dyDescent="0.25">
      <c r="A31" s="256" t="s">
        <v>43</v>
      </c>
      <c r="B31" s="256"/>
      <c r="C31" s="256"/>
      <c r="D31" s="28" t="str">
        <f>IF(Offerteblad!C37="&lt;selecteer&gt;","Nee",Offerteblad!C37)</f>
        <v>Nee</v>
      </c>
      <c r="H31" s="269" t="s">
        <v>145</v>
      </c>
      <c r="I31" s="270"/>
      <c r="J31" s="270"/>
      <c r="K31" s="271"/>
      <c r="L31" s="192">
        <f>Offerteblad!L25</f>
        <v>0</v>
      </c>
    </row>
    <row r="32" spans="1:17" ht="16.5" thickBot="1" x14ac:dyDescent="0.3">
      <c r="A32" s="257" t="str">
        <f>IF(Offerteblad!C38=0,"",Offerteblad!C38)</f>
        <v/>
      </c>
      <c r="B32" s="258"/>
      <c r="C32" s="258"/>
      <c r="D32" s="258"/>
      <c r="E32" s="258"/>
      <c r="F32" s="259"/>
      <c r="H32" s="272" t="s">
        <v>19</v>
      </c>
      <c r="I32" s="273"/>
      <c r="J32" s="273"/>
      <c r="K32" s="274"/>
      <c r="L32" s="130">
        <f>L31+L30</f>
        <v>18.95</v>
      </c>
    </row>
    <row r="33" spans="1:11" ht="15" x14ac:dyDescent="0.2">
      <c r="A33" s="253" t="str">
        <f>IF(Offerteblad!C39=0,"",Offerteblad!C39)</f>
        <v/>
      </c>
      <c r="B33" s="254"/>
      <c r="C33" s="254"/>
      <c r="D33" s="254"/>
      <c r="E33" s="254"/>
      <c r="F33" s="255"/>
      <c r="H33" s="72"/>
      <c r="I33" s="79"/>
      <c r="J33" s="79"/>
      <c r="K33" s="79"/>
    </row>
    <row r="34" spans="1:11" ht="15.75" customHeight="1" x14ac:dyDescent="0.2">
      <c r="A34" s="253" t="str">
        <f>IF(Offerteblad!C40=0,"",Offerteblad!C40)</f>
        <v/>
      </c>
      <c r="B34" s="254"/>
      <c r="C34" s="254" t="str">
        <f>IF(Offerteblad!C41=0,"",Offerteblad!C41)</f>
        <v/>
      </c>
      <c r="D34" s="254"/>
      <c r="E34" s="254"/>
      <c r="F34" s="255"/>
      <c r="H34" s="66"/>
      <c r="I34" s="66"/>
      <c r="J34" s="66"/>
      <c r="K34" s="66"/>
    </row>
    <row r="35" spans="1:11" ht="15" x14ac:dyDescent="0.2">
      <c r="A35" s="64" t="s">
        <v>44</v>
      </c>
      <c r="B35" s="246" t="str">
        <f>IF(Offerteblad!C43=0, "",Offerteblad!C43)</f>
        <v/>
      </c>
      <c r="C35" s="246"/>
      <c r="D35" s="246"/>
      <c r="E35" s="246"/>
      <c r="F35" s="247"/>
      <c r="G35" s="66"/>
      <c r="H35" s="80"/>
      <c r="I35" s="80"/>
      <c r="J35" s="80"/>
      <c r="K35" s="80"/>
    </row>
    <row r="36" spans="1:11" ht="46.5" customHeight="1" x14ac:dyDescent="0.2">
      <c r="A36" s="80"/>
      <c r="B36" s="80"/>
      <c r="C36" s="80"/>
      <c r="D36" s="80"/>
      <c r="E36" s="80"/>
      <c r="F36" s="80"/>
      <c r="G36" s="80"/>
    </row>
    <row r="37" spans="1:11" ht="15" x14ac:dyDescent="0.2">
      <c r="A37" s="29" t="s">
        <v>39</v>
      </c>
    </row>
    <row r="38" spans="1:11" ht="15" x14ac:dyDescent="0.2">
      <c r="A38" s="69" t="s">
        <v>78</v>
      </c>
    </row>
    <row r="39" spans="1:11" ht="15" x14ac:dyDescent="0.2">
      <c r="A39" s="30"/>
    </row>
  </sheetData>
  <sheetProtection password="E729" sheet="1" objects="1" scenarios="1" selectLockedCells="1" selectUnlockedCells="1"/>
  <mergeCells count="28">
    <mergeCell ref="A33:F33"/>
    <mergeCell ref="A34:B34"/>
    <mergeCell ref="C34:F34"/>
    <mergeCell ref="B35:F35"/>
    <mergeCell ref="E30:G30"/>
    <mergeCell ref="H30:K30"/>
    <mergeCell ref="A31:C31"/>
    <mergeCell ref="H31:K31"/>
    <mergeCell ref="A32:F32"/>
    <mergeCell ref="H32:K3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E20:F20"/>
    <mergeCell ref="J20:L20"/>
    <mergeCell ref="A21:B21"/>
    <mergeCell ref="C21:D21"/>
    <mergeCell ref="A22:B22"/>
    <mergeCell ref="C22:D22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workbookViewId="0">
      <selection activeCell="L16" sqref="L16"/>
    </sheetView>
  </sheetViews>
  <sheetFormatPr defaultColWidth="9.140625" defaultRowHeight="12.75" x14ac:dyDescent="0.2"/>
  <cols>
    <col min="1" max="1" width="7.140625" style="10" customWidth="1"/>
    <col min="2" max="2" width="2.140625" style="10" customWidth="1"/>
    <col min="3" max="3" width="9.42578125" style="10" customWidth="1"/>
    <col min="4" max="4" width="19.42578125" style="10" customWidth="1"/>
    <col min="5" max="5" width="9" style="10" customWidth="1"/>
    <col min="6" max="6" width="6.4257812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24" t="s">
        <v>49</v>
      </c>
      <c r="B1" s="12"/>
      <c r="C1" s="12"/>
      <c r="J1" s="11"/>
    </row>
    <row r="2" spans="1:13" ht="15.75" x14ac:dyDescent="0.25">
      <c r="A2" s="31"/>
      <c r="B2" s="13"/>
      <c r="C2" s="13"/>
      <c r="D2" s="39"/>
    </row>
    <row r="3" spans="1:13" x14ac:dyDescent="0.2">
      <c r="A3" s="33"/>
      <c r="B3" s="33"/>
      <c r="C3" s="33"/>
      <c r="D3" s="35"/>
    </row>
    <row r="4" spans="1:13" x14ac:dyDescent="0.2">
      <c r="A4" s="33" t="s">
        <v>36</v>
      </c>
      <c r="B4" s="34"/>
      <c r="C4" s="41"/>
      <c r="D4" s="35">
        <f ca="1">TODAY()</f>
        <v>42227</v>
      </c>
    </row>
    <row r="5" spans="1:13" x14ac:dyDescent="0.2">
      <c r="A5" s="32" t="s">
        <v>46</v>
      </c>
      <c r="B5" s="34"/>
      <c r="C5" s="34"/>
      <c r="D5" s="42">
        <f>Offerteblad!L8</f>
        <v>0</v>
      </c>
      <c r="I5" s="256" t="str">
        <f>offerte!K6</f>
        <v>Voorsterweg 20</v>
      </c>
      <c r="J5" s="256"/>
      <c r="K5" s="256"/>
    </row>
    <row r="6" spans="1:13" ht="15.75" x14ac:dyDescent="0.25">
      <c r="H6" s="14"/>
      <c r="I6" s="256" t="str">
        <f>offerte!K7</f>
        <v>7371 GC Loenen Gld.</v>
      </c>
      <c r="J6" s="256"/>
      <c r="K6" s="256"/>
    </row>
    <row r="7" spans="1:13" ht="15" x14ac:dyDescent="0.2">
      <c r="A7" s="10" t="s">
        <v>48</v>
      </c>
      <c r="D7" s="135"/>
      <c r="H7" s="15"/>
      <c r="I7" s="278" t="s">
        <v>89</v>
      </c>
      <c r="J7" s="279"/>
      <c r="K7" s="279"/>
    </row>
    <row r="8" spans="1:13" ht="15" x14ac:dyDescent="0.2">
      <c r="H8" s="15"/>
      <c r="I8" s="279" t="s">
        <v>191</v>
      </c>
      <c r="J8" s="279"/>
      <c r="K8" s="279"/>
    </row>
    <row r="9" spans="1:13" ht="15" x14ac:dyDescent="0.2">
      <c r="A9" s="10" t="s">
        <v>42</v>
      </c>
      <c r="D9" s="44">
        <f>IF(Offerteblad!C38="",Offerteblad!C28,Offerteblad!C38)</f>
        <v>0</v>
      </c>
      <c r="E9" s="45"/>
      <c r="F9" s="45"/>
      <c r="G9" s="45"/>
      <c r="H9" s="46"/>
      <c r="I9" s="279" t="s">
        <v>83</v>
      </c>
      <c r="J9" s="279"/>
      <c r="K9" s="279"/>
    </row>
    <row r="10" spans="1:13" ht="15" x14ac:dyDescent="0.2">
      <c r="C10" s="16"/>
      <c r="D10" s="47">
        <f>IF(Offerteblad!C39="",Offerteblad!C29,Offerteblad!C39)</f>
        <v>0</v>
      </c>
      <c r="E10" s="15"/>
      <c r="F10" s="15"/>
      <c r="G10" s="15"/>
      <c r="H10" s="48"/>
      <c r="I10" s="281" t="s">
        <v>41</v>
      </c>
      <c r="J10" s="282"/>
      <c r="K10" s="282"/>
    </row>
    <row r="11" spans="1:13" ht="15" x14ac:dyDescent="0.2">
      <c r="C11" s="16"/>
      <c r="D11" s="49">
        <f>IF(Offerteblad!C40="", Offerteblad!C30,Offerteblad!C40)</f>
        <v>0</v>
      </c>
      <c r="E11" s="285">
        <f>IF(Offerteblad!C41="",Offerteblad!C31,Offerteblad!C41)</f>
        <v>0</v>
      </c>
      <c r="F11" s="285"/>
      <c r="G11" s="285"/>
      <c r="H11" s="286"/>
      <c r="I11" s="15"/>
      <c r="J11" s="15"/>
    </row>
    <row r="12" spans="1:13" ht="15" x14ac:dyDescent="0.2">
      <c r="A12" s="256" t="s">
        <v>50</v>
      </c>
      <c r="B12" s="256"/>
      <c r="C12" s="256"/>
      <c r="D12" s="50">
        <f>IF(Offerteblad!C43="",Offerteblad!C33,Offerteblad!C43)</f>
        <v>0</v>
      </c>
      <c r="E12" s="51"/>
      <c r="F12" s="15"/>
      <c r="G12" s="15"/>
      <c r="H12" s="52"/>
      <c r="M12" s="15"/>
    </row>
    <row r="13" spans="1:13" ht="15" x14ac:dyDescent="0.2">
      <c r="C13" s="17"/>
      <c r="D13" s="53">
        <f>Offerteblad!C34</f>
        <v>0</v>
      </c>
      <c r="E13" s="54"/>
      <c r="F13" s="54"/>
      <c r="G13" s="54"/>
      <c r="H13" s="55"/>
      <c r="M13" s="15"/>
    </row>
    <row r="14" spans="1:13" ht="15" x14ac:dyDescent="0.2">
      <c r="C14" s="17"/>
      <c r="D14" s="17"/>
      <c r="E14" s="16"/>
      <c r="F14" s="16"/>
      <c r="G14" s="16"/>
      <c r="M14" s="15"/>
    </row>
    <row r="15" spans="1:13" ht="15" x14ac:dyDescent="0.2">
      <c r="M15" s="15"/>
    </row>
    <row r="16" spans="1:13" x14ac:dyDescent="0.2">
      <c r="C16" s="18" t="s">
        <v>23</v>
      </c>
      <c r="E16" s="275" t="s">
        <v>38</v>
      </c>
      <c r="F16" s="275"/>
      <c r="G16" s="19" t="s">
        <v>6</v>
      </c>
      <c r="H16" s="20" t="s">
        <v>23</v>
      </c>
      <c r="J16" s="283"/>
      <c r="K16" s="284"/>
    </row>
    <row r="17" spans="1:13" ht="24" x14ac:dyDescent="0.2">
      <c r="A17" s="280" t="s">
        <v>9</v>
      </c>
      <c r="B17" s="280"/>
      <c r="C17" s="280" t="s">
        <v>37</v>
      </c>
      <c r="D17" s="280"/>
      <c r="E17" s="21" t="s">
        <v>27</v>
      </c>
      <c r="F17" s="21" t="s">
        <v>26</v>
      </c>
      <c r="G17" s="67" t="s">
        <v>129</v>
      </c>
      <c r="H17" s="289" t="s">
        <v>130</v>
      </c>
      <c r="I17" s="290"/>
      <c r="J17" s="56"/>
      <c r="K17" s="56"/>
      <c r="L17" s="22"/>
      <c r="M17" s="15"/>
    </row>
    <row r="18" spans="1:13" ht="15" x14ac:dyDescent="0.2">
      <c r="A18" s="287" t="str">
        <f>Orderbevestiging!A22</f>
        <v xml:space="preserve"> </v>
      </c>
      <c r="B18" s="288"/>
      <c r="C18" s="250" t="str">
        <f>Orderbevestiging!C22</f>
        <v xml:space="preserve"> </v>
      </c>
      <c r="D18" s="250"/>
      <c r="E18" s="25" t="str">
        <f>Orderbevestiging!E22</f>
        <v xml:space="preserve"> </v>
      </c>
      <c r="F18" s="25" t="str">
        <f>Orderbevestiging!F22</f>
        <v xml:space="preserve"> </v>
      </c>
      <c r="G18" s="126" t="str">
        <f>IF(Offerteblad!D17=0," ",Offerteblad!I17)</f>
        <v xml:space="preserve"> </v>
      </c>
      <c r="H18" s="291"/>
      <c r="I18" s="292"/>
      <c r="J18" s="57"/>
      <c r="K18" s="57"/>
      <c r="M18" s="70"/>
    </row>
    <row r="19" spans="1:13" ht="15" x14ac:dyDescent="0.2">
      <c r="A19" s="287" t="str">
        <f>Orderbevestiging!A23</f>
        <v xml:space="preserve"> </v>
      </c>
      <c r="B19" s="288"/>
      <c r="C19" s="250" t="str">
        <f>Orderbevestiging!C23</f>
        <v xml:space="preserve"> </v>
      </c>
      <c r="D19" s="250"/>
      <c r="E19" s="25" t="str">
        <f>Orderbevestiging!E23</f>
        <v xml:space="preserve"> </v>
      </c>
      <c r="F19" s="25" t="str">
        <f>Orderbevestiging!F23</f>
        <v xml:space="preserve"> </v>
      </c>
      <c r="G19" s="126" t="str">
        <f>IF(Offerteblad!D18=0," ",Offerteblad!I18)</f>
        <v xml:space="preserve"> </v>
      </c>
      <c r="H19" s="291"/>
      <c r="I19" s="292"/>
      <c r="J19" s="57"/>
      <c r="K19" s="57"/>
      <c r="M19" s="70"/>
    </row>
    <row r="20" spans="1:13" ht="15" x14ac:dyDescent="0.2">
      <c r="A20" s="287" t="str">
        <f>Orderbevestiging!A24</f>
        <v xml:space="preserve"> </v>
      </c>
      <c r="B20" s="288"/>
      <c r="C20" s="250" t="str">
        <f>Orderbevestiging!C24</f>
        <v xml:space="preserve"> </v>
      </c>
      <c r="D20" s="250"/>
      <c r="E20" s="25" t="str">
        <f>Orderbevestiging!E24</f>
        <v xml:space="preserve"> </v>
      </c>
      <c r="F20" s="25" t="str">
        <f>Orderbevestiging!F24</f>
        <v xml:space="preserve"> </v>
      </c>
      <c r="G20" s="126" t="str">
        <f>IF(Offerteblad!D19=0," ",Offerteblad!I19)</f>
        <v xml:space="preserve"> </v>
      </c>
      <c r="H20" s="291"/>
      <c r="I20" s="292"/>
      <c r="J20" s="57"/>
      <c r="K20" s="57"/>
      <c r="M20" s="70"/>
    </row>
    <row r="21" spans="1:13" ht="15" x14ac:dyDescent="0.2">
      <c r="A21" s="287" t="str">
        <f>Orderbevestiging!A25</f>
        <v xml:space="preserve"> </v>
      </c>
      <c r="B21" s="288"/>
      <c r="C21" s="250" t="str">
        <f>Orderbevestiging!C25</f>
        <v xml:space="preserve"> </v>
      </c>
      <c r="D21" s="250"/>
      <c r="E21" s="25" t="str">
        <f>Orderbevestiging!E25</f>
        <v xml:space="preserve"> </v>
      </c>
      <c r="F21" s="25" t="str">
        <f>Orderbevestiging!F25</f>
        <v xml:space="preserve"> </v>
      </c>
      <c r="G21" s="126" t="str">
        <f>IF(Offerteblad!D20=0," ",Offerteblad!I20)</f>
        <v xml:space="preserve"> </v>
      </c>
      <c r="H21" s="291"/>
      <c r="I21" s="292"/>
      <c r="J21" s="57"/>
      <c r="K21" s="57"/>
      <c r="M21" s="70"/>
    </row>
    <row r="22" spans="1:13" ht="15" x14ac:dyDescent="0.2">
      <c r="A22" s="287" t="str">
        <f>Orderbevestiging!A26</f>
        <v xml:space="preserve"> </v>
      </c>
      <c r="B22" s="288"/>
      <c r="C22" s="250" t="str">
        <f>Orderbevestiging!C26</f>
        <v xml:space="preserve"> </v>
      </c>
      <c r="D22" s="250"/>
      <c r="E22" s="25" t="str">
        <f>Orderbevestiging!E26</f>
        <v xml:space="preserve"> </v>
      </c>
      <c r="F22" s="25" t="str">
        <f>Orderbevestiging!F26</f>
        <v xml:space="preserve"> </v>
      </c>
      <c r="G22" s="126" t="str">
        <f>IF(Offerteblad!D21=0," ",Offerteblad!I21)</f>
        <v xml:space="preserve"> </v>
      </c>
      <c r="H22" s="291"/>
      <c r="I22" s="292"/>
      <c r="J22" s="57"/>
      <c r="K22" s="57"/>
      <c r="M22" s="70"/>
    </row>
    <row r="23" spans="1:13" ht="15" x14ac:dyDescent="0.2">
      <c r="A23" s="287" t="str">
        <f>Orderbevestiging!A27</f>
        <v xml:space="preserve"> </v>
      </c>
      <c r="B23" s="288"/>
      <c r="C23" s="250" t="str">
        <f>Orderbevestiging!C27</f>
        <v xml:space="preserve"> </v>
      </c>
      <c r="D23" s="250"/>
      <c r="E23" s="25" t="str">
        <f>Orderbevestiging!E27</f>
        <v xml:space="preserve"> </v>
      </c>
      <c r="F23" s="25" t="str">
        <f>Orderbevestiging!F27</f>
        <v xml:space="preserve"> </v>
      </c>
      <c r="G23" s="126" t="str">
        <f>IF(Offerteblad!D22=0," ",Offerteblad!I22)</f>
        <v xml:space="preserve"> </v>
      </c>
      <c r="H23" s="291"/>
      <c r="I23" s="292"/>
      <c r="J23" s="57"/>
      <c r="K23" s="57"/>
      <c r="M23" s="70"/>
    </row>
    <row r="24" spans="1:13" x14ac:dyDescent="0.2">
      <c r="C24" s="20"/>
      <c r="H24" s="295"/>
      <c r="I24" s="295"/>
      <c r="J24" s="58"/>
      <c r="K24" s="58"/>
    </row>
    <row r="25" spans="1:13" x14ac:dyDescent="0.2">
      <c r="C25" s="19"/>
      <c r="H25" s="294"/>
      <c r="I25" s="294"/>
      <c r="J25" s="293"/>
      <c r="K25" s="293"/>
    </row>
    <row r="26" spans="1:13" x14ac:dyDescent="0.2">
      <c r="A26" s="32"/>
    </row>
    <row r="27" spans="1:13" ht="15" x14ac:dyDescent="0.2">
      <c r="A27" s="29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2">
      <selection activeCell="F18" sqref="F18:F22"/>
      <pageMargins left="0.19" right="0.19" top="0.56999999999999995" bottom="0.59" header="0.5" footer="0.46"/>
      <pageSetup paperSize="9" scale="90" orientation="portrait" horizontalDpi="4294967294" verticalDpi="300"/>
      <headerFooter alignWithMargins="0"/>
    </customSheetView>
  </customSheetViews>
  <mergeCells count="34">
    <mergeCell ref="J25:K25"/>
    <mergeCell ref="H25:I25"/>
    <mergeCell ref="H24:I24"/>
    <mergeCell ref="H20:I20"/>
    <mergeCell ref="H21:I21"/>
    <mergeCell ref="H22:I22"/>
    <mergeCell ref="H23:I23"/>
    <mergeCell ref="C23:D23"/>
    <mergeCell ref="A23:B23"/>
    <mergeCell ref="A18:B18"/>
    <mergeCell ref="H17:I17"/>
    <mergeCell ref="H18:I18"/>
    <mergeCell ref="A19:B19"/>
    <mergeCell ref="C18:D18"/>
    <mergeCell ref="C19:D19"/>
    <mergeCell ref="H19:I19"/>
    <mergeCell ref="A22:B22"/>
    <mergeCell ref="C20:D20"/>
    <mergeCell ref="C21:D21"/>
    <mergeCell ref="A20:B20"/>
    <mergeCell ref="A21:B21"/>
    <mergeCell ref="C22:D22"/>
    <mergeCell ref="I5:K5"/>
    <mergeCell ref="I6:K6"/>
    <mergeCell ref="I7:K7"/>
    <mergeCell ref="I8:K8"/>
    <mergeCell ref="A17:B17"/>
    <mergeCell ref="C17:D17"/>
    <mergeCell ref="I9:K9"/>
    <mergeCell ref="I10:K10"/>
    <mergeCell ref="J16:K16"/>
    <mergeCell ref="E16:F16"/>
    <mergeCell ref="E11:H11"/>
    <mergeCell ref="A12:C12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workbookViewId="0">
      <selection activeCell="L17" sqref="L17"/>
    </sheetView>
  </sheetViews>
  <sheetFormatPr defaultColWidth="9.140625" defaultRowHeight="12.75" x14ac:dyDescent="0.2"/>
  <cols>
    <col min="1" max="1" width="7.140625" style="10" customWidth="1"/>
    <col min="2" max="2" width="2.140625" style="10" customWidth="1"/>
    <col min="3" max="3" width="9.42578125" style="10" customWidth="1"/>
    <col min="4" max="4" width="16.7109375" style="10" customWidth="1"/>
    <col min="5" max="5" width="9" style="10" customWidth="1"/>
    <col min="6" max="6" width="11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 x14ac:dyDescent="0.25">
      <c r="A1" s="24" t="s">
        <v>49</v>
      </c>
      <c r="B1" s="12"/>
      <c r="C1" s="12"/>
      <c r="J1" s="11"/>
    </row>
    <row r="2" spans="1:13" ht="15.75" x14ac:dyDescent="0.25">
      <c r="A2" s="31"/>
      <c r="B2" s="13"/>
      <c r="C2" s="13"/>
      <c r="D2" s="39"/>
    </row>
    <row r="3" spans="1:13" x14ac:dyDescent="0.2">
      <c r="A3" s="33"/>
      <c r="B3" s="33"/>
      <c r="C3" s="33"/>
      <c r="D3" s="35"/>
    </row>
    <row r="4" spans="1:13" x14ac:dyDescent="0.2">
      <c r="A4" s="33" t="s">
        <v>36</v>
      </c>
      <c r="B4" s="34"/>
      <c r="C4" s="41"/>
      <c r="D4" s="35">
        <f ca="1">TODAY()</f>
        <v>42227</v>
      </c>
    </row>
    <row r="5" spans="1:13" x14ac:dyDescent="0.2">
      <c r="A5" s="32" t="s">
        <v>46</v>
      </c>
      <c r="B5" s="34"/>
      <c r="C5" s="34"/>
      <c r="D5" s="42">
        <f>Offerteblad!L8</f>
        <v>0</v>
      </c>
      <c r="I5" s="256" t="str">
        <f>offerte!K6</f>
        <v>Voorsterweg 20</v>
      </c>
      <c r="J5" s="256"/>
      <c r="K5" s="256"/>
    </row>
    <row r="6" spans="1:13" ht="15.75" x14ac:dyDescent="0.25">
      <c r="H6" s="14"/>
      <c r="I6" s="256" t="str">
        <f>offerte!K7</f>
        <v>7371 GC Loenen Gld.</v>
      </c>
      <c r="J6" s="256"/>
      <c r="K6" s="256"/>
    </row>
    <row r="7" spans="1:13" ht="15" x14ac:dyDescent="0.2">
      <c r="A7" s="10" t="s">
        <v>48</v>
      </c>
      <c r="D7" s="135"/>
      <c r="H7" s="15"/>
      <c r="I7" s="278" t="s">
        <v>89</v>
      </c>
      <c r="J7" s="279"/>
      <c r="K7" s="279"/>
    </row>
    <row r="8" spans="1:13" ht="15" x14ac:dyDescent="0.2">
      <c r="H8" s="15"/>
      <c r="I8" s="279" t="s">
        <v>191</v>
      </c>
      <c r="J8" s="279"/>
      <c r="K8" s="279"/>
    </row>
    <row r="9" spans="1:13" ht="15" x14ac:dyDescent="0.2">
      <c r="A9" s="10" t="s">
        <v>42</v>
      </c>
      <c r="D9" s="44">
        <f>IF(Offerteblad!C38="",Offerteblad!C28,Offerteblad!C38)</f>
        <v>0</v>
      </c>
      <c r="E9" s="45"/>
      <c r="F9" s="45"/>
      <c r="G9" s="45"/>
      <c r="H9" s="46"/>
      <c r="I9" s="279" t="s">
        <v>83</v>
      </c>
      <c r="J9" s="279"/>
      <c r="K9" s="279"/>
    </row>
    <row r="10" spans="1:13" ht="15" x14ac:dyDescent="0.2">
      <c r="C10" s="16"/>
      <c r="D10" s="47">
        <f>IF(Offerteblad!C39="",Offerteblad!C29,Offerteblad!C39)</f>
        <v>0</v>
      </c>
      <c r="E10" s="15"/>
      <c r="F10" s="15"/>
      <c r="G10" s="15"/>
      <c r="H10" s="48"/>
      <c r="I10" s="281" t="s">
        <v>41</v>
      </c>
      <c r="J10" s="282"/>
      <c r="K10" s="282"/>
    </row>
    <row r="11" spans="1:13" ht="15" x14ac:dyDescent="0.2">
      <c r="C11" s="16"/>
      <c r="D11" s="49">
        <f>IF(Offerteblad!C40="", Offerteblad!C30,Offerteblad!C40)</f>
        <v>0</v>
      </c>
      <c r="E11" s="285">
        <f>IF(Offerteblad!C41="",Offerteblad!C31,Offerteblad!C41)</f>
        <v>0</v>
      </c>
      <c r="F11" s="285"/>
      <c r="G11" s="285"/>
      <c r="H11" s="286"/>
      <c r="I11" s="15"/>
      <c r="J11" s="15"/>
    </row>
    <row r="12" spans="1:13" ht="15" x14ac:dyDescent="0.2">
      <c r="A12" s="256" t="s">
        <v>50</v>
      </c>
      <c r="B12" s="256"/>
      <c r="C12" s="256"/>
      <c r="D12" s="50">
        <f>IF(Offerteblad!C43="",Offerteblad!C33,Offerteblad!C43)</f>
        <v>0</v>
      </c>
      <c r="E12" s="51"/>
      <c r="F12" s="15"/>
      <c r="G12" s="15"/>
      <c r="H12" s="52"/>
      <c r="M12" s="15"/>
    </row>
    <row r="13" spans="1:13" ht="15" x14ac:dyDescent="0.2">
      <c r="C13" s="17"/>
      <c r="D13" s="53">
        <f>Offerteblad!C34</f>
        <v>0</v>
      </c>
      <c r="E13" s="54"/>
      <c r="F13" s="54"/>
      <c r="G13" s="54"/>
      <c r="H13" s="55"/>
      <c r="M13" s="15"/>
    </row>
    <row r="14" spans="1:13" ht="15" x14ac:dyDescent="0.2">
      <c r="C14" s="17"/>
      <c r="D14" s="17"/>
      <c r="E14" s="16"/>
      <c r="F14" s="16"/>
      <c r="G14" s="16"/>
      <c r="M14" s="15"/>
    </row>
    <row r="15" spans="1:13" ht="15" x14ac:dyDescent="0.2">
      <c r="M15" s="15"/>
    </row>
    <row r="16" spans="1:13" x14ac:dyDescent="0.2">
      <c r="C16" s="18" t="s">
        <v>23</v>
      </c>
      <c r="E16" s="19" t="s">
        <v>6</v>
      </c>
      <c r="F16" s="20"/>
      <c r="H16" s="283"/>
      <c r="I16" s="284"/>
    </row>
    <row r="17" spans="1:12" ht="27" customHeight="1" x14ac:dyDescent="0.2">
      <c r="A17" s="280" t="s">
        <v>9</v>
      </c>
      <c r="B17" s="280"/>
      <c r="C17" s="280" t="s">
        <v>131</v>
      </c>
      <c r="D17" s="280"/>
      <c r="E17" s="108" t="s">
        <v>121</v>
      </c>
      <c r="F17" s="194" t="s">
        <v>192</v>
      </c>
      <c r="G17" s="276" t="s">
        <v>107</v>
      </c>
      <c r="H17" s="296"/>
      <c r="I17" s="277"/>
      <c r="J17" s="56"/>
      <c r="K17" s="22"/>
      <c r="L17" s="15"/>
    </row>
    <row r="18" spans="1:12" ht="15" x14ac:dyDescent="0.2">
      <c r="A18" s="287" t="str">
        <f>Orderbevestiging!A22</f>
        <v xml:space="preserve"> </v>
      </c>
      <c r="B18" s="288"/>
      <c r="C18" s="136" t="str">
        <f>IF(Offerteblad!D17=0," ",Offerteblad!R17)</f>
        <v xml:space="preserve"> </v>
      </c>
      <c r="D18" s="139" t="str">
        <f>IF(Offerteblad!D17=0," ","mm")</f>
        <v xml:space="preserve"> </v>
      </c>
      <c r="E18" s="138" t="str">
        <f>IF(Offerteblad!H17='blad 1'!$P$27," ",Offerteblad!H17)</f>
        <v xml:space="preserve"> </v>
      </c>
      <c r="F18" s="126" t="str">
        <f>IF(Offerteblad!D17=0," ",Offerteblad!I17)</f>
        <v xml:space="preserve"> </v>
      </c>
      <c r="G18" s="297" t="str">
        <f>IF(Offerteblad!G17='blad 1'!$H$27," ",Offerteblad!G17)</f>
        <v xml:space="preserve"> &lt;selecteer&gt;</v>
      </c>
      <c r="H18" s="298"/>
      <c r="I18" s="299"/>
      <c r="J18" s="57"/>
      <c r="L18" s="70"/>
    </row>
    <row r="19" spans="1:12" ht="15" x14ac:dyDescent="0.2">
      <c r="A19" s="287" t="str">
        <f>Orderbevestiging!A23</f>
        <v xml:space="preserve"> </v>
      </c>
      <c r="B19" s="288"/>
      <c r="C19" s="136" t="str">
        <f>IF(Offerteblad!D18=0," ",Offerteblad!R18)</f>
        <v xml:space="preserve"> </v>
      </c>
      <c r="D19" s="139" t="str">
        <f>IF(Offerteblad!D18=0," ","mm")</f>
        <v xml:space="preserve"> </v>
      </c>
      <c r="E19" s="138" t="str">
        <f>IF(Offerteblad!H18='blad 1'!$P$27," ",Offerteblad!H18)</f>
        <v xml:space="preserve"> </v>
      </c>
      <c r="F19" s="126" t="str">
        <f>IF(Offerteblad!D18=0," ",Offerteblad!I18)</f>
        <v xml:space="preserve"> </v>
      </c>
      <c r="G19" s="297" t="str">
        <f>IF(Offerteblad!G18='blad 1'!$H$27," ",Offerteblad!G18)</f>
        <v xml:space="preserve"> &lt;selecteer&gt;</v>
      </c>
      <c r="H19" s="298"/>
      <c r="I19" s="299"/>
      <c r="J19" s="57"/>
      <c r="L19" s="70"/>
    </row>
    <row r="20" spans="1:12" ht="15" x14ac:dyDescent="0.2">
      <c r="A20" s="287" t="str">
        <f>Orderbevestiging!A24</f>
        <v xml:space="preserve"> </v>
      </c>
      <c r="B20" s="288"/>
      <c r="C20" s="136" t="str">
        <f>IF(Offerteblad!D19=0," ",Offerteblad!R19)</f>
        <v xml:space="preserve"> </v>
      </c>
      <c r="D20" s="139" t="str">
        <f>IF(Offerteblad!D19=0," ","mm")</f>
        <v xml:space="preserve"> </v>
      </c>
      <c r="E20" s="138" t="str">
        <f>IF(Offerteblad!H19='blad 1'!$P$27," ",Offerteblad!H19)</f>
        <v xml:space="preserve"> </v>
      </c>
      <c r="F20" s="126" t="str">
        <f>IF(Offerteblad!D19=0," ",Offerteblad!I19)</f>
        <v xml:space="preserve"> </v>
      </c>
      <c r="G20" s="297" t="str">
        <f>IF(Offerteblad!G19='blad 1'!$H$27," ",Offerteblad!G19)</f>
        <v xml:space="preserve"> &lt;selecteer&gt;</v>
      </c>
      <c r="H20" s="298"/>
      <c r="I20" s="299"/>
      <c r="J20" s="57"/>
      <c r="L20" s="70"/>
    </row>
    <row r="21" spans="1:12" ht="15" x14ac:dyDescent="0.2">
      <c r="A21" s="287" t="str">
        <f>Orderbevestiging!A25</f>
        <v xml:space="preserve"> </v>
      </c>
      <c r="B21" s="288"/>
      <c r="C21" s="136" t="str">
        <f>IF(Offerteblad!D20=0," ",Offerteblad!R20)</f>
        <v xml:space="preserve"> </v>
      </c>
      <c r="D21" s="139" t="str">
        <f>IF(Offerteblad!D20=0," ","mm")</f>
        <v xml:space="preserve"> </v>
      </c>
      <c r="E21" s="138" t="str">
        <f>IF(Offerteblad!H20='blad 1'!$P$27," ",Offerteblad!H20)</f>
        <v xml:space="preserve"> </v>
      </c>
      <c r="F21" s="126" t="str">
        <f>IF(Offerteblad!D20=0," ",Offerteblad!I20)</f>
        <v xml:space="preserve"> </v>
      </c>
      <c r="G21" s="297" t="str">
        <f>IF(Offerteblad!G20='blad 1'!$H$27," ",Offerteblad!G20)</f>
        <v xml:space="preserve"> &lt;selecteer&gt;</v>
      </c>
      <c r="H21" s="298"/>
      <c r="I21" s="299"/>
      <c r="J21" s="57"/>
      <c r="L21" s="70"/>
    </row>
    <row r="22" spans="1:12" ht="15" x14ac:dyDescent="0.2">
      <c r="A22" s="287" t="str">
        <f>Orderbevestiging!A26</f>
        <v xml:space="preserve"> </v>
      </c>
      <c r="B22" s="288"/>
      <c r="C22" s="136" t="str">
        <f>IF(Offerteblad!D21=0," ",Offerteblad!R21)</f>
        <v xml:space="preserve"> </v>
      </c>
      <c r="D22" s="139" t="str">
        <f>IF(Offerteblad!D21=0," ","mm")</f>
        <v xml:space="preserve"> </v>
      </c>
      <c r="E22" s="138" t="str">
        <f>IF(Offerteblad!H21='blad 1'!$P$27," ",Offerteblad!H21)</f>
        <v xml:space="preserve"> </v>
      </c>
      <c r="F22" s="126" t="str">
        <f>IF(Offerteblad!D21=0," ",Offerteblad!I21)</f>
        <v xml:space="preserve"> </v>
      </c>
      <c r="G22" s="297" t="str">
        <f>IF(Offerteblad!G21='blad 1'!$H$27," ",Offerteblad!G21)</f>
        <v xml:space="preserve"> &lt;selecteer&gt;</v>
      </c>
      <c r="H22" s="298"/>
      <c r="I22" s="299"/>
      <c r="J22" s="57"/>
      <c r="L22" s="70"/>
    </row>
    <row r="23" spans="1:12" ht="15" x14ac:dyDescent="0.2">
      <c r="A23" s="287" t="str">
        <f>Orderbevestiging!A27</f>
        <v xml:space="preserve"> </v>
      </c>
      <c r="B23" s="288"/>
      <c r="C23" s="136" t="str">
        <f>IF(Offerteblad!D22=0," ",Offerteblad!R22)</f>
        <v xml:space="preserve"> </v>
      </c>
      <c r="D23" s="137" t="str">
        <f>IF(Offerteblad!D22=0," ","mm")</f>
        <v xml:space="preserve"> </v>
      </c>
      <c r="E23" s="138" t="str">
        <f>IF(Offerteblad!H22='blad 1'!$P$27," ",Offerteblad!H22)</f>
        <v xml:space="preserve"> </v>
      </c>
      <c r="F23" s="126" t="str">
        <f>IF(Offerteblad!D22=0," ",Offerteblad!I22)</f>
        <v xml:space="preserve"> </v>
      </c>
      <c r="G23" s="297" t="str">
        <f>IF(Offerteblad!G22='blad 1'!$H$27," ",Offerteblad!G22)</f>
        <v xml:space="preserve"> &lt;selecteer&gt;</v>
      </c>
      <c r="H23" s="298"/>
      <c r="I23" s="299"/>
      <c r="J23" s="57"/>
      <c r="L23" s="70"/>
    </row>
    <row r="24" spans="1:12" x14ac:dyDescent="0.2">
      <c r="C24" s="20"/>
      <c r="H24" s="295"/>
      <c r="I24" s="295"/>
      <c r="J24" s="58"/>
      <c r="K24" s="58"/>
    </row>
    <row r="25" spans="1:12" x14ac:dyDescent="0.2">
      <c r="C25" s="19"/>
      <c r="H25" s="294"/>
      <c r="I25" s="294"/>
      <c r="J25" s="293"/>
      <c r="K25" s="293"/>
    </row>
    <row r="26" spans="1:12" x14ac:dyDescent="0.2">
      <c r="A26" s="32" t="s">
        <v>134</v>
      </c>
    </row>
    <row r="27" spans="1:12" x14ac:dyDescent="0.2">
      <c r="A27" s="81"/>
      <c r="D27" s="34"/>
    </row>
    <row r="28" spans="1:12" x14ac:dyDescent="0.2">
      <c r="A28" s="81"/>
      <c r="D28" s="34"/>
    </row>
    <row r="29" spans="1:12" x14ac:dyDescent="0.2">
      <c r="A29" s="81"/>
      <c r="D29" s="34"/>
    </row>
    <row r="30" spans="1:12" x14ac:dyDescent="0.2">
      <c r="A30" s="81"/>
      <c r="D30" s="34"/>
    </row>
  </sheetData>
  <sheetProtection password="E729" sheet="1" objects="1" scenarios="1" selectLockedCells="1" selectUnlockedCells="1"/>
  <mergeCells count="27">
    <mergeCell ref="I5:K5"/>
    <mergeCell ref="I6:K6"/>
    <mergeCell ref="I7:K7"/>
    <mergeCell ref="I8:K8"/>
    <mergeCell ref="I9:K9"/>
    <mergeCell ref="I10:K10"/>
    <mergeCell ref="E11:H11"/>
    <mergeCell ref="A12:C12"/>
    <mergeCell ref="H16:I16"/>
    <mergeCell ref="A17:B17"/>
    <mergeCell ref="C17:D17"/>
    <mergeCell ref="A23:B23"/>
    <mergeCell ref="A20:B20"/>
    <mergeCell ref="A21:B21"/>
    <mergeCell ref="A18:B18"/>
    <mergeCell ref="A19:B19"/>
    <mergeCell ref="A22:B22"/>
    <mergeCell ref="H24:I24"/>
    <mergeCell ref="H25:I25"/>
    <mergeCell ref="J25:K25"/>
    <mergeCell ref="G17:I17"/>
    <mergeCell ref="G18:I18"/>
    <mergeCell ref="G19:I19"/>
    <mergeCell ref="G20:I20"/>
    <mergeCell ref="G21:I21"/>
    <mergeCell ref="G22:I22"/>
    <mergeCell ref="G23:I23"/>
  </mergeCells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47</vt:i4>
      </vt:variant>
    </vt:vector>
  </HeadingPairs>
  <TitlesOfParts>
    <vt:vector size="56" baseType="lpstr">
      <vt:lpstr>Offerteblad</vt:lpstr>
      <vt:lpstr>blad 1</vt:lpstr>
      <vt:lpstr>blad 2</vt:lpstr>
      <vt:lpstr>offerte</vt:lpstr>
      <vt:lpstr>Copyright</vt:lpstr>
      <vt:lpstr>Orderbevestiging</vt:lpstr>
      <vt:lpstr>Factuur</vt:lpstr>
      <vt:lpstr>Bestelling glas</vt:lpstr>
      <vt:lpstr>Bestelling beslag</vt:lpstr>
      <vt:lpstr>a</vt:lpstr>
      <vt:lpstr>'Bestelling beslag'!Afdrukbereik</vt:lpstr>
      <vt:lpstr>'Bestelling glas'!Afdrukbereik</vt:lpstr>
      <vt:lpstr>Factuur!Afdrukbereik</vt:lpstr>
      <vt:lpstr>offerte!Afdrukbereik</vt:lpstr>
      <vt:lpstr>Offerteblad!Afdrukbereik</vt:lpstr>
      <vt:lpstr>Orderbevestiging!Afdrukbereik</vt:lpstr>
      <vt:lpstr>afhalen</vt:lpstr>
      <vt:lpstr>Artikel</vt:lpstr>
      <vt:lpstr>artikellijst</vt:lpstr>
      <vt:lpstr>'blad 1'!ben</vt:lpstr>
      <vt:lpstr>ben</vt:lpstr>
      <vt:lpstr>benn</vt:lpstr>
      <vt:lpstr>betaalselectie</vt:lpstr>
      <vt:lpstr>betaalwijze</vt:lpstr>
      <vt:lpstr>bezorgen</vt:lpstr>
      <vt:lpstr>bezorgenafhalen</vt:lpstr>
      <vt:lpstr>bezorgkosten</vt:lpstr>
      <vt:lpstr>bezorgkosten2</vt:lpstr>
      <vt:lpstr>Blank_gehard_glazen_deur_dik_8mm</vt:lpstr>
      <vt:lpstr>gereedschap</vt:lpstr>
      <vt:lpstr>glaslatten</vt:lpstr>
      <vt:lpstr>janeeselectie</vt:lpstr>
      <vt:lpstr>johan</vt:lpstr>
      <vt:lpstr>jurian</vt:lpstr>
      <vt:lpstr>keuzeglaslat</vt:lpstr>
      <vt:lpstr>kit</vt:lpstr>
      <vt:lpstr>kitkleur</vt:lpstr>
      <vt:lpstr>kitten</vt:lpstr>
      <vt:lpstr>Offerteblad!Ophalen</vt:lpstr>
      <vt:lpstr>prijsbeslag</vt:lpstr>
      <vt:lpstr>prijslijsoverig</vt:lpstr>
      <vt:lpstr>prijslijst</vt:lpstr>
      <vt:lpstr>Provincie</vt:lpstr>
      <vt:lpstr>Rooster</vt:lpstr>
      <vt:lpstr>roosterprijslijst</vt:lpstr>
      <vt:lpstr>Scharnieren</vt:lpstr>
      <vt:lpstr>selecteer</vt:lpstr>
      <vt:lpstr>set</vt:lpstr>
      <vt:lpstr>Setje</vt:lpstr>
      <vt:lpstr>soortglas</vt:lpstr>
      <vt:lpstr>soortkit</vt:lpstr>
      <vt:lpstr>soortrooster</vt:lpstr>
      <vt:lpstr>Soortsamenstelling</vt:lpstr>
      <vt:lpstr>spouw</vt:lpstr>
      <vt:lpstr>spouwbreedte</vt:lpstr>
      <vt:lpstr>uitvoering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Jurian Voigt</cp:lastModifiedBy>
  <cp:lastPrinted>2013-09-02T12:37:12Z</cp:lastPrinted>
  <dcterms:created xsi:type="dcterms:W3CDTF">2004-09-01T06:34:16Z</dcterms:created>
  <dcterms:modified xsi:type="dcterms:W3CDTF">2015-08-11T12:12:30Z</dcterms:modified>
</cp:coreProperties>
</file>