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rian\Desktop\"/>
    </mc:Choice>
  </mc:AlternateContent>
  <bookViews>
    <workbookView xWindow="0" yWindow="0" windowWidth="20490" windowHeight="775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  <sheet name="Blad1" sheetId="23" state="hidden" r:id="rId10"/>
  </sheets>
  <definedNames>
    <definedName name="_xlnm._FilterDatabase" localSheetId="1" hidden="1">'blad 1'!$A$1:$A$3</definedName>
    <definedName name="_xlnm._FilterDatabase" localSheetId="0" hidden="1">Offerteblad!$K$12:$K$28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Offerteblad!$B$3:$M$53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Offerteblad!$G$20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Offerteblad!$J$11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Offerteblad!$B$20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Offerteblad!$K$12:$K$28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Offerteblad!$B$3:$M$53</definedName>
    <definedName name="Z_22027ADF_C980_4769_A0E5_50C0073F682E_.wvu.PrintArea" localSheetId="5" hidden="1">Orderbevestiging!$A$1:$K$38</definedName>
    <definedName name="Z_22027ADF_C980_4769_A0E5_50C0073F682E_.wvu.Rows" localSheetId="0" hidden="1">Offerteblad!$9:$10</definedName>
  </definedNames>
  <calcPr calcId="152511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C17" i="1" l="1"/>
  <c r="J17" i="1" s="1"/>
  <c r="I17" i="1"/>
  <c r="P17" i="1"/>
  <c r="K17" i="1" s="1"/>
  <c r="S17" i="1"/>
  <c r="S53" i="2"/>
  <c r="S52" i="2"/>
  <c r="Y51" i="2"/>
  <c r="Y50" i="2"/>
  <c r="S51" i="2"/>
  <c r="S50" i="2"/>
  <c r="R17" i="1"/>
  <c r="R22" i="1"/>
  <c r="R21" i="1"/>
  <c r="R20" i="1"/>
  <c r="T22" i="1"/>
  <c r="T21" i="1"/>
  <c r="T20" i="1"/>
  <c r="T19" i="1"/>
  <c r="T18" i="1"/>
  <c r="T17" i="1"/>
  <c r="Q17" i="1"/>
  <c r="I22" i="1"/>
  <c r="K22" i="1"/>
  <c r="K27" i="21" s="1"/>
  <c r="I21" i="1"/>
  <c r="K21" i="1"/>
  <c r="K20" i="1"/>
  <c r="K25" i="15" s="1"/>
  <c r="S20" i="1"/>
  <c r="I19" i="1"/>
  <c r="K19" i="1"/>
  <c r="I18" i="1"/>
  <c r="K18" i="1"/>
  <c r="K23" i="20" s="1"/>
  <c r="S48" i="2"/>
  <c r="S46" i="2"/>
  <c r="S44" i="2"/>
  <c r="S42" i="2"/>
  <c r="Y49" i="2"/>
  <c r="Y48" i="2"/>
  <c r="Y47" i="2"/>
  <c r="Y46" i="2"/>
  <c r="Y45" i="2"/>
  <c r="Y44" i="2"/>
  <c r="Y43" i="2"/>
  <c r="Y42" i="2"/>
  <c r="S49" i="2"/>
  <c r="S47" i="2"/>
  <c r="S45" i="2"/>
  <c r="S43" i="2"/>
  <c r="P18" i="1"/>
  <c r="Q18" i="1"/>
  <c r="R18" i="1"/>
  <c r="S18" i="1"/>
  <c r="P19" i="1"/>
  <c r="Q19" i="1"/>
  <c r="R19" i="1"/>
  <c r="S19" i="1"/>
  <c r="P20" i="1"/>
  <c r="Q20" i="1"/>
  <c r="P21" i="1"/>
  <c r="Q21" i="1"/>
  <c r="S21" i="1"/>
  <c r="P22" i="1"/>
  <c r="Q22" i="1"/>
  <c r="S22" i="1"/>
  <c r="C22" i="1"/>
  <c r="C21" i="1"/>
  <c r="C20" i="1"/>
  <c r="C19" i="1"/>
  <c r="C18" i="1"/>
  <c r="J18" i="1"/>
  <c r="J19" i="1"/>
  <c r="J24" i="20" s="1"/>
  <c r="J20" i="1"/>
  <c r="J21" i="1"/>
  <c r="J26" i="15" s="1"/>
  <c r="L21" i="1"/>
  <c r="L26" i="20" s="1"/>
  <c r="J22" i="1"/>
  <c r="L22" i="1" s="1"/>
  <c r="J23" i="20"/>
  <c r="J27" i="20"/>
  <c r="G19" i="22"/>
  <c r="G20" i="22"/>
  <c r="G21" i="22"/>
  <c r="G22" i="22"/>
  <c r="G23" i="22"/>
  <c r="E19" i="22"/>
  <c r="E20" i="22"/>
  <c r="E21" i="22"/>
  <c r="E22" i="22"/>
  <c r="E23" i="22"/>
  <c r="E18" i="22"/>
  <c r="G18" i="22"/>
  <c r="D19" i="22"/>
  <c r="D20" i="22"/>
  <c r="D21" i="22"/>
  <c r="D22" i="22"/>
  <c r="D23" i="22"/>
  <c r="D18" i="22"/>
  <c r="C19" i="22"/>
  <c r="C20" i="22"/>
  <c r="C21" i="22"/>
  <c r="C22" i="22"/>
  <c r="F23" i="22"/>
  <c r="F22" i="22"/>
  <c r="F21" i="22"/>
  <c r="F20" i="22"/>
  <c r="F19" i="22"/>
  <c r="D13" i="22"/>
  <c r="D12" i="22"/>
  <c r="E11" i="22"/>
  <c r="D11" i="22"/>
  <c r="D10" i="22"/>
  <c r="D9" i="22"/>
  <c r="I6" i="22"/>
  <c r="I5" i="22"/>
  <c r="D5" i="22"/>
  <c r="D4" i="22"/>
  <c r="G19" i="13"/>
  <c r="G20" i="13"/>
  <c r="G21" i="13"/>
  <c r="G22" i="13"/>
  <c r="G23" i="13"/>
  <c r="I23" i="21"/>
  <c r="I24" i="21"/>
  <c r="I25" i="21"/>
  <c r="I26" i="21"/>
  <c r="I27" i="21"/>
  <c r="I23" i="20"/>
  <c r="I24" i="20"/>
  <c r="I25" i="20"/>
  <c r="I26" i="20"/>
  <c r="I27" i="20"/>
  <c r="I23" i="15"/>
  <c r="I24" i="15"/>
  <c r="I25" i="15"/>
  <c r="I26" i="15"/>
  <c r="I27" i="15"/>
  <c r="K24" i="21"/>
  <c r="K26" i="21"/>
  <c r="D5" i="13"/>
  <c r="B35" i="21"/>
  <c r="C34" i="21"/>
  <c r="A34" i="21"/>
  <c r="A33" i="21"/>
  <c r="A32" i="21"/>
  <c r="D31" i="21"/>
  <c r="H27" i="21"/>
  <c r="G27" i="21"/>
  <c r="F27" i="21"/>
  <c r="E27" i="21"/>
  <c r="C27" i="21"/>
  <c r="A27" i="21"/>
  <c r="H26" i="21"/>
  <c r="G26" i="21"/>
  <c r="F26" i="21"/>
  <c r="E26" i="21"/>
  <c r="C26" i="21"/>
  <c r="A26" i="21"/>
  <c r="H25" i="21"/>
  <c r="G25" i="21"/>
  <c r="F25" i="21"/>
  <c r="E25" i="21"/>
  <c r="C25" i="21"/>
  <c r="A25" i="21"/>
  <c r="H24" i="21"/>
  <c r="G24" i="21"/>
  <c r="F24" i="21"/>
  <c r="E24" i="21"/>
  <c r="C24" i="21"/>
  <c r="A24" i="21"/>
  <c r="H23" i="21"/>
  <c r="G23" i="21"/>
  <c r="F23" i="21"/>
  <c r="E23" i="21"/>
  <c r="C23" i="21"/>
  <c r="A23" i="21"/>
  <c r="H22" i="21"/>
  <c r="G22" i="21"/>
  <c r="F22" i="21"/>
  <c r="E22" i="21"/>
  <c r="C22" i="21"/>
  <c r="A22" i="21"/>
  <c r="D10" i="21"/>
  <c r="C10" i="21"/>
  <c r="C9" i="21"/>
  <c r="C8" i="21"/>
  <c r="D4" i="21"/>
  <c r="D3" i="21"/>
  <c r="D4" i="20"/>
  <c r="B35" i="20"/>
  <c r="C34" i="20"/>
  <c r="A34" i="20"/>
  <c r="A33" i="20"/>
  <c r="A32" i="20"/>
  <c r="D31" i="20"/>
  <c r="H27" i="20"/>
  <c r="G27" i="20"/>
  <c r="F27" i="20"/>
  <c r="F23" i="13"/>
  <c r="E27" i="20"/>
  <c r="E23" i="13" s="1"/>
  <c r="C27" i="20"/>
  <c r="C23" i="13" s="1"/>
  <c r="A27" i="20"/>
  <c r="A23" i="22" s="1"/>
  <c r="H26" i="20"/>
  <c r="G26" i="20"/>
  <c r="F26" i="20"/>
  <c r="F22" i="13" s="1"/>
  <c r="E26" i="20"/>
  <c r="E22" i="13" s="1"/>
  <c r="C26" i="20"/>
  <c r="C22" i="13" s="1"/>
  <c r="A26" i="20"/>
  <c r="A22" i="22" s="1"/>
  <c r="H25" i="20"/>
  <c r="G25" i="20"/>
  <c r="F25" i="20"/>
  <c r="F21" i="13" s="1"/>
  <c r="E25" i="20"/>
  <c r="E21" i="13" s="1"/>
  <c r="C25" i="20"/>
  <c r="C21" i="13" s="1"/>
  <c r="A25" i="20"/>
  <c r="A21" i="22" s="1"/>
  <c r="H24" i="20"/>
  <c r="G24" i="20"/>
  <c r="F24" i="20"/>
  <c r="F20" i="13" s="1"/>
  <c r="E24" i="20"/>
  <c r="E20" i="13" s="1"/>
  <c r="C24" i="20"/>
  <c r="C20" i="13" s="1"/>
  <c r="A24" i="20"/>
  <c r="A20" i="22"/>
  <c r="H23" i="20"/>
  <c r="G23" i="20"/>
  <c r="F23" i="20"/>
  <c r="F19" i="13"/>
  <c r="E23" i="20"/>
  <c r="E19" i="13" s="1"/>
  <c r="C23" i="20"/>
  <c r="C19" i="13" s="1"/>
  <c r="A23" i="20"/>
  <c r="A19" i="22" s="1"/>
  <c r="H22" i="20"/>
  <c r="G22" i="20"/>
  <c r="F22" i="20"/>
  <c r="F18" i="13" s="1"/>
  <c r="E22" i="20"/>
  <c r="E18" i="13" s="1"/>
  <c r="C22" i="20"/>
  <c r="C18" i="13" s="1"/>
  <c r="A22" i="20"/>
  <c r="A18" i="22" s="1"/>
  <c r="D10" i="20"/>
  <c r="C10" i="20"/>
  <c r="C9" i="20"/>
  <c r="C8" i="20"/>
  <c r="D3" i="20"/>
  <c r="A23" i="15"/>
  <c r="A24" i="15"/>
  <c r="A25" i="15"/>
  <c r="A26" i="15"/>
  <c r="A27" i="15"/>
  <c r="A22" i="15"/>
  <c r="H23" i="15"/>
  <c r="H24" i="15"/>
  <c r="H25" i="15"/>
  <c r="H26" i="15"/>
  <c r="H27" i="15"/>
  <c r="H22" i="15"/>
  <c r="G23" i="15"/>
  <c r="G24" i="15"/>
  <c r="G25" i="15"/>
  <c r="G26" i="15"/>
  <c r="G27" i="15"/>
  <c r="G22" i="15"/>
  <c r="C23" i="15"/>
  <c r="C24" i="15"/>
  <c r="C25" i="15"/>
  <c r="C26" i="15"/>
  <c r="C27" i="15"/>
  <c r="C22" i="15"/>
  <c r="F23" i="15"/>
  <c r="F24" i="15"/>
  <c r="F25" i="15"/>
  <c r="F26" i="15"/>
  <c r="F27" i="15"/>
  <c r="F22" i="15"/>
  <c r="E23" i="15"/>
  <c r="E24" i="15"/>
  <c r="E25" i="15"/>
  <c r="E26" i="15"/>
  <c r="E27" i="15"/>
  <c r="E22" i="15"/>
  <c r="I20" i="1"/>
  <c r="K27" i="20"/>
  <c r="F18" i="22"/>
  <c r="M18" i="1"/>
  <c r="M19" i="1"/>
  <c r="M20" i="1"/>
  <c r="M21" i="1"/>
  <c r="M22" i="1"/>
  <c r="C18" i="22"/>
  <c r="M17" i="1"/>
  <c r="I6" i="13"/>
  <c r="I5" i="13"/>
  <c r="H18" i="2"/>
  <c r="D9" i="13"/>
  <c r="H17" i="2"/>
  <c r="C34" i="15"/>
  <c r="A34" i="15"/>
  <c r="A33" i="15"/>
  <c r="A32" i="15"/>
  <c r="G38" i="1"/>
  <c r="D31" i="15"/>
  <c r="B35" i="15"/>
  <c r="G40" i="1"/>
  <c r="G41" i="1"/>
  <c r="G42" i="1"/>
  <c r="G43" i="1"/>
  <c r="G39" i="1"/>
  <c r="D3" i="15"/>
  <c r="D10" i="15"/>
  <c r="C9" i="15"/>
  <c r="C10" i="15"/>
  <c r="C8" i="15"/>
  <c r="D13" i="13"/>
  <c r="D12" i="13"/>
  <c r="E11" i="13"/>
  <c r="D11" i="13"/>
  <c r="D10" i="13"/>
  <c r="D4" i="13"/>
  <c r="D17" i="2"/>
  <c r="D16" i="2"/>
  <c r="J23" i="15"/>
  <c r="A23" i="13"/>
  <c r="C23" i="22"/>
  <c r="H21" i="2"/>
  <c r="H20" i="2"/>
  <c r="I22" i="20"/>
  <c r="I22" i="15"/>
  <c r="A22" i="13"/>
  <c r="A20" i="13"/>
  <c r="A18" i="13"/>
  <c r="I22" i="21"/>
  <c r="G18" i="13"/>
  <c r="J27" i="15"/>
  <c r="J23" i="21"/>
  <c r="K26" i="20"/>
  <c r="K24" i="15"/>
  <c r="K26" i="15"/>
  <c r="K24" i="20"/>
  <c r="J27" i="21"/>
  <c r="K25" i="20" l="1"/>
  <c r="K25" i="21"/>
  <c r="J24" i="21"/>
  <c r="L20" i="1"/>
  <c r="L25" i="21" s="1"/>
  <c r="J24" i="15"/>
  <c r="L19" i="1"/>
  <c r="L24" i="15" s="1"/>
  <c r="A21" i="13"/>
  <c r="K27" i="15"/>
  <c r="J25" i="21"/>
  <c r="J25" i="20"/>
  <c r="K23" i="15"/>
  <c r="J25" i="15"/>
  <c r="A19" i="13"/>
  <c r="L18" i="1"/>
  <c r="L23" i="20" s="1"/>
  <c r="L25" i="15"/>
  <c r="L27" i="15"/>
  <c r="L27" i="20"/>
  <c r="L27" i="21"/>
  <c r="L23" i="15"/>
  <c r="L24" i="20"/>
  <c r="L24" i="21"/>
  <c r="J26" i="21"/>
  <c r="J26" i="20"/>
  <c r="L26" i="15"/>
  <c r="L26" i="21"/>
  <c r="K23" i="21"/>
  <c r="K22" i="21"/>
  <c r="K22" i="15"/>
  <c r="K22" i="20"/>
  <c r="L17" i="1"/>
  <c r="L22" i="15" s="1"/>
  <c r="L28" i="15" s="1"/>
  <c r="J22" i="20"/>
  <c r="J22" i="15"/>
  <c r="J22" i="21"/>
  <c r="L23" i="21" l="1"/>
  <c r="L25" i="20"/>
  <c r="L23" i="1"/>
  <c r="L24" i="1" s="1"/>
  <c r="L22" i="21"/>
  <c r="L28" i="21" s="1"/>
  <c r="L22" i="20"/>
  <c r="L28" i="20" s="1"/>
  <c r="L25" i="1" l="1"/>
  <c r="L29" i="15" l="1"/>
  <c r="L29" i="20"/>
  <c r="L30" i="20" s="1"/>
  <c r="L29" i="21"/>
  <c r="L30" i="21" s="1"/>
  <c r="L26" i="1"/>
  <c r="L31" i="15"/>
  <c r="L31" i="21"/>
  <c r="L31" i="20"/>
  <c r="L32" i="21" l="1"/>
  <c r="L32" i="20"/>
  <c r="L30" i="15"/>
  <c r="L32" i="15"/>
</calcChain>
</file>

<file path=xl/comments1.xml><?xml version="1.0" encoding="utf-8"?>
<comments xmlns="http://schemas.openxmlformats.org/spreadsheetml/2006/main">
  <authors>
    <author>Ben Geerdink</author>
  </authors>
  <commentList>
    <comment ref="E16" authorId="0" shape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<sst xmlns="http://schemas.openxmlformats.org/spreadsheetml/2006/main" count="357" uniqueCount="189">
  <si>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</si>
  <si>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</si>
  <si>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</si>
  <si>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</si>
  <si>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</si>
  <si>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</si>
  <si>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</si>
  <si>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</si>
  <si>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</si>
  <si>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</si>
  <si>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</si>
  <si>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</si>
  <si>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</si>
  <si>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</si>
  <si>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</si>
  <si>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</si>
  <si>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</si>
  <si>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</si>
  <si>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</si>
  <si>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</si>
  <si>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</si>
  <si>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</si>
  <si>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</si>
  <si>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</si>
  <si>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</si>
  <si>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</si>
  <si>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</si>
  <si>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</si>
  <si>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</si>
  <si>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</si>
  <si>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</si>
  <si>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</si>
  <si>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</si>
  <si>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</si>
  <si>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</si>
  <si>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</si>
  <si>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</si>
  <si>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</si>
  <si>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</si>
  <si>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</si>
  <si>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</si>
  <si>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</si>
  <si>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</si>
  <si>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</si>
  <si>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</si>
  <si>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</si>
  <si>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</si>
  <si>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</si>
  <si>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</si>
  <si>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</si>
  <si>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</si>
  <si>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</si>
  <si>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</si>
  <si>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</si>
  <si>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</si>
  <si>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</si>
  <si>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</si>
  <si>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</si>
  <si>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</si>
  <si>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</si>
  <si>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</si>
  <si>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</si>
  <si>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</si>
  <si>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</si>
  <si>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</si>
  <si>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</si>
  <si>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</si>
  <si>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</si>
  <si>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</si>
  <si>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</si>
  <si>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</si>
  <si>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</si>
  <si>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</si>
  <si>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</si>
  <si>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</si>
  <si>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</si>
  <si>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</si>
  <si>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</si>
  <si>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</si>
  <si>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</si>
  <si>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</si>
  <si>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</si>
  <si>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</si>
  <si>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</si>
  <si>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</si>
  <si>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</si>
  <si>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</si>
  <si>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</si>
  <si>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</si>
  <si>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</si>
  <si>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</si>
  <si>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</si>
  <si>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</si>
  <si>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</si>
  <si>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</si>
  <si>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</si>
  <si>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</si>
  <si>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</si>
  <si>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</si>
  <si>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</si>
  <si>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</si>
  <si>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</si>
  <si>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</si>
  <si>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</si>
  <si>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</si>
  <si>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</si>
  <si>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</si>
  <si>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</si>
  <si>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</si>
  <si>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</si>
  <si>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</si>
  <si>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</si>
  <si>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</si>
  <si>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</si>
  <si>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</si>
  <si>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</si>
  <si>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</si>
  <si>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</si>
  <si>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</si>
  <si>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</si>
  <si>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</si>
  <si>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</si>
  <si>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</si>
  <si>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</si>
  <si>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</si>
  <si>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</si>
  <si>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</si>
  <si>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</si>
  <si>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</si>
  <si>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</si>
  <si>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</si>
  <si>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</si>
  <si>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</si>
  <si>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</si>
  <si>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</si>
  <si>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</si>
  <si>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</si>
  <si>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</si>
  <si>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</si>
  <si>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</si>
  <si>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</si>
  <si>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</si>
  <si>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</si>
  <si>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</si>
  <si>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</si>
  <si>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</si>
  <si>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</si>
  <si>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</si>
  <si>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</si>
  <si>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</si>
  <si>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</si>
  <si>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</si>
  <si>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</si>
  <si>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</si>
  <si>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</si>
  <si>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</si>
  <si>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</si>
  <si>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</si>
  <si>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</si>
  <si>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</si>
  <si>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</si>
  <si>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</si>
  <si>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</si>
  <si>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</si>
  <si>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</si>
  <si>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</si>
  <si>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</si>
  <si>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</si>
  <si>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Glansverchroomd</t>
  </si>
  <si>
    <t>Douchedeur beslagset Barcelona met knop</t>
  </si>
  <si>
    <t>Douchedeur beslagset Barcelona met T-greep</t>
  </si>
  <si>
    <t>Douchedeur beslagset Bilbao met knop</t>
  </si>
  <si>
    <t>Douchedeur beslagset Bilbao met T-greep</t>
  </si>
  <si>
    <t>Douchedeur beslagset Granada met knop</t>
  </si>
  <si>
    <t>Douchedeur beslagset Granada met T-greep</t>
  </si>
  <si>
    <t>Douchedeur beslagset Bella met knop</t>
  </si>
  <si>
    <t>Douchedeur beslagset Bella met T-greep</t>
  </si>
  <si>
    <t>Douchedeur beslagset Madrid B-100 met knop</t>
  </si>
  <si>
    <t>Douchedeur beslagset Madrid B-100 met T-greep</t>
  </si>
  <si>
    <t>Douchedeur beslagset Madrid B-101 met knop</t>
  </si>
  <si>
    <t>Douchedeur beslagset Madrid B-101 met T-greep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</si>
  <si>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</si>
  <si>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douchedeuren</t>
    </r>
  </si>
  <si>
    <t>055-8434202</t>
  </si>
  <si>
    <t>Aantal 
scharnieren</t>
  </si>
  <si>
    <t>IBAN: NL20RABO 0306070197</t>
  </si>
  <si>
    <t>BIC: RABONL2U</t>
  </si>
  <si>
    <t>Versie 2013 ©</t>
  </si>
  <si>
    <t>Dit excel-bestand is niet meer geldig! 
Aan deze prijzen kunnen geen rechten worden ontleend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</si>
</sst>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u/>
      <sz val="10"/>
      <color theme="3"/>
      <name val="Arial"/>
      <family val="2"/>
    </font>
    <font>
      <sz val="10"/>
      <color theme="3"/>
      <name val="Arial"/>
      <family val="2"/>
    </font>
    <font>
      <b/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0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2" fillId="0" borderId="0" xfId="0" applyFont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1" fillId="4" borderId="25" xfId="0" applyFont="1" applyFill="1" applyBorder="1" applyProtection="1">
      <protection locked="0"/>
    </xf>
    <xf numFmtId="0" fontId="7" fillId="3" borderId="2" xfId="0" applyNumberFormat="1" applyFont="1" applyFill="1" applyBorder="1" applyAlignment="1" applyProtection="1">
      <alignment horizontal="right"/>
      <protection hidden="1"/>
    </xf>
    <xf numFmtId="167" fontId="11" fillId="3" borderId="16" xfId="0" applyNumberFormat="1" applyFont="1" applyFill="1" applyBorder="1" applyProtection="1">
      <protection hidden="1"/>
    </xf>
    <xf numFmtId="167" fontId="7" fillId="3" borderId="26" xfId="0" applyNumberFormat="1" applyFont="1" applyFill="1" applyBorder="1" applyAlignment="1" applyProtection="1">
      <alignment horizontal="right"/>
      <protection hidden="1"/>
    </xf>
    <xf numFmtId="167" fontId="1" fillId="3" borderId="2" xfId="0" applyNumberFormat="1" applyFont="1" applyFill="1" applyBorder="1" applyProtection="1">
      <protection hidden="1"/>
    </xf>
    <xf numFmtId="0" fontId="1" fillId="3" borderId="0" xfId="0" applyFont="1" applyFill="1" applyProtection="1"/>
    <xf numFmtId="167" fontId="7" fillId="3" borderId="2" xfId="0" applyNumberFormat="1" applyFont="1" applyFill="1" applyBorder="1" applyAlignment="1" applyProtection="1">
      <alignment horizontal="right"/>
      <protection hidden="1"/>
    </xf>
    <xf numFmtId="0" fontId="48" fillId="3" borderId="0" xfId="1" applyFont="1" applyFill="1" applyBorder="1" applyAlignment="1" applyProtection="1">
      <alignment horizontal="left"/>
      <protection hidden="1"/>
    </xf>
    <xf numFmtId="0" fontId="49" fillId="3" borderId="0" xfId="0" applyFont="1" applyFill="1" applyProtection="1">
      <protection hidden="1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49" fontId="1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0" fontId="1" fillId="4" borderId="18" xfId="0" applyFont="1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  <xf numFmtId="0" fontId="50" fillId="3" borderId="0" xfId="0" applyFont="1" applyFill="1" applyBorder="1" applyAlignment="1">
      <alignment horizontal="right" wrapText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7</xdr:col>
      <xdr:colOff>438150</xdr:colOff>
      <xdr:row>5</xdr:row>
      <xdr:rowOff>104775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1019175</xdr:colOff>
          <xdr:row>45</xdr:row>
          <xdr:rowOff>152400</xdr:rowOff>
        </xdr:from>
        <xdr:to>
          <xdr:col>2</xdr:col>
          <xdr:colOff>361950</xdr:colOff>
          <xdr:row>51</xdr:row>
          <xdr:rowOff>28575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nl-NL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BESTELLEN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10</xdr:col>
      <xdr:colOff>314325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66675</xdr:rowOff>
    </xdr:from>
    <xdr:to>
      <xdr:col>10</xdr:col>
      <xdr:colOff>228600</xdr:colOff>
      <xdr:row>4</xdr:row>
      <xdr:rowOff>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0450" y="6667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304800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pageSetUpPr fitToPage="1"/>
  </sheetPr>
  <dimension ref="A1:FJ56"/>
  <sheetViews>
    <sheetView tabSelected="1" topLeftCell="B1" zoomScaleNormal="100" workbookViewId="0">
      <pane ySplit="7" topLeftCell="A8" activePane="bottomLeft" state="frozen"/>
      <selection activeCell="B1" sqref="B1"/>
      <selection pane="bottomLeft" activeCell="B17" sqref="B17"/>
    </sheetView>
  </sheetViews>
  <sheetFormatPr defaultColWidth="9.140625" defaultRowHeight="12.75" x14ac:dyDescent="0.2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38.5703125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3" customWidth="1"/>
    <col min="14" max="14" width="11.7109375" style="86" customWidth="1"/>
    <col min="15" max="15" width="13.28515625" style="86" customWidth="1"/>
    <col min="16" max="16" width="15.85546875" style="86" customWidth="1"/>
    <col min="17" max="17" width="13.7109375" style="86" customWidth="1"/>
    <col min="18" max="18" width="20.140625" style="86" customWidth="1"/>
    <col min="19" max="19" width="14" style="80" customWidth="1"/>
    <col min="20" max="20" width="28.42578125" style="80" customWidth="1"/>
    <col min="21" max="21" width="31.140625" style="80" customWidth="1"/>
    <col min="22" max="81" width="9.140625" style="80"/>
    <col min="82" max="90" width="9.140625" style="99"/>
    <col min="91" max="16384" width="9.140625" style="1"/>
  </cols>
  <sheetData>
    <row r="1" spans="1:90" s="2" customFormat="1" ht="9.75" customHeight="1" x14ac:dyDescent="0.2">
      <c r="H1" s="219"/>
      <c r="I1" s="8"/>
      <c r="J1" s="8"/>
      <c r="K1" s="8"/>
      <c r="L1" s="8"/>
      <c r="M1" s="81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99"/>
      <c r="CE1" s="99"/>
      <c r="CF1" s="99"/>
      <c r="CG1" s="99"/>
      <c r="CH1" s="99"/>
      <c r="CI1" s="99"/>
      <c r="CJ1" s="99"/>
      <c r="CK1" s="99"/>
      <c r="CL1" s="99"/>
    </row>
    <row r="2" spans="1:90" s="2" customFormat="1" ht="9.75" customHeight="1" x14ac:dyDescent="0.2">
      <c r="H2" s="219"/>
      <c r="I2" s="8"/>
      <c r="J2" s="8"/>
      <c r="K2" s="8"/>
      <c r="L2" s="8"/>
      <c r="M2" s="81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99"/>
      <c r="CE2" s="99"/>
      <c r="CF2" s="99"/>
      <c r="CG2" s="99"/>
      <c r="CH2" s="99"/>
      <c r="CI2" s="99"/>
      <c r="CJ2" s="99"/>
      <c r="CK2" s="99"/>
      <c r="CL2" s="99"/>
    </row>
    <row r="3" spans="1:90" ht="12.75" customHeight="1" x14ac:dyDescent="0.2">
      <c r="B3" s="2"/>
      <c r="C3" s="2"/>
      <c r="D3" s="2"/>
      <c r="E3" s="2"/>
      <c r="F3" s="2"/>
      <c r="G3" s="2"/>
      <c r="H3" s="219"/>
      <c r="I3" s="8"/>
      <c r="J3" s="8"/>
      <c r="K3" s="61" t="s">
        <v>187</v>
      </c>
      <c r="L3" s="8"/>
      <c r="M3" s="81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</row>
    <row r="4" spans="1:90" ht="12.75" customHeight="1" x14ac:dyDescent="0.2">
      <c r="B4" s="2"/>
      <c r="C4" s="2"/>
      <c r="D4" s="2"/>
      <c r="E4" s="2"/>
      <c r="F4" s="2"/>
      <c r="G4" s="2"/>
      <c r="H4" s="219"/>
      <c r="I4" s="299" t="s">
        <v>188</v>
      </c>
      <c r="J4" s="299"/>
      <c r="K4" s="299"/>
      <c r="L4" s="8"/>
      <c r="M4" s="81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90" ht="12.75" customHeight="1" x14ac:dyDescent="0.2">
      <c r="B5" s="2"/>
      <c r="C5" s="2"/>
      <c r="D5" s="2"/>
      <c r="E5" s="2"/>
      <c r="F5" s="2"/>
      <c r="G5" s="2"/>
      <c r="H5" s="219"/>
      <c r="I5" s="299"/>
      <c r="J5" s="299"/>
      <c r="K5" s="299"/>
      <c r="L5" s="8"/>
      <c r="M5" s="81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90" ht="15" x14ac:dyDescent="0.2">
      <c r="A6" s="35" t="s">
        <v>66</v>
      </c>
      <c r="B6" s="2"/>
      <c r="C6" s="2"/>
      <c r="D6" s="2"/>
      <c r="E6" s="2"/>
      <c r="F6" s="2"/>
      <c r="G6" s="99"/>
      <c r="H6" s="219"/>
      <c r="I6" s="299"/>
      <c r="J6" s="299"/>
      <c r="K6" s="299"/>
      <c r="L6" s="8"/>
      <c r="M6" s="81"/>
    </row>
    <row r="7" spans="1:90" ht="6" customHeight="1" x14ac:dyDescent="0.2">
      <c r="B7" s="2"/>
      <c r="C7" s="2"/>
      <c r="D7" s="2"/>
      <c r="E7" s="2"/>
      <c r="F7" s="2"/>
      <c r="G7" s="99"/>
      <c r="H7" s="219"/>
      <c r="I7" s="8"/>
      <c r="J7" s="8"/>
      <c r="K7" s="8"/>
      <c r="L7" s="8"/>
      <c r="M7" s="81"/>
    </row>
    <row r="8" spans="1:90" ht="15.75" customHeight="1" x14ac:dyDescent="0.2">
      <c r="B8" s="2"/>
      <c r="C8" s="2"/>
      <c r="D8" s="2"/>
      <c r="E8" s="2"/>
      <c r="F8" s="2"/>
      <c r="G8" s="99"/>
      <c r="H8" s="2"/>
      <c r="I8" s="8"/>
      <c r="J8" s="8"/>
      <c r="K8" s="3" t="s">
        <v>47</v>
      </c>
      <c r="L8" s="85"/>
      <c r="M8" s="81"/>
    </row>
    <row r="9" spans="1:90" ht="6" hidden="1" customHeight="1" x14ac:dyDescent="0.2">
      <c r="B9" s="3"/>
      <c r="C9" s="3"/>
      <c r="D9" s="3"/>
      <c r="E9" s="3"/>
      <c r="F9" s="3"/>
      <c r="G9" s="99"/>
      <c r="H9" s="3"/>
      <c r="I9" s="8"/>
      <c r="J9" s="8"/>
      <c r="K9" s="8"/>
      <c r="L9" s="8"/>
      <c r="M9" s="87"/>
    </row>
    <row r="10" spans="1:90" ht="2.25" hidden="1" customHeight="1" x14ac:dyDescent="0.2">
      <c r="B10" s="2"/>
      <c r="C10" s="2"/>
      <c r="D10" s="2"/>
      <c r="E10" s="2"/>
      <c r="F10" s="2"/>
      <c r="G10" s="99"/>
      <c r="H10" s="2"/>
      <c r="I10" s="2"/>
      <c r="J10" s="2"/>
      <c r="K10" s="2"/>
      <c r="L10" s="2"/>
      <c r="M10" s="87"/>
    </row>
    <row r="11" spans="1:90" ht="16.5" customHeight="1" x14ac:dyDescent="0.3">
      <c r="B11" s="70" t="s">
        <v>182</v>
      </c>
      <c r="C11" s="3"/>
      <c r="D11" s="3"/>
      <c r="E11" s="3"/>
      <c r="F11" s="3"/>
      <c r="G11" s="99"/>
      <c r="H11" s="3"/>
      <c r="I11" s="3"/>
      <c r="J11" s="3"/>
      <c r="K11" s="3"/>
      <c r="L11" s="3"/>
      <c r="M11" s="81"/>
    </row>
    <row r="12" spans="1:90" ht="33" customHeight="1" thickBot="1" x14ac:dyDescent="0.25">
      <c r="B12" s="226" t="s">
        <v>114</v>
      </c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81"/>
      <c r="N12" s="156"/>
      <c r="O12" s="156"/>
      <c r="P12" s="156"/>
      <c r="Q12" s="156"/>
      <c r="R12" s="156"/>
      <c r="S12" s="157"/>
      <c r="T12" s="157"/>
      <c r="U12" s="157"/>
    </row>
    <row r="13" spans="1:90" s="2" customFormat="1" ht="17.25" customHeight="1" thickBot="1" x14ac:dyDescent="0.25">
      <c r="B13" s="152" t="s">
        <v>166</v>
      </c>
      <c r="C13" s="153"/>
      <c r="D13" s="153"/>
      <c r="E13" s="153"/>
      <c r="F13" s="153"/>
      <c r="G13" s="154"/>
      <c r="H13" s="102"/>
      <c r="I13" s="102"/>
      <c r="J13" s="99"/>
      <c r="K13" s="99"/>
      <c r="L13" s="84"/>
      <c r="M13" s="87"/>
      <c r="N13" s="156"/>
      <c r="O13" s="156"/>
      <c r="P13" s="156"/>
      <c r="Q13" s="156"/>
      <c r="R13" s="156"/>
      <c r="S13" s="157"/>
      <c r="T13" s="157"/>
      <c r="U13" s="157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99"/>
      <c r="CE13" s="99"/>
      <c r="CF13" s="99"/>
      <c r="CG13" s="99"/>
      <c r="CH13" s="99"/>
      <c r="CI13" s="99"/>
      <c r="CJ13" s="99"/>
      <c r="CK13" s="99"/>
      <c r="CL13" s="99"/>
    </row>
    <row r="14" spans="1:90" s="99" customFormat="1" ht="8.25" customHeight="1" thickBot="1" x14ac:dyDescent="0.25">
      <c r="B14" s="108"/>
      <c r="C14" s="109"/>
      <c r="D14" s="109"/>
      <c r="E14" s="109"/>
      <c r="F14" s="109"/>
      <c r="G14" s="110"/>
      <c r="H14" s="102"/>
      <c r="I14" s="102"/>
      <c r="L14" s="111"/>
      <c r="M14" s="80"/>
      <c r="N14" s="156"/>
      <c r="O14" s="156"/>
      <c r="P14" s="156"/>
      <c r="Q14" s="156"/>
      <c r="R14" s="156"/>
      <c r="S14" s="157"/>
      <c r="T14" s="157"/>
      <c r="U14" s="157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</row>
    <row r="15" spans="1:90" s="2" customFormat="1" ht="18" customHeight="1" thickBot="1" x14ac:dyDescent="0.25">
      <c r="B15" s="222" t="s">
        <v>167</v>
      </c>
      <c r="C15" s="235"/>
      <c r="D15" s="235"/>
      <c r="E15" s="235"/>
      <c r="F15" s="223"/>
      <c r="G15" s="222" t="s">
        <v>163</v>
      </c>
      <c r="H15" s="223"/>
      <c r="I15" s="222" t="s">
        <v>134</v>
      </c>
      <c r="J15" s="235"/>
      <c r="K15" s="235"/>
      <c r="L15" s="223"/>
      <c r="M15" s="220"/>
      <c r="N15" s="221"/>
      <c r="O15" s="221"/>
      <c r="P15" s="221"/>
      <c r="Q15" s="221"/>
      <c r="R15" s="221"/>
      <c r="S15" s="221"/>
      <c r="T15" s="221"/>
      <c r="U15" s="156"/>
      <c r="V15" s="86"/>
      <c r="W15" s="86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99"/>
      <c r="CE15" s="99"/>
      <c r="CF15" s="99"/>
      <c r="CG15" s="99"/>
      <c r="CH15" s="99"/>
      <c r="CI15" s="99"/>
      <c r="CJ15" s="99"/>
      <c r="CK15" s="99"/>
      <c r="CL15" s="99"/>
    </row>
    <row r="16" spans="1:90" ht="31.5" customHeight="1" thickBot="1" x14ac:dyDescent="0.25">
      <c r="B16" s="100" t="s">
        <v>117</v>
      </c>
      <c r="C16" s="114" t="s">
        <v>24</v>
      </c>
      <c r="D16" s="100" t="s">
        <v>118</v>
      </c>
      <c r="E16" s="100" t="s">
        <v>29</v>
      </c>
      <c r="F16" s="100" t="s">
        <v>30</v>
      </c>
      <c r="G16" s="114" t="s">
        <v>108</v>
      </c>
      <c r="H16" s="100" t="s">
        <v>122</v>
      </c>
      <c r="I16" s="100" t="s">
        <v>133</v>
      </c>
      <c r="J16" s="114" t="s">
        <v>120</v>
      </c>
      <c r="K16" s="114" t="s">
        <v>121</v>
      </c>
      <c r="L16" s="100" t="s">
        <v>119</v>
      </c>
      <c r="M16" s="82" t="s">
        <v>124</v>
      </c>
      <c r="N16" s="140"/>
      <c r="P16" s="159" t="s">
        <v>112</v>
      </c>
      <c r="Q16" s="159" t="s">
        <v>113</v>
      </c>
      <c r="R16" s="156"/>
      <c r="S16" s="159" t="s">
        <v>143</v>
      </c>
      <c r="T16" s="160" t="s">
        <v>144</v>
      </c>
      <c r="U16" s="157"/>
    </row>
    <row r="17" spans="2:81" x14ac:dyDescent="0.2">
      <c r="B17" s="186" t="s">
        <v>23</v>
      </c>
      <c r="C17" s="113">
        <f>VLOOKUP(B17,[0]!prijslijst,2,FALSE)</f>
        <v>0</v>
      </c>
      <c r="D17" s="101">
        <v>0</v>
      </c>
      <c r="E17" s="115">
        <v>0</v>
      </c>
      <c r="F17" s="116">
        <v>0</v>
      </c>
      <c r="G17" s="117" t="s">
        <v>48</v>
      </c>
      <c r="H17" s="118" t="s">
        <v>6</v>
      </c>
      <c r="I17" s="112">
        <f t="shared" ref="I17:I22" si="0">IF(E17&gt;955,3,IF(F17&gt;2155,3,2))</f>
        <v>2</v>
      </c>
      <c r="J17" s="119">
        <f t="shared" ref="J17:J22" si="1">IF(B17="  &lt;selecteer&gt;",0,IF(C17=0,"Op aanvraag",((E17*F17)/1000000)*C17))</f>
        <v>0</v>
      </c>
      <c r="K17" s="120">
        <f t="shared" ref="K17:K22" si="2">IF(H17="Aluminium",IF(I17=2,N17,O17),IF(H17="RVS",IF(I17=2,P17,Q17),IF(H17="Glansverchroomd",IF(I17=2,S17,T17),0)))</f>
        <v>0</v>
      </c>
      <c r="L17" s="121">
        <f t="shared" ref="L17:L22" si="3">IF(J17="Op aanvraag",0,D17*(J17+K17))</f>
        <v>0</v>
      </c>
      <c r="M17" s="123" t="str">
        <f t="shared" ref="M17:M22" si="4">IF(E17&gt;955,IF(R17&lt;10,"Kies glassoort van 10 mm dikte"," "),IF(F17&gt;2155,IF(R17&lt;10,"Kies glassoort van 10 mm dikte"," "),""))</f>
        <v/>
      </c>
      <c r="N17" s="155"/>
      <c r="P17" s="156">
        <f>VLOOKUP(G17,'blad 1'!$Q$40:$S$60,2,0)</f>
        <v>0</v>
      </c>
      <c r="Q17" s="156">
        <f>VLOOKUP(G17,'blad 1'!$Q$40:$S$60,3,0)</f>
        <v>0</v>
      </c>
      <c r="R17" s="156">
        <f>VLOOKUP(B17,'blad 2'!$A$2:$C$47,3,0)</f>
        <v>0</v>
      </c>
      <c r="S17" s="161">
        <f>VLOOKUP(G17,'blad 1'!$W$40:$Y$61,2,0)</f>
        <v>0</v>
      </c>
      <c r="T17" s="156">
        <f>VLOOKUP(G17,'blad 1'!$W$40:$Y$61,3,0)</f>
        <v>0</v>
      </c>
      <c r="U17" s="157"/>
    </row>
    <row r="18" spans="2:81" x14ac:dyDescent="0.2">
      <c r="B18" s="117" t="s">
        <v>23</v>
      </c>
      <c r="C18" s="113">
        <f>VLOOKUP(B18,[0]!prijslijst,2,FALSE)</f>
        <v>0</v>
      </c>
      <c r="D18" s="101">
        <v>0</v>
      </c>
      <c r="E18" s="115">
        <v>0</v>
      </c>
      <c r="F18" s="116">
        <v>0</v>
      </c>
      <c r="G18" s="117" t="s">
        <v>48</v>
      </c>
      <c r="H18" s="118" t="s">
        <v>6</v>
      </c>
      <c r="I18" s="112">
        <f t="shared" si="0"/>
        <v>2</v>
      </c>
      <c r="J18" s="119">
        <f t="shared" si="1"/>
        <v>0</v>
      </c>
      <c r="K18" s="120">
        <f t="shared" si="2"/>
        <v>0</v>
      </c>
      <c r="L18" s="122">
        <f t="shared" si="3"/>
        <v>0</v>
      </c>
      <c r="M18" s="123" t="str">
        <f t="shared" si="4"/>
        <v/>
      </c>
      <c r="N18" s="155"/>
      <c r="P18" s="156">
        <f>VLOOKUP(G18,'blad 1'!$Q$40:$S$60,2,0)</f>
        <v>0</v>
      </c>
      <c r="Q18" s="156">
        <f>VLOOKUP(G18,'blad 1'!$Q$40:$S$60,3,0)</f>
        <v>0</v>
      </c>
      <c r="R18" s="156">
        <f>VLOOKUP(B18,'blad 2'!$A$2:$C$47,3,0)</f>
        <v>0</v>
      </c>
      <c r="S18" s="161">
        <f>VLOOKUP(G18,'blad 1'!$W$40:$Y$61,2,0)</f>
        <v>0</v>
      </c>
      <c r="T18" s="156">
        <f>VLOOKUP(G18,'blad 1'!$W$40:$Y$61,3,0)</f>
        <v>0</v>
      </c>
      <c r="U18" s="157"/>
    </row>
    <row r="19" spans="2:81" x14ac:dyDescent="0.2">
      <c r="B19" s="117" t="s">
        <v>23</v>
      </c>
      <c r="C19" s="113">
        <f>VLOOKUP(B19,[0]!prijslijst,2,FALSE)</f>
        <v>0</v>
      </c>
      <c r="D19" s="101">
        <v>0</v>
      </c>
      <c r="E19" s="115">
        <v>0</v>
      </c>
      <c r="F19" s="116">
        <v>0</v>
      </c>
      <c r="G19" s="117" t="s">
        <v>48</v>
      </c>
      <c r="H19" s="118" t="s">
        <v>6</v>
      </c>
      <c r="I19" s="112">
        <f t="shared" si="0"/>
        <v>2</v>
      </c>
      <c r="J19" s="119">
        <f t="shared" si="1"/>
        <v>0</v>
      </c>
      <c r="K19" s="120">
        <f t="shared" si="2"/>
        <v>0</v>
      </c>
      <c r="L19" s="122">
        <f t="shared" si="3"/>
        <v>0</v>
      </c>
      <c r="M19" s="123" t="str">
        <f t="shared" si="4"/>
        <v/>
      </c>
      <c r="N19" s="155"/>
      <c r="P19" s="156">
        <f>VLOOKUP(G19,'blad 1'!$Q$40:$S$60,2,0)</f>
        <v>0</v>
      </c>
      <c r="Q19" s="156">
        <f>VLOOKUP(G19,'blad 1'!$Q$40:$S$60,3,0)</f>
        <v>0</v>
      </c>
      <c r="R19" s="156">
        <f>VLOOKUP(B19,'blad 2'!$A$2:$C$47,3,0)</f>
        <v>0</v>
      </c>
      <c r="S19" s="161">
        <f>VLOOKUP(G19,'blad 1'!$W$40:$Y$61,2,0)</f>
        <v>0</v>
      </c>
      <c r="T19" s="156">
        <f>VLOOKUP(G19,'blad 1'!$W$40:$Y$61,3,0)</f>
        <v>0</v>
      </c>
      <c r="U19" s="157"/>
    </row>
    <row r="20" spans="2:81" x14ac:dyDescent="0.2">
      <c r="B20" s="117" t="s">
        <v>23</v>
      </c>
      <c r="C20" s="113">
        <f>VLOOKUP(B20,[0]!prijslijst,2,FALSE)</f>
        <v>0</v>
      </c>
      <c r="D20" s="101">
        <v>0</v>
      </c>
      <c r="E20" s="115">
        <v>0</v>
      </c>
      <c r="F20" s="116">
        <v>0</v>
      </c>
      <c r="G20" s="117" t="s">
        <v>48</v>
      </c>
      <c r="H20" s="118" t="s">
        <v>6</v>
      </c>
      <c r="I20" s="112">
        <f t="shared" si="0"/>
        <v>2</v>
      </c>
      <c r="J20" s="119">
        <f t="shared" si="1"/>
        <v>0</v>
      </c>
      <c r="K20" s="120">
        <f t="shared" si="2"/>
        <v>0</v>
      </c>
      <c r="L20" s="122">
        <f t="shared" si="3"/>
        <v>0</v>
      </c>
      <c r="M20" s="123" t="str">
        <f t="shared" si="4"/>
        <v/>
      </c>
      <c r="N20" s="155"/>
      <c r="P20" s="156">
        <f>VLOOKUP(G20,'blad 1'!$Q$40:$S$60,2,0)</f>
        <v>0</v>
      </c>
      <c r="Q20" s="156">
        <f>VLOOKUP(G20,'blad 1'!$Q$40:$S$60,3,0)</f>
        <v>0</v>
      </c>
      <c r="R20" s="156">
        <f>VLOOKUP(B20,'blad 2'!$A$2:$C$47,3,0)</f>
        <v>0</v>
      </c>
      <c r="S20" s="161">
        <f>VLOOKUP(G20,'blad 1'!$W$40:$Y$61,2,0)</f>
        <v>0</v>
      </c>
      <c r="T20" s="156">
        <f>VLOOKUP(G20,'blad 1'!$W$40:$Y$61,3,0)</f>
        <v>0</v>
      </c>
      <c r="U20" s="157"/>
    </row>
    <row r="21" spans="2:81" x14ac:dyDescent="0.2">
      <c r="B21" s="117" t="s">
        <v>23</v>
      </c>
      <c r="C21" s="113">
        <f>VLOOKUP(B21,[0]!prijslijst,2,FALSE)</f>
        <v>0</v>
      </c>
      <c r="D21" s="101">
        <v>0</v>
      </c>
      <c r="E21" s="115">
        <v>0</v>
      </c>
      <c r="F21" s="116">
        <v>0</v>
      </c>
      <c r="G21" s="117" t="s">
        <v>48</v>
      </c>
      <c r="H21" s="118" t="s">
        <v>6</v>
      </c>
      <c r="I21" s="112">
        <f t="shared" si="0"/>
        <v>2</v>
      </c>
      <c r="J21" s="119">
        <f t="shared" si="1"/>
        <v>0</v>
      </c>
      <c r="K21" s="120">
        <f t="shared" si="2"/>
        <v>0</v>
      </c>
      <c r="L21" s="122">
        <f t="shared" si="3"/>
        <v>0</v>
      </c>
      <c r="M21" s="123" t="str">
        <f t="shared" si="4"/>
        <v/>
      </c>
      <c r="N21" s="155"/>
      <c r="P21" s="156">
        <f>VLOOKUP(G21,'blad 1'!$Q$40:$S$60,2,0)</f>
        <v>0</v>
      </c>
      <c r="Q21" s="156">
        <f>VLOOKUP(G21,'blad 1'!$Q$40:$S$60,3,0)</f>
        <v>0</v>
      </c>
      <c r="R21" s="156">
        <f>VLOOKUP(B21,'blad 2'!$A$2:$C$47,3,0)</f>
        <v>0</v>
      </c>
      <c r="S21" s="161">
        <f>VLOOKUP(G21,'blad 1'!$W$40:$Y$61,2,0)</f>
        <v>0</v>
      </c>
      <c r="T21" s="156">
        <f>VLOOKUP(G21,'blad 1'!$W$40:$Y$61,3,0)</f>
        <v>0</v>
      </c>
      <c r="U21" s="157"/>
    </row>
    <row r="22" spans="2:81" ht="13.5" thickBot="1" x14ac:dyDescent="0.25">
      <c r="B22" s="117" t="s">
        <v>23</v>
      </c>
      <c r="C22" s="113">
        <f>VLOOKUP(B22,[0]!prijslijst,2,FALSE)</f>
        <v>0</v>
      </c>
      <c r="D22" s="101">
        <v>0</v>
      </c>
      <c r="E22" s="115">
        <v>0</v>
      </c>
      <c r="F22" s="116">
        <v>0</v>
      </c>
      <c r="G22" s="117" t="s">
        <v>48</v>
      </c>
      <c r="H22" s="118" t="s">
        <v>6</v>
      </c>
      <c r="I22" s="112">
        <f t="shared" si="0"/>
        <v>2</v>
      </c>
      <c r="J22" s="119">
        <f t="shared" si="1"/>
        <v>0</v>
      </c>
      <c r="K22" s="120">
        <f t="shared" si="2"/>
        <v>0</v>
      </c>
      <c r="L22" s="122">
        <f t="shared" si="3"/>
        <v>0</v>
      </c>
      <c r="M22" s="123" t="str">
        <f t="shared" si="4"/>
        <v/>
      </c>
      <c r="N22" s="155"/>
      <c r="P22" s="156">
        <f>VLOOKUP(G22,'blad 1'!$Q$40:$S$60,2,0)</f>
        <v>0</v>
      </c>
      <c r="Q22" s="156">
        <f>VLOOKUP(G22,'blad 1'!$Q$40:$S$60,3,0)</f>
        <v>0</v>
      </c>
      <c r="R22" s="156">
        <f>VLOOKUP(B22,'blad 2'!$A$2:$C$47,3,0)</f>
        <v>0</v>
      </c>
      <c r="S22" s="161">
        <f>VLOOKUP(G22,'blad 1'!$W$40:$Y$61,2,0)</f>
        <v>0</v>
      </c>
      <c r="T22" s="156">
        <f>VLOOKUP(G22,'blad 1'!$W$40:$Y$61,3,0)</f>
        <v>0</v>
      </c>
      <c r="U22" s="157"/>
    </row>
    <row r="23" spans="2:81" ht="15" customHeight="1" thickBot="1" x14ac:dyDescent="0.3">
      <c r="B23" s="83"/>
      <c r="C23" s="83"/>
      <c r="D23" s="83"/>
      <c r="E23" s="83"/>
      <c r="F23" s="83"/>
      <c r="G23" s="83"/>
      <c r="H23" s="236" t="s">
        <v>31</v>
      </c>
      <c r="I23" s="237"/>
      <c r="J23" s="237"/>
      <c r="K23" s="238"/>
      <c r="L23" s="178">
        <f>SUM(L17:L22)</f>
        <v>0</v>
      </c>
      <c r="M23" s="141"/>
      <c r="S23" s="86"/>
      <c r="T23" s="86"/>
      <c r="U23" s="156"/>
      <c r="V23" s="86"/>
      <c r="W23" s="86"/>
    </row>
    <row r="24" spans="2:81" ht="15" customHeight="1" thickBot="1" x14ac:dyDescent="0.3">
      <c r="B24" s="83"/>
      <c r="C24" s="83"/>
      <c r="D24" s="83"/>
      <c r="E24" s="83"/>
      <c r="F24" s="83"/>
      <c r="G24" s="83"/>
      <c r="H24" s="239" t="s">
        <v>181</v>
      </c>
      <c r="I24" s="240"/>
      <c r="J24" s="240"/>
      <c r="K24" s="241"/>
      <c r="L24" s="185" t="str">
        <f>IF(L23&lt;400,"18,95",IF(L23&gt;=400,"€ 0,00"))</f>
        <v>18,95</v>
      </c>
      <c r="M24" s="141"/>
      <c r="S24" s="86"/>
      <c r="T24" s="86"/>
      <c r="U24" s="156"/>
      <c r="V24" s="86"/>
      <c r="W24" s="86"/>
    </row>
    <row r="25" spans="2:81" ht="18" customHeight="1" thickBot="1" x14ac:dyDescent="0.3">
      <c r="B25" s="83"/>
      <c r="C25" s="83"/>
      <c r="D25" s="83"/>
      <c r="E25" s="83"/>
      <c r="F25" s="83"/>
      <c r="G25" s="83"/>
      <c r="H25" s="228" t="s">
        <v>145</v>
      </c>
      <c r="I25" s="229"/>
      <c r="J25" s="229"/>
      <c r="K25" s="230"/>
      <c r="L25" s="179">
        <f>L23*0.21</f>
        <v>0</v>
      </c>
      <c r="M25" s="141"/>
    </row>
    <row r="26" spans="2:81" ht="18.75" customHeight="1" x14ac:dyDescent="0.25">
      <c r="B26" s="83"/>
      <c r="C26" s="83"/>
      <c r="D26" s="83"/>
      <c r="E26" s="83"/>
      <c r="F26" s="83"/>
      <c r="G26" s="83"/>
      <c r="H26" s="232" t="s">
        <v>19</v>
      </c>
      <c r="I26" s="233"/>
      <c r="J26" s="233"/>
      <c r="K26" s="234"/>
      <c r="L26" s="184">
        <f>IF(L23&lt;400,(L23+L24+L25),SUM(L23,L24,L25))</f>
        <v>18.95</v>
      </c>
      <c r="M26" s="183"/>
    </row>
    <row r="27" spans="2:81" ht="14.25" customHeight="1" thickBot="1" x14ac:dyDescent="0.3">
      <c r="B27" s="224" t="s">
        <v>164</v>
      </c>
      <c r="C27" s="225"/>
      <c r="D27" s="225"/>
      <c r="E27" s="225"/>
      <c r="F27" s="225"/>
      <c r="G27" s="225"/>
      <c r="H27" s="144" t="s">
        <v>65</v>
      </c>
      <c r="I27" s="145"/>
      <c r="J27" s="146"/>
      <c r="K27" s="146"/>
      <c r="L27" s="147"/>
      <c r="M27" s="141"/>
    </row>
    <row r="28" spans="2:81" ht="13.5" customHeight="1" x14ac:dyDescent="0.2">
      <c r="B28" s="36" t="s">
        <v>33</v>
      </c>
      <c r="C28" s="217"/>
      <c r="D28" s="218"/>
      <c r="E28" s="218"/>
      <c r="F28" s="203"/>
      <c r="G28" s="104" t="s">
        <v>54</v>
      </c>
      <c r="H28" s="148" t="s">
        <v>28</v>
      </c>
      <c r="I28" s="149"/>
      <c r="J28" s="150"/>
      <c r="K28" s="150"/>
      <c r="L28" s="151"/>
      <c r="M28" s="141"/>
    </row>
    <row r="29" spans="2:81" ht="14.25" customHeight="1" x14ac:dyDescent="0.2">
      <c r="B29" s="7" t="s">
        <v>34</v>
      </c>
      <c r="C29" s="217"/>
      <c r="D29" s="218"/>
      <c r="E29" s="218"/>
      <c r="F29" s="203"/>
      <c r="G29" s="103" t="s">
        <v>54</v>
      </c>
      <c r="H29" s="206"/>
      <c r="I29" s="207"/>
      <c r="J29" s="207"/>
      <c r="K29" s="207"/>
      <c r="L29" s="208"/>
      <c r="M29" s="141"/>
      <c r="R29" s="80"/>
      <c r="CC29" s="99"/>
    </row>
    <row r="30" spans="2:81" ht="12.75" customHeight="1" x14ac:dyDescent="0.2">
      <c r="B30" s="7" t="s">
        <v>0</v>
      </c>
      <c r="C30" s="217"/>
      <c r="D30" s="218"/>
      <c r="E30" s="218"/>
      <c r="F30" s="203"/>
      <c r="G30" s="103" t="s">
        <v>54</v>
      </c>
      <c r="H30" s="206"/>
      <c r="I30" s="207"/>
      <c r="J30" s="207"/>
      <c r="K30" s="207"/>
      <c r="L30" s="208"/>
      <c r="M30" s="141"/>
      <c r="R30" s="80"/>
      <c r="CC30" s="99"/>
    </row>
    <row r="31" spans="2:81" x14ac:dyDescent="0.2">
      <c r="B31" s="7" t="s">
        <v>1</v>
      </c>
      <c r="C31" s="217"/>
      <c r="D31" s="218"/>
      <c r="E31" s="218"/>
      <c r="F31" s="203"/>
      <c r="G31" s="103" t="s">
        <v>54</v>
      </c>
      <c r="H31" s="206"/>
      <c r="I31" s="207"/>
      <c r="J31" s="207"/>
      <c r="K31" s="207"/>
      <c r="L31" s="208"/>
      <c r="M31" s="141"/>
      <c r="R31" s="80"/>
      <c r="CC31" s="99"/>
    </row>
    <row r="32" spans="2:81" x14ac:dyDescent="0.2">
      <c r="B32" s="7" t="s">
        <v>2</v>
      </c>
      <c r="C32" s="231"/>
      <c r="D32" s="198"/>
      <c r="E32" s="198"/>
      <c r="F32" s="198"/>
      <c r="G32" s="104" t="s">
        <v>54</v>
      </c>
      <c r="H32" s="206"/>
      <c r="I32" s="207"/>
      <c r="J32" s="207"/>
      <c r="K32" s="207"/>
      <c r="L32" s="208"/>
      <c r="M32" s="142"/>
      <c r="R32" s="80"/>
      <c r="CC32" s="99"/>
    </row>
    <row r="33" spans="2:166" ht="14.25" customHeight="1" x14ac:dyDescent="0.2">
      <c r="B33" s="7" t="s">
        <v>3</v>
      </c>
      <c r="C33" s="199"/>
      <c r="D33" s="200"/>
      <c r="E33" s="200"/>
      <c r="F33" s="200"/>
      <c r="G33" s="105" t="s">
        <v>54</v>
      </c>
      <c r="H33" s="206"/>
      <c r="I33" s="207"/>
      <c r="J33" s="207"/>
      <c r="K33" s="207"/>
      <c r="L33" s="208"/>
      <c r="M33" s="80"/>
      <c r="R33" s="80"/>
      <c r="CC33" s="99"/>
    </row>
    <row r="34" spans="2:166" x14ac:dyDescent="0.2">
      <c r="B34" s="7" t="s">
        <v>4</v>
      </c>
      <c r="C34" s="199"/>
      <c r="D34" s="200"/>
      <c r="E34" s="200"/>
      <c r="F34" s="200"/>
      <c r="G34" s="105"/>
      <c r="H34" s="206"/>
      <c r="I34" s="207"/>
      <c r="J34" s="207"/>
      <c r="K34" s="207"/>
      <c r="L34" s="208"/>
      <c r="M34" s="142"/>
      <c r="R34" s="80"/>
      <c r="CC34" s="99"/>
    </row>
    <row r="35" spans="2:166" x14ac:dyDescent="0.2">
      <c r="B35" s="7" t="s">
        <v>5</v>
      </c>
      <c r="C35" s="214"/>
      <c r="D35" s="215"/>
      <c r="E35" s="215"/>
      <c r="F35" s="216"/>
      <c r="G35" s="103" t="s">
        <v>54</v>
      </c>
      <c r="H35" s="206"/>
      <c r="I35" s="207"/>
      <c r="J35" s="207"/>
      <c r="K35" s="207"/>
      <c r="L35" s="208"/>
      <c r="M35" s="142"/>
      <c r="R35" s="80"/>
      <c r="CC35" s="99"/>
    </row>
    <row r="36" spans="2:166" ht="14.25" customHeight="1" x14ac:dyDescent="0.2">
      <c r="B36" s="212"/>
      <c r="C36" s="213"/>
      <c r="D36" s="213"/>
      <c r="E36" s="213"/>
      <c r="F36" s="213"/>
      <c r="G36" s="64"/>
      <c r="H36" s="206"/>
      <c r="I36" s="207"/>
      <c r="J36" s="207"/>
      <c r="K36" s="207"/>
      <c r="L36" s="208"/>
      <c r="M36" s="142"/>
      <c r="R36" s="80"/>
      <c r="CC36" s="99"/>
    </row>
    <row r="37" spans="2:166" ht="14.25" customHeight="1" x14ac:dyDescent="0.2">
      <c r="B37" s="59" t="s">
        <v>67</v>
      </c>
      <c r="C37" s="201" t="s">
        <v>6</v>
      </c>
      <c r="D37" s="202"/>
      <c r="E37" s="202"/>
      <c r="F37" s="202"/>
      <c r="G37" s="106" t="s">
        <v>54</v>
      </c>
      <c r="H37" s="206"/>
      <c r="I37" s="207"/>
      <c r="J37" s="207"/>
      <c r="K37" s="207"/>
      <c r="L37" s="208"/>
      <c r="M37" s="141"/>
      <c r="R37" s="80"/>
      <c r="CC37" s="99"/>
    </row>
    <row r="38" spans="2:166" ht="17.25" customHeight="1" x14ac:dyDescent="0.2">
      <c r="B38" s="67" t="s">
        <v>33</v>
      </c>
      <c r="C38" s="201"/>
      <c r="D38" s="202"/>
      <c r="E38" s="202"/>
      <c r="F38" s="205"/>
      <c r="G38" s="106" t="str">
        <f>IF($C$37='blad 1'!$A$2,"*", " ")</f>
        <v xml:space="preserve"> </v>
      </c>
      <c r="H38" s="206"/>
      <c r="I38" s="207"/>
      <c r="J38" s="207"/>
      <c r="K38" s="207"/>
      <c r="L38" s="208"/>
      <c r="M38" s="141"/>
      <c r="R38" s="80"/>
      <c r="CC38" s="99"/>
    </row>
    <row r="39" spans="2:166" x14ac:dyDescent="0.2">
      <c r="B39" s="7" t="s">
        <v>44</v>
      </c>
      <c r="C39" s="203"/>
      <c r="D39" s="204"/>
      <c r="E39" s="204"/>
      <c r="F39" s="204"/>
      <c r="G39" s="106" t="str">
        <f>IF($C$37='blad 1'!$A$2,"*", " ")</f>
        <v xml:space="preserve"> </v>
      </c>
      <c r="H39" s="206"/>
      <c r="I39" s="207"/>
      <c r="J39" s="207"/>
      <c r="K39" s="207"/>
      <c r="L39" s="208"/>
      <c r="M39" s="141"/>
      <c r="R39" s="80"/>
      <c r="CC39" s="99"/>
    </row>
    <row r="40" spans="2:166" x14ac:dyDescent="0.2">
      <c r="B40" s="7" t="s">
        <v>0</v>
      </c>
      <c r="C40" s="203"/>
      <c r="D40" s="204"/>
      <c r="E40" s="204"/>
      <c r="F40" s="204"/>
      <c r="G40" s="106" t="str">
        <f>IF($C$37='blad 1'!$A$2,"*", " ")</f>
        <v xml:space="preserve"> </v>
      </c>
      <c r="H40" s="206"/>
      <c r="I40" s="207"/>
      <c r="J40" s="207"/>
      <c r="K40" s="207"/>
      <c r="L40" s="208"/>
      <c r="M40" s="142"/>
      <c r="R40" s="80"/>
      <c r="CC40" s="99"/>
    </row>
    <row r="41" spans="2:166" x14ac:dyDescent="0.2">
      <c r="B41" s="7" t="s">
        <v>46</v>
      </c>
      <c r="C41" s="203"/>
      <c r="D41" s="204"/>
      <c r="E41" s="204"/>
      <c r="F41" s="204"/>
      <c r="G41" s="106" t="str">
        <f>IF($C$37='blad 1'!$A$2,"*", " ")</f>
        <v xml:space="preserve"> </v>
      </c>
      <c r="H41" s="206"/>
      <c r="I41" s="207"/>
      <c r="J41" s="207"/>
      <c r="K41" s="207"/>
      <c r="L41" s="208"/>
      <c r="M41" s="141"/>
      <c r="R41" s="80"/>
      <c r="CC41" s="99"/>
    </row>
    <row r="42" spans="2:166" ht="14.25" customHeight="1" x14ac:dyDescent="0.2">
      <c r="B42" s="7" t="s">
        <v>25</v>
      </c>
      <c r="C42" s="197" t="s">
        <v>6</v>
      </c>
      <c r="D42" s="198"/>
      <c r="E42" s="198"/>
      <c r="F42" s="198"/>
      <c r="G42" s="106" t="str">
        <f>IF($C$37='blad 1'!$A$2,"*", " ")</f>
        <v xml:space="preserve"> </v>
      </c>
      <c r="H42" s="206"/>
      <c r="I42" s="207"/>
      <c r="J42" s="207"/>
      <c r="K42" s="207"/>
      <c r="L42" s="208"/>
      <c r="M42" s="141"/>
      <c r="R42" s="80"/>
      <c r="CC42" s="99"/>
    </row>
    <row r="43" spans="2:166" ht="13.5" thickBot="1" x14ac:dyDescent="0.25">
      <c r="B43" s="37" t="s">
        <v>52</v>
      </c>
      <c r="C43" s="199"/>
      <c r="D43" s="200"/>
      <c r="E43" s="200"/>
      <c r="F43" s="200"/>
      <c r="G43" s="106" t="str">
        <f>IF($C$37='blad 1'!$A$2,"*", " ")</f>
        <v xml:space="preserve"> </v>
      </c>
      <c r="H43" s="209"/>
      <c r="I43" s="210"/>
      <c r="J43" s="210"/>
      <c r="K43" s="210"/>
      <c r="L43" s="211"/>
      <c r="M43" s="141"/>
      <c r="R43" s="80"/>
      <c r="CC43" s="99"/>
    </row>
    <row r="44" spans="2:166" x14ac:dyDescent="0.2">
      <c r="B44" s="8"/>
      <c r="C44" s="9"/>
      <c r="D44" s="9"/>
      <c r="E44" s="9"/>
      <c r="F44" s="9"/>
      <c r="G44" s="9"/>
      <c r="H44" s="77"/>
      <c r="I44" s="77"/>
      <c r="J44" s="77"/>
      <c r="K44" s="77"/>
      <c r="L44" s="77"/>
      <c r="M44" s="141"/>
    </row>
    <row r="45" spans="2:166" ht="18.75" customHeight="1" x14ac:dyDescent="0.2">
      <c r="B45" s="224" t="s">
        <v>165</v>
      </c>
      <c r="C45" s="225"/>
      <c r="D45" s="225"/>
      <c r="E45" s="225"/>
      <c r="F45" s="225"/>
      <c r="G45" s="225"/>
      <c r="H45" s="77"/>
      <c r="I45" s="77"/>
      <c r="J45" s="77"/>
      <c r="K45" s="77"/>
      <c r="L45" s="77"/>
      <c r="M45" s="89"/>
    </row>
    <row r="46" spans="2:166" x14ac:dyDescent="0.2">
      <c r="B46" s="8"/>
      <c r="C46" s="9"/>
      <c r="D46" s="9"/>
      <c r="E46" s="9"/>
      <c r="F46" s="9"/>
      <c r="G46" s="9"/>
      <c r="H46" s="77"/>
      <c r="I46" s="77"/>
      <c r="J46" s="77"/>
      <c r="K46" s="77"/>
      <c r="L46" s="77"/>
      <c r="M46" s="89"/>
    </row>
    <row r="47" spans="2:166" s="2" customFormat="1" x14ac:dyDescent="0.2">
      <c r="B47" s="8"/>
      <c r="C47" s="9"/>
      <c r="D47" s="9"/>
      <c r="E47" s="76" t="s">
        <v>68</v>
      </c>
      <c r="F47" s="76"/>
      <c r="G47" s="76"/>
      <c r="H47" s="77"/>
      <c r="I47" s="77"/>
      <c r="J47" s="77"/>
      <c r="K47" s="77"/>
      <c r="L47" s="77"/>
      <c r="M47" s="88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139"/>
      <c r="CE47" s="139"/>
      <c r="CF47" s="139"/>
      <c r="CG47" s="139"/>
      <c r="CH47" s="139"/>
      <c r="CI47" s="139"/>
      <c r="CJ47" s="139"/>
      <c r="CK47" s="139"/>
      <c r="CL47" s="139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x14ac:dyDescent="0.2">
      <c r="B48" s="8"/>
      <c r="C48" s="9"/>
      <c r="D48" s="9"/>
      <c r="E48" s="75" t="s">
        <v>69</v>
      </c>
      <c r="F48" s="75"/>
      <c r="G48" s="75"/>
      <c r="H48" s="60"/>
      <c r="I48" s="60"/>
      <c r="J48" s="60"/>
      <c r="K48" s="60"/>
      <c r="L48" s="60"/>
      <c r="M48" s="9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139"/>
      <c r="CE48" s="139"/>
      <c r="CF48" s="139"/>
      <c r="CG48" s="139"/>
      <c r="CH48" s="139"/>
      <c r="CI48" s="139"/>
      <c r="CJ48" s="139"/>
      <c r="CK48" s="139"/>
      <c r="CL48" s="139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 x14ac:dyDescent="0.2">
      <c r="B49" s="8"/>
      <c r="C49" s="9"/>
      <c r="D49" s="9"/>
      <c r="E49" s="74" t="s">
        <v>70</v>
      </c>
      <c r="F49" s="62"/>
      <c r="G49" s="62"/>
      <c r="H49" s="76"/>
      <c r="I49" s="76"/>
      <c r="J49" s="76"/>
      <c r="K49" s="76"/>
      <c r="L49" s="76"/>
      <c r="M49" s="9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139"/>
      <c r="CE49" s="139"/>
      <c r="CF49" s="139"/>
      <c r="CG49" s="139"/>
      <c r="CH49" s="139"/>
      <c r="CI49" s="139"/>
      <c r="CJ49" s="139"/>
      <c r="CK49" s="139"/>
      <c r="CL49" s="139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 ht="18" x14ac:dyDescent="0.25">
      <c r="B50" s="8"/>
      <c r="C50" s="9"/>
      <c r="D50" s="9"/>
      <c r="E50" s="62" t="s">
        <v>72</v>
      </c>
      <c r="F50" s="62"/>
      <c r="G50" s="62"/>
      <c r="H50" s="75"/>
      <c r="I50" s="75"/>
      <c r="J50" s="75"/>
      <c r="K50" s="75"/>
      <c r="L50" s="75"/>
      <c r="M50" s="90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139"/>
      <c r="CE50" s="139"/>
      <c r="CF50" s="139"/>
      <c r="CG50" s="139"/>
      <c r="CH50" s="139"/>
      <c r="CI50" s="139"/>
      <c r="CJ50" s="139"/>
      <c r="CK50" s="139"/>
      <c r="CL50" s="139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x14ac:dyDescent="0.2">
      <c r="B51" s="8"/>
      <c r="C51" s="9"/>
      <c r="D51" s="9"/>
      <c r="E51" s="9"/>
      <c r="F51" s="9"/>
      <c r="G51" s="9"/>
      <c r="H51" s="62"/>
      <c r="I51" s="62"/>
      <c r="J51" s="62"/>
      <c r="K51" s="62"/>
      <c r="L51" s="62"/>
      <c r="M51" s="90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139"/>
      <c r="CE51" s="139"/>
      <c r="CF51" s="139"/>
      <c r="CG51" s="139"/>
      <c r="CH51" s="139"/>
      <c r="CI51" s="139"/>
      <c r="CJ51" s="139"/>
      <c r="CK51" s="139"/>
      <c r="CL51" s="139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s="2" customFormat="1" x14ac:dyDescent="0.2">
      <c r="B52" s="8"/>
      <c r="C52" s="9"/>
      <c r="D52" s="9"/>
      <c r="E52" s="9"/>
      <c r="F52" s="9"/>
      <c r="G52" s="9"/>
      <c r="H52" s="62"/>
      <c r="I52" s="62"/>
      <c r="J52" s="62"/>
      <c r="K52" s="62"/>
      <c r="L52" s="62"/>
      <c r="M52" s="90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139"/>
      <c r="CE52" s="139"/>
      <c r="CF52" s="139"/>
      <c r="CG52" s="139"/>
      <c r="CH52" s="139"/>
      <c r="CI52" s="139"/>
      <c r="CJ52" s="139"/>
      <c r="CK52" s="139"/>
      <c r="CL52" s="139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</row>
    <row r="53" spans="2:166" s="2" customFormat="1" ht="41.25" customHeight="1" x14ac:dyDescent="0.2">
      <c r="B53" s="195" t="s">
        <v>78</v>
      </c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90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139"/>
      <c r="CE53" s="139"/>
      <c r="CF53" s="139"/>
      <c r="CG53" s="139"/>
      <c r="CH53" s="139"/>
      <c r="CI53" s="139"/>
      <c r="CJ53" s="139"/>
      <c r="CK53" s="139"/>
      <c r="CL53" s="139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</row>
    <row r="54" spans="2:166" ht="47.25" customHeight="1" x14ac:dyDescent="0.2">
      <c r="H54" s="5"/>
      <c r="I54" s="5"/>
      <c r="J54" s="5"/>
      <c r="K54" s="5"/>
      <c r="L54" s="5"/>
      <c r="M54" s="91"/>
      <c r="N54" s="140"/>
    </row>
    <row r="55" spans="2:166" ht="52.5" customHeight="1" x14ac:dyDescent="0.2">
      <c r="H55" s="5"/>
      <c r="I55" s="5"/>
      <c r="J55" s="5"/>
      <c r="K55" s="5"/>
      <c r="L55" s="5"/>
      <c r="M55" s="92"/>
      <c r="N55" s="140"/>
    </row>
    <row r="56" spans="2:166" x14ac:dyDescent="0.2">
      <c r="H56" s="6"/>
      <c r="I56" s="6"/>
      <c r="J56" s="6"/>
      <c r="K56" s="6"/>
      <c r="L56" s="6"/>
    </row>
  </sheetData>
  <sheetProtection algorithmName="SHA-512" hashValue="oxeQ1MhN5Vo3PPvLFsBQwxkWWVBQGv4YC96a3Yr1vV0TwWnebxJRz5UB5Ge5hqm9jadnI8pZOYeFepWzmHroqA==" saltValue="K9nCcWCyCYnI8CcLNN+KWw==" spinCount="100000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1">
    <mergeCell ref="I4:K6"/>
    <mergeCell ref="H1:H7"/>
    <mergeCell ref="M15:T15"/>
    <mergeCell ref="G15:H15"/>
    <mergeCell ref="B45:G45"/>
    <mergeCell ref="B12:L12"/>
    <mergeCell ref="H25:K25"/>
    <mergeCell ref="C28:F28"/>
    <mergeCell ref="C29:F29"/>
    <mergeCell ref="C32:F32"/>
    <mergeCell ref="H26:K26"/>
    <mergeCell ref="C30:F30"/>
    <mergeCell ref="B27:G27"/>
    <mergeCell ref="I15:L15"/>
    <mergeCell ref="B15:F15"/>
    <mergeCell ref="H23:K23"/>
    <mergeCell ref="H24:K24"/>
    <mergeCell ref="B53:L53"/>
    <mergeCell ref="C42:F42"/>
    <mergeCell ref="C43:F43"/>
    <mergeCell ref="C37:F37"/>
    <mergeCell ref="C39:F39"/>
    <mergeCell ref="C40:F40"/>
    <mergeCell ref="C41:F41"/>
    <mergeCell ref="C38:F38"/>
    <mergeCell ref="H29:L43"/>
    <mergeCell ref="B36:F36"/>
    <mergeCell ref="C35:F35"/>
    <mergeCell ref="C33:F33"/>
    <mergeCell ref="C34:F34"/>
    <mergeCell ref="C31:F31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7:K22"/>
    <dataValidation allowBlank="1" showErrorMessage="1" errorTitle="Foutieve invoer" error="Maak een keuze uit de lijst" sqref="J17:J22"/>
    <dataValidation allowBlank="1" showInputMessage="1" showErrorMessage="1" promptTitle="Let op!" prompt="Meet de strakke breedte maat en trek daar 10 mm omtrekspeling af!" sqref="E17:E22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7:F22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7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2:F42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8:F38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2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2:F32">
      <formula1>Provincie</formula1>
    </dataValidation>
    <dataValidation type="list" showInputMessage="1" showErrorMessage="1" sqref="J11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7:H22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7:B22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7:I22"/>
    <dataValidation type="list" allowBlank="1" showErrorMessage="1" errorTitle="Foutieve invoer" error="Kies uit de lijst" promptTitle="Kies spouwbreedte" prompt="Selecteer de gewenste spouwbreedte uit de lijst" sqref="G17:G22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Button 65">
              <controlPr defaultSize="0" print="0" autoFill="0" autoPict="0" macro="[0]!Bestellen_BijKlikken">
                <anchor moveWithCells="1" sizeWithCells="1">
                  <from>
                    <xdr:col>1</xdr:col>
                    <xdr:colOff>1019175</xdr:colOff>
                    <xdr:row>45</xdr:row>
                    <xdr:rowOff>152400</xdr:rowOff>
                  </from>
                  <to>
                    <xdr:col>2</xdr:col>
                    <xdr:colOff>361950</xdr:colOff>
                    <xdr:row>51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2.75" x14ac:dyDescent="0.2"/>
  <cols>
    <col min="1" max="16384" width="9.140625" style="14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Y54"/>
  <sheetViews>
    <sheetView topLeftCell="I17" workbookViewId="0">
      <selection activeCell="I17" sqref="A1:XFD1048576"/>
    </sheetView>
  </sheetViews>
  <sheetFormatPr defaultColWidth="9.140625" defaultRowHeight="12.75" x14ac:dyDescent="0.2"/>
  <cols>
    <col min="1" max="1" width="22.42578125" style="157" customWidth="1"/>
    <col min="2" max="2" width="14.42578125" style="157" customWidth="1"/>
    <col min="3" max="3" width="27.140625" style="157" bestFit="1" customWidth="1"/>
    <col min="4" max="7" width="9.140625" style="157"/>
    <col min="8" max="8" width="29.42578125" style="157" customWidth="1"/>
    <col min="9" max="9" width="11.42578125" style="157" customWidth="1"/>
    <col min="10" max="10" width="13.28515625" style="157" customWidth="1"/>
    <col min="11" max="11" width="20.42578125" style="157" customWidth="1"/>
    <col min="12" max="12" width="12.42578125" style="157" customWidth="1"/>
    <col min="13" max="14" width="9.140625" style="157"/>
    <col min="15" max="15" width="12.28515625" style="157" customWidth="1"/>
    <col min="16" max="16" width="9.140625" style="157"/>
    <col min="17" max="17" width="45" style="157" customWidth="1"/>
    <col min="18" max="18" width="13.140625" style="157" customWidth="1"/>
    <col min="19" max="19" width="11.7109375" style="157" customWidth="1"/>
    <col min="20" max="22" width="9.140625" style="157"/>
    <col min="23" max="23" width="42.5703125" style="157" customWidth="1"/>
    <col min="24" max="16384" width="9.140625" style="157"/>
  </cols>
  <sheetData>
    <row r="1" spans="1:16" x14ac:dyDescent="0.2">
      <c r="A1" s="157" t="s">
        <v>6</v>
      </c>
      <c r="H1" s="157" t="s">
        <v>6</v>
      </c>
      <c r="K1" s="157" t="s">
        <v>58</v>
      </c>
    </row>
    <row r="2" spans="1:16" x14ac:dyDescent="0.2">
      <c r="A2" s="157" t="s">
        <v>7</v>
      </c>
      <c r="H2" s="157" t="s">
        <v>12</v>
      </c>
      <c r="O2" s="180"/>
      <c r="P2" s="180"/>
    </row>
    <row r="3" spans="1:16" x14ac:dyDescent="0.2">
      <c r="A3" s="157" t="s">
        <v>8</v>
      </c>
      <c r="H3" s="157" t="s">
        <v>18</v>
      </c>
      <c r="K3" s="157" t="s">
        <v>6</v>
      </c>
      <c r="L3" s="157">
        <v>0</v>
      </c>
    </row>
    <row r="4" spans="1:16" x14ac:dyDescent="0.2">
      <c r="H4" s="157" t="s">
        <v>10</v>
      </c>
      <c r="K4" s="157" t="s">
        <v>12</v>
      </c>
      <c r="L4" s="157">
        <v>35</v>
      </c>
      <c r="O4" s="160"/>
      <c r="P4" s="160"/>
    </row>
    <row r="5" spans="1:16" x14ac:dyDescent="0.2">
      <c r="H5" s="157" t="s">
        <v>13</v>
      </c>
      <c r="K5" s="157" t="s">
        <v>18</v>
      </c>
      <c r="L5" s="157">
        <v>0</v>
      </c>
      <c r="O5" s="160"/>
      <c r="P5" s="160"/>
    </row>
    <row r="6" spans="1:16" x14ac:dyDescent="0.2">
      <c r="H6" s="157" t="s">
        <v>11</v>
      </c>
      <c r="K6" s="157" t="s">
        <v>10</v>
      </c>
      <c r="L6" s="157">
        <v>35</v>
      </c>
      <c r="O6" s="160"/>
      <c r="P6" s="160"/>
    </row>
    <row r="7" spans="1:16" x14ac:dyDescent="0.2">
      <c r="H7" s="157" t="s">
        <v>17</v>
      </c>
      <c r="K7" s="157" t="s">
        <v>13</v>
      </c>
      <c r="L7" s="157">
        <v>0</v>
      </c>
      <c r="O7" s="160"/>
      <c r="P7" s="160"/>
    </row>
    <row r="8" spans="1:16" x14ac:dyDescent="0.2">
      <c r="H8" s="157" t="s">
        <v>57</v>
      </c>
      <c r="K8" s="157" t="s">
        <v>11</v>
      </c>
      <c r="L8" s="157">
        <v>35</v>
      </c>
      <c r="O8" s="160"/>
      <c r="P8" s="160"/>
    </row>
    <row r="9" spans="1:16" x14ac:dyDescent="0.2">
      <c r="H9" s="157" t="s">
        <v>55</v>
      </c>
      <c r="K9" s="157" t="s">
        <v>17</v>
      </c>
      <c r="L9" s="157">
        <v>0</v>
      </c>
      <c r="O9" s="160"/>
      <c r="P9" s="160"/>
    </row>
    <row r="10" spans="1:16" x14ac:dyDescent="0.2">
      <c r="H10" s="157" t="s">
        <v>14</v>
      </c>
      <c r="K10" s="157" t="s">
        <v>57</v>
      </c>
      <c r="L10" s="157">
        <v>0</v>
      </c>
      <c r="O10" s="160"/>
      <c r="P10" s="160"/>
    </row>
    <row r="11" spans="1:16" x14ac:dyDescent="0.2">
      <c r="B11" s="181"/>
      <c r="C11" s="181"/>
      <c r="H11" s="157" t="s">
        <v>15</v>
      </c>
      <c r="K11" s="157" t="s">
        <v>55</v>
      </c>
      <c r="L11" s="157">
        <v>0</v>
      </c>
      <c r="O11" s="160"/>
      <c r="P11" s="160"/>
    </row>
    <row r="12" spans="1:16" x14ac:dyDescent="0.2">
      <c r="B12" s="181"/>
      <c r="C12" s="181"/>
      <c r="H12" s="157" t="s">
        <v>16</v>
      </c>
      <c r="K12" s="157" t="s">
        <v>14</v>
      </c>
      <c r="L12" s="157">
        <v>0</v>
      </c>
      <c r="O12" s="160"/>
      <c r="P12" s="160"/>
    </row>
    <row r="13" spans="1:16" x14ac:dyDescent="0.2">
      <c r="B13" s="181"/>
      <c r="C13" s="181"/>
      <c r="H13" s="157" t="s">
        <v>56</v>
      </c>
      <c r="K13" s="157" t="s">
        <v>15</v>
      </c>
      <c r="L13" s="157">
        <v>0</v>
      </c>
      <c r="O13" s="160"/>
      <c r="P13" s="160"/>
    </row>
    <row r="14" spans="1:16" ht="13.5" customHeight="1" x14ac:dyDescent="0.2">
      <c r="B14" s="181"/>
      <c r="C14" s="181"/>
      <c r="K14" s="157" t="s">
        <v>16</v>
      </c>
      <c r="L14" s="157">
        <v>0</v>
      </c>
      <c r="O14" s="160"/>
      <c r="P14" s="160"/>
    </row>
    <row r="15" spans="1:16" x14ac:dyDescent="0.2">
      <c r="K15" s="157" t="s">
        <v>56</v>
      </c>
      <c r="L15" s="157">
        <v>0</v>
      </c>
      <c r="O15" s="160"/>
      <c r="P15" s="160"/>
    </row>
    <row r="16" spans="1:16" x14ac:dyDescent="0.2">
      <c r="D16" s="157">
        <f>(40.55*0.6)*1.5</f>
        <v>36.494999999999997</v>
      </c>
    </row>
    <row r="17" spans="1:20" x14ac:dyDescent="0.2">
      <c r="D17" s="157">
        <f>1.5*(6.45*0.6)</f>
        <v>5.8049999999999997</v>
      </c>
      <c r="H17" s="157" t="e">
        <f>VLOOKUP(Offerteblad!C32,bezorgen,2,TRUE)</f>
        <v>#N/A</v>
      </c>
      <c r="I17" s="157" t="s">
        <v>61</v>
      </c>
    </row>
    <row r="18" spans="1:20" x14ac:dyDescent="0.2">
      <c r="H18" s="157">
        <f>VLOOKUP(Offerteblad!C42,bezorgen,2,TRUE)</f>
        <v>0</v>
      </c>
      <c r="I18" s="157" t="s">
        <v>62</v>
      </c>
    </row>
    <row r="19" spans="1:20" x14ac:dyDescent="0.2">
      <c r="A19" s="157" t="s">
        <v>6</v>
      </c>
    </row>
    <row r="20" spans="1:20" x14ac:dyDescent="0.2">
      <c r="A20" s="157" t="s">
        <v>91</v>
      </c>
      <c r="B20" s="157">
        <v>68.260000000000005</v>
      </c>
      <c r="C20" s="157" t="s">
        <v>103</v>
      </c>
      <c r="D20" s="157">
        <v>61.86</v>
      </c>
      <c r="H20" s="157" t="e">
        <f>IF(#REF!&gt;=20, 0, (IF(#REF!&gt;=10,VLOOKUP(H17,bezorgkosten2,3,TRUE),VLOOKUP(H17,bezorgkosten,2,TRUE))))</f>
        <v>#REF!</v>
      </c>
      <c r="I20" s="157" t="s">
        <v>60</v>
      </c>
    </row>
    <row r="21" spans="1:20" x14ac:dyDescent="0.2">
      <c r="A21" s="157" t="s">
        <v>92</v>
      </c>
      <c r="B21" s="157">
        <v>102.39</v>
      </c>
      <c r="C21" s="157" t="s">
        <v>104</v>
      </c>
      <c r="D21" s="157">
        <v>76.55</v>
      </c>
      <c r="H21" s="157" t="e">
        <f>IF(#REF!&gt;=20, 0, (IF(#REF!&gt;=10,VLOOKUP(H18,bezorgkosten2,3,TRUE),VLOOKUP(H18,bezorgkosten,2,TRUE))))</f>
        <v>#REF!</v>
      </c>
      <c r="I21" s="157" t="s">
        <v>59</v>
      </c>
    </row>
    <row r="22" spans="1:20" x14ac:dyDescent="0.2">
      <c r="A22" s="157" t="s">
        <v>93</v>
      </c>
      <c r="B22" s="157">
        <v>92.2</v>
      </c>
      <c r="C22" s="157" t="s">
        <v>105</v>
      </c>
      <c r="D22" s="157">
        <v>117.8</v>
      </c>
    </row>
    <row r="23" spans="1:20" x14ac:dyDescent="0.2">
      <c r="A23" s="157" t="s">
        <v>94</v>
      </c>
      <c r="B23" s="157">
        <v>138.30000000000001</v>
      </c>
      <c r="C23" s="157" t="s">
        <v>106</v>
      </c>
      <c r="D23" s="157">
        <v>61.68</v>
      </c>
    </row>
    <row r="24" spans="1:20" x14ac:dyDescent="0.2">
      <c r="A24" s="157" t="s">
        <v>95</v>
      </c>
      <c r="B24" s="157">
        <v>68.260000000000005</v>
      </c>
      <c r="C24" s="157" t="s">
        <v>107</v>
      </c>
      <c r="D24" s="157">
        <v>76.55</v>
      </c>
    </row>
    <row r="25" spans="1:20" x14ac:dyDescent="0.2">
      <c r="A25" s="157" t="s">
        <v>96</v>
      </c>
      <c r="B25" s="157">
        <v>102.39</v>
      </c>
    </row>
    <row r="26" spans="1:20" x14ac:dyDescent="0.2">
      <c r="A26" s="157" t="s">
        <v>97</v>
      </c>
      <c r="B26" s="157">
        <v>92.2</v>
      </c>
      <c r="J26" s="160"/>
    </row>
    <row r="27" spans="1:20" x14ac:dyDescent="0.2">
      <c r="A27" s="157" t="s">
        <v>98</v>
      </c>
      <c r="B27" s="157">
        <v>138.30000000000001</v>
      </c>
      <c r="K27" s="160"/>
      <c r="P27" s="157" t="s">
        <v>6</v>
      </c>
      <c r="Q27" s="157" t="s">
        <v>6</v>
      </c>
      <c r="T27" s="157" t="s">
        <v>6</v>
      </c>
    </row>
    <row r="28" spans="1:20" x14ac:dyDescent="0.2">
      <c r="A28" s="157" t="s">
        <v>99</v>
      </c>
      <c r="B28" s="157">
        <v>44.62</v>
      </c>
      <c r="P28" s="157" t="s">
        <v>109</v>
      </c>
      <c r="Q28" s="157" t="s">
        <v>109</v>
      </c>
      <c r="T28" s="157">
        <v>3</v>
      </c>
    </row>
    <row r="29" spans="1:20" x14ac:dyDescent="0.2">
      <c r="A29" s="157" t="s">
        <v>100</v>
      </c>
      <c r="B29" s="157">
        <v>66.930000000000007</v>
      </c>
      <c r="P29" s="157" t="s">
        <v>168</v>
      </c>
      <c r="Q29" s="157" t="s">
        <v>168</v>
      </c>
      <c r="T29" s="157">
        <v>4</v>
      </c>
    </row>
    <row r="30" spans="1:20" x14ac:dyDescent="0.2">
      <c r="A30" s="157" t="s">
        <v>101</v>
      </c>
      <c r="B30" s="157">
        <v>44.62</v>
      </c>
    </row>
    <row r="31" spans="1:20" x14ac:dyDescent="0.2">
      <c r="A31" s="157" t="s">
        <v>102</v>
      </c>
      <c r="B31" s="157">
        <v>66.930000000000007</v>
      </c>
    </row>
    <row r="39" spans="17:25" x14ac:dyDescent="0.2">
      <c r="Q39" s="157" t="s">
        <v>109</v>
      </c>
      <c r="R39" s="157" t="s">
        <v>110</v>
      </c>
      <c r="S39" s="157" t="s">
        <v>111</v>
      </c>
      <c r="W39" s="157" t="s">
        <v>168</v>
      </c>
      <c r="X39" s="157" t="s">
        <v>110</v>
      </c>
      <c r="Y39" s="157" t="s">
        <v>111</v>
      </c>
    </row>
    <row r="40" spans="17:25" x14ac:dyDescent="0.2">
      <c r="Q40" s="157" t="s">
        <v>48</v>
      </c>
      <c r="R40" s="157">
        <v>0</v>
      </c>
      <c r="S40" s="157">
        <v>0</v>
      </c>
      <c r="W40" s="157" t="s">
        <v>48</v>
      </c>
      <c r="X40" s="157">
        <v>0</v>
      </c>
      <c r="Y40" s="157">
        <v>0</v>
      </c>
    </row>
    <row r="41" spans="17:25" x14ac:dyDescent="0.2">
      <c r="Q41" s="157" t="s">
        <v>116</v>
      </c>
      <c r="R41" s="157">
        <v>0</v>
      </c>
      <c r="S41" s="157">
        <v>0</v>
      </c>
      <c r="W41" s="157" t="s">
        <v>116</v>
      </c>
      <c r="X41" s="157">
        <v>0</v>
      </c>
      <c r="Y41" s="157">
        <v>0</v>
      </c>
    </row>
    <row r="42" spans="17:25" x14ac:dyDescent="0.2">
      <c r="Q42" s="157" t="s">
        <v>169</v>
      </c>
      <c r="R42" s="157">
        <v>99</v>
      </c>
      <c r="S42" s="157">
        <f>R42+33.75</f>
        <v>132.75</v>
      </c>
      <c r="W42" s="157" t="s">
        <v>169</v>
      </c>
      <c r="X42" s="157">
        <v>99</v>
      </c>
      <c r="Y42" s="157">
        <f>X42+33.75</f>
        <v>132.75</v>
      </c>
    </row>
    <row r="43" spans="17:25" x14ac:dyDescent="0.2">
      <c r="Q43" s="157" t="s">
        <v>170</v>
      </c>
      <c r="R43" s="157">
        <v>149</v>
      </c>
      <c r="S43" s="157">
        <f>R43+33.75</f>
        <v>182.75</v>
      </c>
      <c r="W43" s="157" t="s">
        <v>170</v>
      </c>
      <c r="X43" s="157">
        <v>149</v>
      </c>
      <c r="Y43" s="157">
        <f>X43+33.75</f>
        <v>182.75</v>
      </c>
    </row>
    <row r="44" spans="17:25" x14ac:dyDescent="0.2">
      <c r="Q44" s="157" t="s">
        <v>171</v>
      </c>
      <c r="R44" s="157">
        <v>99</v>
      </c>
      <c r="S44" s="157">
        <f>R44+33.75</f>
        <v>132.75</v>
      </c>
      <c r="W44" s="157" t="s">
        <v>171</v>
      </c>
      <c r="X44" s="157">
        <v>99</v>
      </c>
      <c r="Y44" s="157">
        <f t="shared" ref="Y44:Y49" si="0">X44+33.75</f>
        <v>132.75</v>
      </c>
    </row>
    <row r="45" spans="17:25" x14ac:dyDescent="0.2">
      <c r="Q45" s="157" t="s">
        <v>172</v>
      </c>
      <c r="R45" s="157">
        <v>149</v>
      </c>
      <c r="S45" s="157">
        <f t="shared" ref="S45:S49" si="1">R45+33.75</f>
        <v>182.75</v>
      </c>
      <c r="W45" s="157" t="s">
        <v>172</v>
      </c>
      <c r="X45" s="157">
        <v>149</v>
      </c>
      <c r="Y45" s="157">
        <f t="shared" si="0"/>
        <v>182.75</v>
      </c>
    </row>
    <row r="46" spans="17:25" x14ac:dyDescent="0.2">
      <c r="Q46" s="157" t="s">
        <v>173</v>
      </c>
      <c r="R46" s="157">
        <v>99</v>
      </c>
      <c r="S46" s="157">
        <f>R46+33.75</f>
        <v>132.75</v>
      </c>
      <c r="W46" s="157" t="s">
        <v>173</v>
      </c>
      <c r="X46" s="157">
        <v>99</v>
      </c>
      <c r="Y46" s="157">
        <f t="shared" si="0"/>
        <v>132.75</v>
      </c>
    </row>
    <row r="47" spans="17:25" x14ac:dyDescent="0.2">
      <c r="Q47" s="157" t="s">
        <v>174</v>
      </c>
      <c r="R47" s="157">
        <v>149</v>
      </c>
      <c r="S47" s="157">
        <f t="shared" si="1"/>
        <v>182.75</v>
      </c>
      <c r="W47" s="157" t="s">
        <v>174</v>
      </c>
      <c r="X47" s="157">
        <v>149</v>
      </c>
      <c r="Y47" s="157">
        <f t="shared" si="0"/>
        <v>182.75</v>
      </c>
    </row>
    <row r="48" spans="17:25" x14ac:dyDescent="0.2">
      <c r="Q48" s="157" t="s">
        <v>175</v>
      </c>
      <c r="R48" s="157">
        <v>99</v>
      </c>
      <c r="S48" s="157">
        <f>R48+33.75</f>
        <v>132.75</v>
      </c>
      <c r="W48" s="157" t="s">
        <v>175</v>
      </c>
      <c r="X48" s="157">
        <v>99</v>
      </c>
      <c r="Y48" s="157">
        <f t="shared" si="0"/>
        <v>132.75</v>
      </c>
    </row>
    <row r="49" spans="1:25" x14ac:dyDescent="0.2">
      <c r="A49" s="182" t="s">
        <v>76</v>
      </c>
      <c r="Q49" s="157" t="s">
        <v>176</v>
      </c>
      <c r="R49" s="157">
        <v>149</v>
      </c>
      <c r="S49" s="157">
        <f t="shared" si="1"/>
        <v>182.75</v>
      </c>
      <c r="W49" s="157" t="s">
        <v>176</v>
      </c>
      <c r="X49" s="157">
        <v>149</v>
      </c>
      <c r="Y49" s="157">
        <f t="shared" si="0"/>
        <v>182.75</v>
      </c>
    </row>
    <row r="50" spans="1:25" x14ac:dyDescent="0.2">
      <c r="A50" s="157" t="s">
        <v>77</v>
      </c>
      <c r="Q50" s="157" t="s">
        <v>177</v>
      </c>
      <c r="R50" s="157">
        <v>131.35</v>
      </c>
      <c r="S50" s="157">
        <f>R50+58.8</f>
        <v>190.14999999999998</v>
      </c>
      <c r="W50" s="157" t="s">
        <v>177</v>
      </c>
      <c r="X50" s="157">
        <v>131.35</v>
      </c>
      <c r="Y50" s="157">
        <f>X50+58.8</f>
        <v>190.14999999999998</v>
      </c>
    </row>
    <row r="51" spans="1:25" x14ac:dyDescent="0.2">
      <c r="Q51" s="157" t="s">
        <v>178</v>
      </c>
      <c r="R51" s="157">
        <v>166.55</v>
      </c>
      <c r="S51" s="157">
        <f>R51+58.8</f>
        <v>225.35000000000002</v>
      </c>
      <c r="W51" s="157" t="s">
        <v>178</v>
      </c>
      <c r="X51" s="157">
        <v>166.55</v>
      </c>
      <c r="Y51" s="157">
        <f>X51+58.8</f>
        <v>225.35000000000002</v>
      </c>
    </row>
    <row r="52" spans="1:25" x14ac:dyDescent="0.2">
      <c r="Q52" s="157" t="s">
        <v>179</v>
      </c>
      <c r="R52" s="157">
        <v>174.55</v>
      </c>
      <c r="S52" s="157">
        <f>R52+80.4</f>
        <v>254.95000000000002</v>
      </c>
      <c r="W52" s="157" t="s">
        <v>179</v>
      </c>
      <c r="X52" s="157">
        <v>174.55</v>
      </c>
      <c r="Y52" s="157">
        <v>254.95</v>
      </c>
    </row>
    <row r="53" spans="1:25" x14ac:dyDescent="0.2">
      <c r="A53" s="157" t="s">
        <v>80</v>
      </c>
      <c r="Q53" s="157" t="s">
        <v>180</v>
      </c>
      <c r="R53" s="157">
        <v>209.55</v>
      </c>
      <c r="S53" s="157">
        <f>R53+80.4</f>
        <v>289.95000000000005</v>
      </c>
      <c r="W53" s="157" t="s">
        <v>180</v>
      </c>
      <c r="X53" s="157">
        <v>209.55</v>
      </c>
      <c r="Y53" s="157">
        <v>289.95</v>
      </c>
    </row>
    <row r="54" spans="1:25" x14ac:dyDescent="0.2">
      <c r="A54" s="157" t="s">
        <v>81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269"/>
  <sheetViews>
    <sheetView workbookViewId="0">
      <selection sqref="A1:XFD1048576"/>
    </sheetView>
  </sheetViews>
  <sheetFormatPr defaultColWidth="9.140625" defaultRowHeight="12.75" x14ac:dyDescent="0.2"/>
  <cols>
    <col min="1" max="1" width="44.140625" style="158" bestFit="1" customWidth="1"/>
    <col min="2" max="2" width="20.85546875" style="158" bestFit="1" customWidth="1"/>
    <col min="3" max="4" width="9.140625" style="158"/>
    <col min="5" max="5" width="33.28515625" style="158" bestFit="1" customWidth="1"/>
    <col min="6" max="6" width="21.42578125" style="158" customWidth="1"/>
    <col min="7" max="7" width="25" style="158" customWidth="1"/>
    <col min="8" max="10" width="9.140625" style="158"/>
    <col min="11" max="11" width="24.85546875" style="158" customWidth="1"/>
    <col min="12" max="12" width="12" style="158" customWidth="1"/>
    <col min="13" max="14" width="9.140625" style="158"/>
    <col min="15" max="15" width="39.42578125" style="158" customWidth="1"/>
    <col min="16" max="19" width="9.140625" style="158"/>
    <col min="20" max="20" width="33.28515625" style="158" customWidth="1"/>
    <col min="21" max="16384" width="9.140625" style="158"/>
  </cols>
  <sheetData>
    <row r="1" spans="1:20" ht="51.75" customHeight="1" x14ac:dyDescent="0.2">
      <c r="A1" s="162" t="s">
        <v>20</v>
      </c>
      <c r="B1" s="162" t="s">
        <v>22</v>
      </c>
      <c r="F1" s="163"/>
      <c r="G1" s="163"/>
      <c r="K1" s="164"/>
      <c r="L1" s="164"/>
      <c r="M1" s="164"/>
      <c r="N1" s="164"/>
    </row>
    <row r="2" spans="1:20" x14ac:dyDescent="0.2">
      <c r="A2" s="165" t="s">
        <v>23</v>
      </c>
      <c r="B2" s="166">
        <v>0</v>
      </c>
      <c r="C2" s="167">
        <v>0</v>
      </c>
      <c r="P2" s="168"/>
    </row>
    <row r="3" spans="1:20" x14ac:dyDescent="0.2">
      <c r="A3" s="165" t="s">
        <v>152</v>
      </c>
      <c r="B3" s="166">
        <v>126</v>
      </c>
      <c r="C3" s="167">
        <v>8</v>
      </c>
      <c r="F3" s="168"/>
      <c r="G3" s="168"/>
      <c r="I3" s="169"/>
      <c r="K3" s="170"/>
      <c r="L3" s="168"/>
      <c r="M3" s="168"/>
      <c r="P3" s="168"/>
      <c r="T3" s="158" t="s">
        <v>73</v>
      </c>
    </row>
    <row r="4" spans="1:20" x14ac:dyDescent="0.2">
      <c r="A4" s="165" t="s">
        <v>151</v>
      </c>
      <c r="B4" s="166">
        <v>150</v>
      </c>
      <c r="C4" s="167">
        <v>10</v>
      </c>
      <c r="F4" s="168"/>
      <c r="G4" s="168"/>
      <c r="I4" s="169"/>
      <c r="K4" s="170"/>
      <c r="L4" s="168"/>
      <c r="M4" s="168"/>
      <c r="P4" s="168"/>
      <c r="T4" s="158" t="s">
        <v>53</v>
      </c>
    </row>
    <row r="5" spans="1:20" x14ac:dyDescent="0.2">
      <c r="A5" s="170" t="s">
        <v>140</v>
      </c>
      <c r="B5" s="168">
        <v>189</v>
      </c>
      <c r="C5" s="167">
        <v>8</v>
      </c>
      <c r="F5" s="168"/>
      <c r="I5" s="169"/>
      <c r="K5" s="170"/>
      <c r="L5" s="168"/>
      <c r="M5" s="168"/>
      <c r="P5" s="168"/>
      <c r="T5" s="158" t="s">
        <v>64</v>
      </c>
    </row>
    <row r="6" spans="1:20" x14ac:dyDescent="0.2">
      <c r="A6" s="170" t="s">
        <v>139</v>
      </c>
      <c r="B6" s="168">
        <v>209</v>
      </c>
      <c r="C6" s="167">
        <v>10</v>
      </c>
      <c r="F6" s="168"/>
      <c r="G6" s="168"/>
      <c r="I6" s="169"/>
      <c r="K6" s="171"/>
      <c r="L6" s="168"/>
      <c r="M6" s="168"/>
      <c r="T6" s="158" t="s">
        <v>48</v>
      </c>
    </row>
    <row r="7" spans="1:20" x14ac:dyDescent="0.2">
      <c r="A7" s="170" t="s">
        <v>150</v>
      </c>
      <c r="B7" s="166">
        <v>150</v>
      </c>
      <c r="C7" s="167">
        <v>8</v>
      </c>
      <c r="F7" s="168"/>
      <c r="G7" s="168"/>
      <c r="I7" s="169"/>
      <c r="K7" s="171"/>
      <c r="L7" s="168"/>
      <c r="M7" s="168"/>
    </row>
    <row r="8" spans="1:20" x14ac:dyDescent="0.2">
      <c r="A8" s="170" t="s">
        <v>149</v>
      </c>
      <c r="B8" s="166">
        <v>172</v>
      </c>
      <c r="C8" s="167">
        <v>10</v>
      </c>
      <c r="F8" s="168"/>
      <c r="I8" s="169"/>
      <c r="K8" s="171"/>
      <c r="L8" s="168"/>
      <c r="M8" s="168"/>
    </row>
    <row r="9" spans="1:20" x14ac:dyDescent="0.2">
      <c r="A9" s="170" t="s">
        <v>148</v>
      </c>
      <c r="B9" s="166">
        <v>188</v>
      </c>
      <c r="C9" s="167">
        <v>8</v>
      </c>
      <c r="F9" s="168"/>
      <c r="G9" s="168"/>
      <c r="I9" s="169"/>
      <c r="K9" s="171"/>
      <c r="L9" s="168"/>
      <c r="M9" s="168"/>
    </row>
    <row r="10" spans="1:20" x14ac:dyDescent="0.2">
      <c r="A10" s="158" t="s">
        <v>147</v>
      </c>
      <c r="B10" s="166">
        <v>209</v>
      </c>
      <c r="C10" s="158">
        <v>10</v>
      </c>
      <c r="F10" s="168"/>
      <c r="G10" s="168"/>
      <c r="I10" s="169"/>
      <c r="K10" s="171"/>
      <c r="L10" s="168"/>
      <c r="M10" s="168"/>
    </row>
    <row r="11" spans="1:20" x14ac:dyDescent="0.2">
      <c r="A11" s="170" t="s">
        <v>153</v>
      </c>
      <c r="B11" s="166">
        <v>224</v>
      </c>
      <c r="C11" s="167">
        <v>8</v>
      </c>
      <c r="F11" s="168"/>
      <c r="K11" s="171"/>
      <c r="L11" s="168"/>
      <c r="M11" s="168"/>
    </row>
    <row r="12" spans="1:20" x14ac:dyDescent="0.2">
      <c r="A12" s="158" t="s">
        <v>154</v>
      </c>
      <c r="B12" s="166">
        <v>267</v>
      </c>
      <c r="C12" s="158">
        <v>10</v>
      </c>
      <c r="F12" s="168"/>
      <c r="K12" s="171"/>
      <c r="L12" s="168"/>
      <c r="M12" s="168"/>
      <c r="T12" s="158" t="s">
        <v>6</v>
      </c>
    </row>
    <row r="13" spans="1:20" x14ac:dyDescent="0.2">
      <c r="A13" s="170" t="s">
        <v>138</v>
      </c>
      <c r="B13" s="166">
        <v>224</v>
      </c>
      <c r="C13" s="167">
        <v>8</v>
      </c>
      <c r="F13" s="168"/>
      <c r="K13" s="171"/>
      <c r="L13" s="168"/>
      <c r="M13" s="168"/>
      <c r="T13" s="158" t="s">
        <v>74</v>
      </c>
    </row>
    <row r="14" spans="1:20" x14ac:dyDescent="0.2">
      <c r="A14" s="170" t="s">
        <v>137</v>
      </c>
      <c r="B14" s="166">
        <v>267</v>
      </c>
      <c r="C14" s="167">
        <v>10</v>
      </c>
      <c r="F14" s="168"/>
      <c r="T14" s="158" t="s">
        <v>75</v>
      </c>
    </row>
    <row r="15" spans="1:20" x14ac:dyDescent="0.2">
      <c r="A15" s="170" t="s">
        <v>136</v>
      </c>
      <c r="B15" s="166">
        <v>192</v>
      </c>
      <c r="C15" s="167">
        <v>8</v>
      </c>
      <c r="F15" s="168"/>
    </row>
    <row r="16" spans="1:20" x14ac:dyDescent="0.2">
      <c r="A16" s="170" t="s">
        <v>115</v>
      </c>
      <c r="B16" s="166">
        <v>240</v>
      </c>
      <c r="C16" s="167">
        <v>10</v>
      </c>
      <c r="F16" s="168"/>
    </row>
    <row r="17" spans="1:20" x14ac:dyDescent="0.2">
      <c r="A17" s="170" t="s">
        <v>142</v>
      </c>
      <c r="B17" s="168">
        <v>221</v>
      </c>
      <c r="C17" s="167">
        <v>8</v>
      </c>
      <c r="F17" s="168"/>
    </row>
    <row r="18" spans="1:20" x14ac:dyDescent="0.2">
      <c r="A18" s="170" t="s">
        <v>141</v>
      </c>
      <c r="B18" s="168">
        <v>284</v>
      </c>
      <c r="C18" s="167">
        <v>10</v>
      </c>
      <c r="F18" s="168"/>
      <c r="G18" s="168"/>
      <c r="I18" s="169"/>
    </row>
    <row r="19" spans="1:20" x14ac:dyDescent="0.2">
      <c r="A19" s="170" t="s">
        <v>155</v>
      </c>
      <c r="B19" s="166">
        <v>323</v>
      </c>
      <c r="C19" s="167">
        <v>10</v>
      </c>
      <c r="F19" s="168"/>
      <c r="I19" s="169"/>
    </row>
    <row r="20" spans="1:20" x14ac:dyDescent="0.2">
      <c r="A20" s="170" t="s">
        <v>156</v>
      </c>
      <c r="B20" s="166">
        <v>230</v>
      </c>
      <c r="C20" s="167">
        <v>8</v>
      </c>
      <c r="F20" s="168"/>
      <c r="G20" s="168"/>
      <c r="I20" s="169"/>
      <c r="T20" s="157"/>
    </row>
    <row r="21" spans="1:20" x14ac:dyDescent="0.2">
      <c r="A21" s="170" t="s">
        <v>157</v>
      </c>
      <c r="B21" s="166">
        <v>186</v>
      </c>
      <c r="C21" s="167">
        <v>10</v>
      </c>
      <c r="G21" s="168"/>
      <c r="T21" s="157"/>
    </row>
    <row r="22" spans="1:20" x14ac:dyDescent="0.2">
      <c r="A22" s="170" t="s">
        <v>158</v>
      </c>
      <c r="B22" s="168">
        <v>157</v>
      </c>
      <c r="C22" s="167">
        <v>8</v>
      </c>
      <c r="T22" s="157"/>
    </row>
    <row r="23" spans="1:20" x14ac:dyDescent="0.2">
      <c r="A23" s="170" t="s">
        <v>159</v>
      </c>
      <c r="B23" s="166">
        <v>186</v>
      </c>
      <c r="C23" s="167">
        <v>10</v>
      </c>
      <c r="F23" s="168"/>
      <c r="G23" s="168"/>
      <c r="T23" s="157"/>
    </row>
    <row r="24" spans="1:20" x14ac:dyDescent="0.2">
      <c r="A24" s="170" t="s">
        <v>160</v>
      </c>
      <c r="B24" s="166">
        <v>157</v>
      </c>
      <c r="C24" s="167">
        <v>8</v>
      </c>
      <c r="F24" s="168"/>
      <c r="G24" s="168"/>
      <c r="T24" s="157"/>
    </row>
    <row r="25" spans="1:20" x14ac:dyDescent="0.2">
      <c r="A25" s="170" t="s">
        <v>161</v>
      </c>
      <c r="B25" s="166">
        <v>186</v>
      </c>
      <c r="C25" s="167">
        <v>10</v>
      </c>
      <c r="F25" s="168"/>
      <c r="G25" s="168"/>
      <c r="L25" s="166"/>
      <c r="M25" s="169"/>
      <c r="T25" s="157"/>
    </row>
    <row r="26" spans="1:20" x14ac:dyDescent="0.2">
      <c r="A26" s="170" t="s">
        <v>162</v>
      </c>
      <c r="B26" s="166">
        <v>157</v>
      </c>
      <c r="C26" s="167">
        <v>8</v>
      </c>
      <c r="F26" s="168"/>
      <c r="G26" s="168"/>
      <c r="L26" s="166"/>
      <c r="M26" s="169"/>
      <c r="T26" s="157"/>
    </row>
    <row r="27" spans="1:20" x14ac:dyDescent="0.2">
      <c r="A27" s="170"/>
      <c r="B27" s="172"/>
      <c r="C27" s="167"/>
      <c r="F27" s="168"/>
      <c r="G27" s="168"/>
      <c r="L27" s="166"/>
      <c r="M27" s="169"/>
      <c r="T27" s="157"/>
    </row>
    <row r="28" spans="1:20" x14ac:dyDescent="0.2">
      <c r="A28" s="170"/>
      <c r="B28" s="172"/>
      <c r="C28" s="167"/>
      <c r="F28" s="168"/>
      <c r="G28" s="168"/>
      <c r="L28" s="166"/>
      <c r="M28" s="169"/>
      <c r="T28" s="157"/>
    </row>
    <row r="29" spans="1:20" x14ac:dyDescent="0.2">
      <c r="A29" s="170"/>
      <c r="B29" s="172"/>
      <c r="C29" s="167"/>
      <c r="F29" s="168"/>
      <c r="G29" s="168"/>
      <c r="L29" s="166"/>
      <c r="M29" s="169"/>
      <c r="T29" s="157"/>
    </row>
    <row r="30" spans="1:20" x14ac:dyDescent="0.2">
      <c r="A30" s="170"/>
      <c r="B30" s="172"/>
      <c r="C30" s="167"/>
      <c r="F30" s="168"/>
      <c r="G30" s="168"/>
      <c r="L30" s="166"/>
      <c r="M30" s="169"/>
      <c r="T30" s="157"/>
    </row>
    <row r="31" spans="1:20" x14ac:dyDescent="0.2">
      <c r="A31" s="170"/>
      <c r="B31" s="172"/>
      <c r="C31" s="167"/>
      <c r="F31" s="168"/>
      <c r="G31" s="168"/>
      <c r="L31" s="166"/>
      <c r="M31" s="169"/>
      <c r="T31" s="157"/>
    </row>
    <row r="32" spans="1:20" x14ac:dyDescent="0.2">
      <c r="A32" s="170"/>
      <c r="B32" s="172"/>
      <c r="C32" s="167"/>
      <c r="F32" s="168"/>
      <c r="G32" s="168"/>
      <c r="L32" s="166"/>
      <c r="M32" s="169"/>
      <c r="T32" s="157"/>
    </row>
    <row r="33" spans="1:20" x14ac:dyDescent="0.2">
      <c r="A33" s="170"/>
      <c r="B33" s="172"/>
      <c r="C33" s="167"/>
      <c r="F33" s="168"/>
      <c r="G33" s="168"/>
      <c r="L33" s="166"/>
      <c r="M33" s="169"/>
      <c r="T33" s="157"/>
    </row>
    <row r="34" spans="1:20" x14ac:dyDescent="0.2">
      <c r="A34" s="170"/>
      <c r="B34" s="172"/>
      <c r="C34" s="167"/>
      <c r="F34" s="168"/>
      <c r="G34" s="168"/>
      <c r="L34" s="166"/>
      <c r="M34" s="169"/>
    </row>
    <row r="35" spans="1:20" x14ac:dyDescent="0.2">
      <c r="A35" s="170"/>
      <c r="B35" s="172"/>
      <c r="C35" s="167"/>
      <c r="F35" s="168"/>
      <c r="G35" s="168"/>
      <c r="L35" s="166"/>
      <c r="M35" s="169"/>
    </row>
    <row r="36" spans="1:20" x14ac:dyDescent="0.2">
      <c r="A36" s="170"/>
      <c r="B36" s="172"/>
      <c r="C36" s="167"/>
      <c r="F36" s="168"/>
      <c r="G36" s="168"/>
      <c r="L36" s="166"/>
      <c r="M36" s="169"/>
    </row>
    <row r="37" spans="1:20" x14ac:dyDescent="0.2">
      <c r="A37" s="170"/>
      <c r="B37" s="172"/>
      <c r="C37" s="167"/>
      <c r="L37" s="166"/>
      <c r="M37" s="169"/>
    </row>
    <row r="38" spans="1:20" x14ac:dyDescent="0.2">
      <c r="A38" s="170"/>
      <c r="B38" s="172"/>
      <c r="C38" s="167"/>
      <c r="L38" s="166"/>
      <c r="M38" s="169"/>
    </row>
    <row r="39" spans="1:20" x14ac:dyDescent="0.2">
      <c r="A39" s="170"/>
      <c r="B39" s="172"/>
      <c r="C39" s="167"/>
      <c r="L39" s="166"/>
      <c r="M39" s="169"/>
    </row>
    <row r="40" spans="1:20" x14ac:dyDescent="0.2">
      <c r="A40" s="170"/>
      <c r="B40" s="172"/>
      <c r="C40" s="167"/>
      <c r="L40" s="166"/>
      <c r="M40" s="169"/>
    </row>
    <row r="41" spans="1:20" x14ac:dyDescent="0.2">
      <c r="A41" s="170"/>
      <c r="B41" s="172"/>
      <c r="C41" s="167"/>
      <c r="L41" s="166"/>
      <c r="M41" s="169"/>
    </row>
    <row r="42" spans="1:20" x14ac:dyDescent="0.2">
      <c r="A42" s="170"/>
      <c r="B42" s="172"/>
      <c r="C42" s="167"/>
      <c r="L42" s="166"/>
      <c r="M42" s="169"/>
    </row>
    <row r="43" spans="1:20" x14ac:dyDescent="0.2">
      <c r="A43" s="170"/>
      <c r="B43" s="172"/>
      <c r="C43" s="167"/>
    </row>
    <row r="44" spans="1:20" x14ac:dyDescent="0.2">
      <c r="A44" s="170"/>
      <c r="B44" s="172"/>
      <c r="C44" s="167"/>
    </row>
    <row r="45" spans="1:20" x14ac:dyDescent="0.2">
      <c r="A45" s="170"/>
      <c r="B45" s="172"/>
      <c r="C45" s="167"/>
    </row>
    <row r="46" spans="1:20" x14ac:dyDescent="0.2">
      <c r="A46" s="170"/>
      <c r="B46" s="172"/>
      <c r="C46" s="167"/>
    </row>
    <row r="47" spans="1:20" x14ac:dyDescent="0.2">
      <c r="A47" s="170"/>
      <c r="B47" s="172"/>
      <c r="C47" s="167"/>
    </row>
    <row r="48" spans="1:20" x14ac:dyDescent="0.2">
      <c r="A48" s="170"/>
      <c r="B48" s="168"/>
      <c r="C48" s="173"/>
    </row>
    <row r="49" spans="1:5" x14ac:dyDescent="0.2">
      <c r="A49" s="170"/>
      <c r="B49" s="166"/>
      <c r="C49" s="173"/>
    </row>
    <row r="50" spans="1:5" x14ac:dyDescent="0.2">
      <c r="A50" s="170"/>
      <c r="B50" s="166"/>
      <c r="C50" s="173"/>
    </row>
    <row r="51" spans="1:5" x14ac:dyDescent="0.2">
      <c r="A51" s="170"/>
      <c r="B51" s="166"/>
      <c r="C51" s="173"/>
    </row>
    <row r="52" spans="1:5" x14ac:dyDescent="0.2">
      <c r="A52" s="170"/>
      <c r="B52" s="166"/>
      <c r="C52" s="173"/>
    </row>
    <row r="53" spans="1:5" x14ac:dyDescent="0.2">
      <c r="A53" s="170"/>
      <c r="B53" s="166"/>
      <c r="C53" s="173"/>
    </row>
    <row r="54" spans="1:5" x14ac:dyDescent="0.2">
      <c r="A54" s="170"/>
      <c r="B54" s="166"/>
      <c r="C54" s="173"/>
    </row>
    <row r="55" spans="1:5" x14ac:dyDescent="0.2">
      <c r="A55" s="170"/>
      <c r="B55" s="166"/>
      <c r="C55" s="173"/>
    </row>
    <row r="56" spans="1:5" x14ac:dyDescent="0.2">
      <c r="A56" s="170"/>
      <c r="B56" s="166"/>
      <c r="C56" s="173"/>
      <c r="E56" s="174"/>
    </row>
    <row r="57" spans="1:5" x14ac:dyDescent="0.2">
      <c r="A57" s="170"/>
      <c r="B57" s="168"/>
      <c r="C57" s="173"/>
      <c r="E57" s="174"/>
    </row>
    <row r="58" spans="1:5" x14ac:dyDescent="0.2">
      <c r="A58" s="170"/>
      <c r="B58" s="168"/>
      <c r="C58" s="173"/>
      <c r="E58" s="174"/>
    </row>
    <row r="59" spans="1:5" x14ac:dyDescent="0.2">
      <c r="A59" s="170"/>
      <c r="B59" s="168"/>
      <c r="C59" s="173"/>
      <c r="E59" s="174"/>
    </row>
    <row r="60" spans="1:5" x14ac:dyDescent="0.2">
      <c r="A60" s="170"/>
      <c r="B60" s="166"/>
      <c r="C60" s="173"/>
      <c r="E60" s="174"/>
    </row>
    <row r="61" spans="1:5" x14ac:dyDescent="0.2">
      <c r="A61" s="170"/>
      <c r="B61" s="166"/>
      <c r="C61" s="173"/>
      <c r="E61" s="174"/>
    </row>
    <row r="62" spans="1:5" x14ac:dyDescent="0.2">
      <c r="A62" s="175"/>
      <c r="B62" s="168"/>
      <c r="C62" s="173"/>
      <c r="E62" s="174"/>
    </row>
    <row r="63" spans="1:5" x14ac:dyDescent="0.2">
      <c r="A63" s="175"/>
      <c r="B63" s="168"/>
      <c r="C63" s="173"/>
      <c r="E63" s="174"/>
    </row>
    <row r="64" spans="1:5" x14ac:dyDescent="0.2">
      <c r="A64" s="175"/>
      <c r="B64" s="168"/>
      <c r="C64" s="173"/>
      <c r="E64" s="174"/>
    </row>
    <row r="65" spans="1:3" x14ac:dyDescent="0.2">
      <c r="A65" s="175"/>
      <c r="B65" s="168"/>
      <c r="C65" s="173"/>
    </row>
    <row r="66" spans="1:3" x14ac:dyDescent="0.2">
      <c r="A66" s="175"/>
      <c r="B66" s="168"/>
      <c r="C66" s="173"/>
    </row>
    <row r="67" spans="1:3" x14ac:dyDescent="0.2">
      <c r="A67" s="175"/>
      <c r="B67" s="168"/>
      <c r="C67" s="173"/>
    </row>
    <row r="68" spans="1:3" x14ac:dyDescent="0.2">
      <c r="A68" s="175"/>
      <c r="B68" s="168"/>
      <c r="C68" s="173"/>
    </row>
    <row r="69" spans="1:3" x14ac:dyDescent="0.2">
      <c r="A69" s="175"/>
      <c r="B69" s="168"/>
      <c r="C69" s="173"/>
    </row>
    <row r="70" spans="1:3" x14ac:dyDescent="0.2">
      <c r="A70" s="175"/>
      <c r="B70" s="168"/>
      <c r="C70" s="173"/>
    </row>
    <row r="71" spans="1:3" x14ac:dyDescent="0.2">
      <c r="A71" s="175"/>
      <c r="B71" s="168"/>
      <c r="C71" s="173"/>
    </row>
    <row r="72" spans="1:3" x14ac:dyDescent="0.2">
      <c r="A72" s="175"/>
      <c r="B72" s="168"/>
      <c r="C72" s="173"/>
    </row>
    <row r="73" spans="1:3" x14ac:dyDescent="0.2">
      <c r="A73" s="175"/>
      <c r="B73" s="168"/>
      <c r="C73" s="173"/>
    </row>
    <row r="74" spans="1:3" x14ac:dyDescent="0.2">
      <c r="A74" s="175"/>
      <c r="B74" s="168"/>
      <c r="C74" s="173"/>
    </row>
    <row r="75" spans="1:3" x14ac:dyDescent="0.2">
      <c r="A75" s="175"/>
      <c r="B75" s="168"/>
      <c r="C75" s="173"/>
    </row>
    <row r="76" spans="1:3" x14ac:dyDescent="0.2">
      <c r="A76" s="175"/>
      <c r="B76" s="168"/>
      <c r="C76" s="173"/>
    </row>
    <row r="77" spans="1:3" x14ac:dyDescent="0.2">
      <c r="A77" s="175"/>
      <c r="B77" s="168"/>
      <c r="C77" s="173"/>
    </row>
    <row r="78" spans="1:3" x14ac:dyDescent="0.2">
      <c r="A78" s="175"/>
      <c r="B78" s="168"/>
      <c r="C78" s="173"/>
    </row>
    <row r="79" spans="1:3" x14ac:dyDescent="0.2">
      <c r="A79" s="175"/>
      <c r="B79" s="168"/>
      <c r="C79" s="173"/>
    </row>
    <row r="80" spans="1:3" x14ac:dyDescent="0.2">
      <c r="A80" s="175"/>
      <c r="B80" s="168"/>
      <c r="C80" s="173"/>
    </row>
    <row r="81" spans="1:3" x14ac:dyDescent="0.2">
      <c r="A81" s="175"/>
      <c r="B81" s="168"/>
      <c r="C81" s="173"/>
    </row>
    <row r="82" spans="1:3" x14ac:dyDescent="0.2">
      <c r="A82" s="175"/>
      <c r="B82" s="168"/>
      <c r="C82" s="173"/>
    </row>
    <row r="83" spans="1:3" x14ac:dyDescent="0.2">
      <c r="A83" s="175"/>
      <c r="B83" s="168"/>
      <c r="C83" s="173"/>
    </row>
    <row r="84" spans="1:3" x14ac:dyDescent="0.2">
      <c r="A84" s="175"/>
      <c r="B84" s="168"/>
      <c r="C84" s="173"/>
    </row>
    <row r="85" spans="1:3" x14ac:dyDescent="0.2">
      <c r="A85" s="175"/>
      <c r="B85" s="168"/>
      <c r="C85" s="173"/>
    </row>
    <row r="86" spans="1:3" x14ac:dyDescent="0.2">
      <c r="A86" s="175"/>
      <c r="B86" s="168"/>
      <c r="C86" s="173"/>
    </row>
    <row r="87" spans="1:3" x14ac:dyDescent="0.2">
      <c r="A87" s="175"/>
      <c r="B87" s="168"/>
      <c r="C87" s="173"/>
    </row>
    <row r="88" spans="1:3" x14ac:dyDescent="0.2">
      <c r="A88" s="175"/>
      <c r="B88" s="168"/>
      <c r="C88" s="173"/>
    </row>
    <row r="89" spans="1:3" x14ac:dyDescent="0.2">
      <c r="A89" s="175"/>
      <c r="B89" s="168"/>
      <c r="C89" s="173"/>
    </row>
    <row r="90" spans="1:3" x14ac:dyDescent="0.2">
      <c r="A90" s="175"/>
      <c r="B90" s="168"/>
      <c r="C90" s="173"/>
    </row>
    <row r="91" spans="1:3" x14ac:dyDescent="0.2">
      <c r="A91" s="175"/>
      <c r="B91" s="168"/>
      <c r="C91" s="173"/>
    </row>
    <row r="92" spans="1:3" x14ac:dyDescent="0.2">
      <c r="A92" s="175"/>
      <c r="B92" s="168"/>
      <c r="C92" s="173"/>
    </row>
    <row r="93" spans="1:3" x14ac:dyDescent="0.2">
      <c r="A93" s="175"/>
      <c r="B93" s="168"/>
      <c r="C93" s="173"/>
    </row>
    <row r="94" spans="1:3" x14ac:dyDescent="0.2">
      <c r="A94" s="175"/>
      <c r="B94" s="168"/>
      <c r="C94" s="173"/>
    </row>
    <row r="95" spans="1:3" x14ac:dyDescent="0.2">
      <c r="A95" s="175"/>
      <c r="B95" s="168"/>
      <c r="C95" s="173"/>
    </row>
    <row r="96" spans="1:3" x14ac:dyDescent="0.2">
      <c r="A96" s="175"/>
      <c r="B96" s="168"/>
      <c r="C96" s="173"/>
    </row>
    <row r="97" spans="1:3" x14ac:dyDescent="0.2">
      <c r="A97" s="175"/>
      <c r="B97" s="168"/>
      <c r="C97" s="173"/>
    </row>
    <row r="98" spans="1:3" x14ac:dyDescent="0.2">
      <c r="A98" s="170"/>
      <c r="B98" s="168"/>
      <c r="C98" s="173"/>
    </row>
    <row r="99" spans="1:3" x14ac:dyDescent="0.2">
      <c r="A99" s="170"/>
      <c r="B99" s="168"/>
      <c r="C99" s="173"/>
    </row>
    <row r="100" spans="1:3" x14ac:dyDescent="0.2">
      <c r="A100" s="170"/>
      <c r="B100" s="168"/>
      <c r="C100" s="173"/>
    </row>
    <row r="101" spans="1:3" x14ac:dyDescent="0.2">
      <c r="A101" s="170"/>
      <c r="B101" s="168"/>
      <c r="C101" s="173"/>
    </row>
    <row r="102" spans="1:3" x14ac:dyDescent="0.2">
      <c r="A102" s="170"/>
      <c r="B102" s="168"/>
      <c r="C102" s="173"/>
    </row>
    <row r="103" spans="1:3" x14ac:dyDescent="0.2">
      <c r="A103" s="170"/>
      <c r="B103" s="168"/>
      <c r="C103" s="173"/>
    </row>
    <row r="104" spans="1:3" x14ac:dyDescent="0.2">
      <c r="A104" s="170"/>
      <c r="B104" s="168"/>
      <c r="C104" s="173"/>
    </row>
    <row r="105" spans="1:3" x14ac:dyDescent="0.2">
      <c r="A105" s="170"/>
      <c r="B105" s="168"/>
      <c r="C105" s="173"/>
    </row>
    <row r="106" spans="1:3" x14ac:dyDescent="0.2">
      <c r="A106" s="170"/>
      <c r="B106" s="168"/>
      <c r="C106" s="173"/>
    </row>
    <row r="107" spans="1:3" x14ac:dyDescent="0.2">
      <c r="A107" s="170"/>
      <c r="B107" s="168"/>
      <c r="C107" s="173"/>
    </row>
    <row r="108" spans="1:3" x14ac:dyDescent="0.2">
      <c r="A108" s="170"/>
      <c r="B108" s="168"/>
      <c r="C108" s="173"/>
    </row>
    <row r="109" spans="1:3" x14ac:dyDescent="0.2">
      <c r="A109" s="170"/>
      <c r="B109" s="168"/>
      <c r="C109" s="173"/>
    </row>
    <row r="110" spans="1:3" x14ac:dyDescent="0.2">
      <c r="A110" s="170"/>
      <c r="B110" s="168"/>
      <c r="C110" s="173"/>
    </row>
    <row r="111" spans="1:3" x14ac:dyDescent="0.2">
      <c r="A111" s="170"/>
      <c r="B111" s="168"/>
      <c r="C111" s="173"/>
    </row>
    <row r="112" spans="1:3" x14ac:dyDescent="0.2">
      <c r="A112" s="170"/>
      <c r="B112" s="168"/>
      <c r="C112" s="173"/>
    </row>
    <row r="113" spans="1:3" x14ac:dyDescent="0.2">
      <c r="A113" s="170"/>
      <c r="B113" s="168"/>
      <c r="C113" s="173"/>
    </row>
    <row r="114" spans="1:3" x14ac:dyDescent="0.2">
      <c r="A114" s="170"/>
      <c r="B114" s="168"/>
      <c r="C114" s="173"/>
    </row>
    <row r="115" spans="1:3" x14ac:dyDescent="0.2">
      <c r="A115" s="170"/>
      <c r="B115" s="168"/>
      <c r="C115" s="173"/>
    </row>
    <row r="116" spans="1:3" x14ac:dyDescent="0.2">
      <c r="A116" s="175"/>
      <c r="B116" s="168"/>
      <c r="C116" s="173"/>
    </row>
    <row r="117" spans="1:3" x14ac:dyDescent="0.2">
      <c r="A117" s="175"/>
      <c r="B117" s="168"/>
      <c r="C117" s="173"/>
    </row>
    <row r="118" spans="1:3" x14ac:dyDescent="0.2">
      <c r="A118" s="175"/>
      <c r="B118" s="168"/>
      <c r="C118" s="173"/>
    </row>
    <row r="119" spans="1:3" x14ac:dyDescent="0.2">
      <c r="A119" s="175"/>
      <c r="B119" s="168"/>
      <c r="C119" s="173"/>
    </row>
    <row r="120" spans="1:3" x14ac:dyDescent="0.2">
      <c r="A120" s="175"/>
      <c r="B120" s="168"/>
      <c r="C120" s="173"/>
    </row>
    <row r="121" spans="1:3" x14ac:dyDescent="0.2">
      <c r="A121" s="175"/>
      <c r="B121" s="168"/>
      <c r="C121" s="173"/>
    </row>
    <row r="122" spans="1:3" x14ac:dyDescent="0.2">
      <c r="A122" s="175"/>
      <c r="B122" s="168"/>
      <c r="C122" s="173"/>
    </row>
    <row r="123" spans="1:3" x14ac:dyDescent="0.2">
      <c r="A123" s="175"/>
      <c r="B123" s="168"/>
      <c r="C123" s="173"/>
    </row>
    <row r="124" spans="1:3" x14ac:dyDescent="0.2">
      <c r="A124" s="175"/>
      <c r="B124" s="168"/>
      <c r="C124" s="173"/>
    </row>
    <row r="125" spans="1:3" x14ac:dyDescent="0.2">
      <c r="A125" s="175"/>
      <c r="B125" s="168"/>
      <c r="C125" s="173"/>
    </row>
    <row r="126" spans="1:3" x14ac:dyDescent="0.2">
      <c r="A126" s="175"/>
      <c r="B126" s="168"/>
      <c r="C126" s="173"/>
    </row>
    <row r="127" spans="1:3" x14ac:dyDescent="0.2">
      <c r="A127" s="175"/>
      <c r="B127" s="168"/>
      <c r="C127" s="173"/>
    </row>
    <row r="128" spans="1:3" x14ac:dyDescent="0.2">
      <c r="A128" s="175"/>
      <c r="B128" s="168"/>
      <c r="C128" s="173"/>
    </row>
    <row r="129" spans="1:3" x14ac:dyDescent="0.2">
      <c r="A129" s="175"/>
      <c r="B129" s="168"/>
      <c r="C129" s="173"/>
    </row>
    <row r="130" spans="1:3" x14ac:dyDescent="0.2">
      <c r="A130" s="175"/>
      <c r="B130" s="168"/>
      <c r="C130" s="173"/>
    </row>
    <row r="131" spans="1:3" x14ac:dyDescent="0.2">
      <c r="A131" s="175"/>
      <c r="B131" s="168"/>
      <c r="C131" s="173"/>
    </row>
    <row r="132" spans="1:3" x14ac:dyDescent="0.2">
      <c r="A132" s="175"/>
      <c r="B132" s="168"/>
      <c r="C132" s="173"/>
    </row>
    <row r="133" spans="1:3" x14ac:dyDescent="0.2">
      <c r="A133" s="175"/>
      <c r="B133" s="168"/>
      <c r="C133" s="173"/>
    </row>
    <row r="134" spans="1:3" x14ac:dyDescent="0.2">
      <c r="A134" s="175"/>
      <c r="B134" s="168"/>
      <c r="C134" s="173"/>
    </row>
    <row r="135" spans="1:3" x14ac:dyDescent="0.2">
      <c r="A135" s="175"/>
      <c r="B135" s="168"/>
      <c r="C135" s="173"/>
    </row>
    <row r="136" spans="1:3" x14ac:dyDescent="0.2">
      <c r="A136" s="175"/>
      <c r="B136" s="168"/>
      <c r="C136" s="173"/>
    </row>
    <row r="137" spans="1:3" x14ac:dyDescent="0.2">
      <c r="A137" s="175"/>
      <c r="B137" s="168"/>
      <c r="C137" s="173"/>
    </row>
    <row r="138" spans="1:3" x14ac:dyDescent="0.2">
      <c r="A138" s="175"/>
      <c r="B138" s="168"/>
      <c r="C138" s="173"/>
    </row>
    <row r="139" spans="1:3" x14ac:dyDescent="0.2">
      <c r="A139" s="175"/>
      <c r="B139" s="168"/>
      <c r="C139" s="173"/>
    </row>
    <row r="140" spans="1:3" x14ac:dyDescent="0.2">
      <c r="A140" s="175"/>
      <c r="B140" s="168"/>
      <c r="C140" s="173"/>
    </row>
    <row r="141" spans="1:3" x14ac:dyDescent="0.2">
      <c r="A141" s="175"/>
      <c r="B141" s="168"/>
      <c r="C141" s="173"/>
    </row>
    <row r="142" spans="1:3" x14ac:dyDescent="0.2">
      <c r="A142" s="175"/>
      <c r="B142" s="168"/>
      <c r="C142" s="173"/>
    </row>
    <row r="143" spans="1:3" x14ac:dyDescent="0.2">
      <c r="A143" s="175"/>
      <c r="B143" s="168"/>
      <c r="C143" s="173"/>
    </row>
    <row r="144" spans="1:3" x14ac:dyDescent="0.2">
      <c r="A144" s="175"/>
      <c r="B144" s="168"/>
      <c r="C144" s="173"/>
    </row>
    <row r="145" spans="1:3" x14ac:dyDescent="0.2">
      <c r="A145" s="175"/>
      <c r="B145" s="168"/>
      <c r="C145" s="173"/>
    </row>
    <row r="146" spans="1:3" x14ac:dyDescent="0.2">
      <c r="A146" s="175"/>
      <c r="B146" s="168"/>
      <c r="C146" s="173"/>
    </row>
    <row r="147" spans="1:3" x14ac:dyDescent="0.2">
      <c r="A147" s="175"/>
      <c r="B147" s="168"/>
      <c r="C147" s="173"/>
    </row>
    <row r="148" spans="1:3" x14ac:dyDescent="0.2">
      <c r="A148" s="175"/>
      <c r="B148" s="168"/>
      <c r="C148" s="173"/>
    </row>
    <row r="149" spans="1:3" x14ac:dyDescent="0.2">
      <c r="A149" s="175"/>
      <c r="B149" s="168"/>
      <c r="C149" s="173"/>
    </row>
    <row r="150" spans="1:3" x14ac:dyDescent="0.2">
      <c r="A150" s="175"/>
      <c r="B150" s="168"/>
      <c r="C150" s="173"/>
    </row>
    <row r="151" spans="1:3" x14ac:dyDescent="0.2">
      <c r="A151" s="175"/>
      <c r="B151" s="168"/>
      <c r="C151" s="173"/>
    </row>
    <row r="152" spans="1:3" x14ac:dyDescent="0.2">
      <c r="A152" s="170"/>
      <c r="B152" s="168"/>
      <c r="C152" s="173"/>
    </row>
    <row r="153" spans="1:3" x14ac:dyDescent="0.2">
      <c r="A153" s="170"/>
      <c r="B153" s="168"/>
      <c r="C153" s="173"/>
    </row>
    <row r="154" spans="1:3" x14ac:dyDescent="0.2">
      <c r="A154" s="170"/>
      <c r="B154" s="168"/>
      <c r="C154" s="173"/>
    </row>
    <row r="155" spans="1:3" x14ac:dyDescent="0.2">
      <c r="A155" s="170"/>
      <c r="B155" s="168"/>
      <c r="C155" s="173"/>
    </row>
    <row r="156" spans="1:3" x14ac:dyDescent="0.2">
      <c r="A156" s="170"/>
      <c r="B156" s="168"/>
      <c r="C156" s="173"/>
    </row>
    <row r="157" spans="1:3" x14ac:dyDescent="0.2">
      <c r="A157" s="170"/>
      <c r="B157" s="168"/>
      <c r="C157" s="173"/>
    </row>
    <row r="158" spans="1:3" x14ac:dyDescent="0.2">
      <c r="A158" s="170"/>
      <c r="B158" s="168"/>
      <c r="C158" s="173"/>
    </row>
    <row r="159" spans="1:3" x14ac:dyDescent="0.2">
      <c r="A159" s="170"/>
      <c r="B159" s="168"/>
      <c r="C159" s="173"/>
    </row>
    <row r="160" spans="1:3" x14ac:dyDescent="0.2">
      <c r="A160" s="170"/>
      <c r="B160" s="168"/>
      <c r="C160" s="173"/>
    </row>
    <row r="161" spans="1:3" x14ac:dyDescent="0.2">
      <c r="A161" s="170"/>
      <c r="B161" s="168"/>
      <c r="C161" s="173"/>
    </row>
    <row r="162" spans="1:3" x14ac:dyDescent="0.2">
      <c r="A162" s="170"/>
      <c r="B162" s="168"/>
      <c r="C162" s="173"/>
    </row>
    <row r="163" spans="1:3" x14ac:dyDescent="0.2">
      <c r="A163" s="170"/>
      <c r="B163" s="168"/>
      <c r="C163" s="173"/>
    </row>
    <row r="164" spans="1:3" x14ac:dyDescent="0.2">
      <c r="A164" s="170"/>
      <c r="B164" s="168"/>
      <c r="C164" s="173"/>
    </row>
    <row r="165" spans="1:3" x14ac:dyDescent="0.2">
      <c r="A165" s="170"/>
      <c r="B165" s="168"/>
      <c r="C165" s="173"/>
    </row>
    <row r="166" spans="1:3" x14ac:dyDescent="0.2">
      <c r="A166" s="170"/>
      <c r="B166" s="168"/>
      <c r="C166" s="173"/>
    </row>
    <row r="167" spans="1:3" x14ac:dyDescent="0.2">
      <c r="A167" s="170"/>
      <c r="B167" s="168"/>
      <c r="C167" s="173"/>
    </row>
    <row r="168" spans="1:3" x14ac:dyDescent="0.2">
      <c r="A168" s="170"/>
      <c r="B168" s="168"/>
      <c r="C168" s="173"/>
    </row>
    <row r="169" spans="1:3" x14ac:dyDescent="0.2">
      <c r="A169" s="170"/>
      <c r="B169" s="168"/>
      <c r="C169" s="173"/>
    </row>
    <row r="170" spans="1:3" x14ac:dyDescent="0.2">
      <c r="A170" s="170"/>
      <c r="B170" s="168"/>
      <c r="C170" s="173"/>
    </row>
    <row r="171" spans="1:3" x14ac:dyDescent="0.2">
      <c r="A171" s="170"/>
      <c r="B171" s="168"/>
      <c r="C171" s="173"/>
    </row>
    <row r="172" spans="1:3" x14ac:dyDescent="0.2">
      <c r="A172" s="170"/>
      <c r="B172" s="168"/>
      <c r="C172" s="173"/>
    </row>
    <row r="173" spans="1:3" x14ac:dyDescent="0.2">
      <c r="A173" s="170"/>
      <c r="B173" s="168"/>
      <c r="C173" s="173"/>
    </row>
    <row r="174" spans="1:3" x14ac:dyDescent="0.2">
      <c r="A174" s="171"/>
      <c r="B174" s="176"/>
    </row>
    <row r="175" spans="1:3" x14ac:dyDescent="0.2">
      <c r="A175" s="170"/>
      <c r="B175" s="168"/>
    </row>
    <row r="176" spans="1:3" x14ac:dyDescent="0.2">
      <c r="A176" s="170"/>
      <c r="B176" s="168"/>
    </row>
    <row r="177" spans="1:2" x14ac:dyDescent="0.2">
      <c r="A177" s="170"/>
      <c r="B177" s="168"/>
    </row>
    <row r="178" spans="1:2" x14ac:dyDescent="0.2">
      <c r="A178" s="170"/>
      <c r="B178" s="168"/>
    </row>
    <row r="179" spans="1:2" x14ac:dyDescent="0.2">
      <c r="A179" s="170"/>
      <c r="B179" s="168"/>
    </row>
    <row r="180" spans="1:2" x14ac:dyDescent="0.2">
      <c r="A180" s="170"/>
      <c r="B180" s="168"/>
    </row>
    <row r="181" spans="1:2" x14ac:dyDescent="0.2">
      <c r="A181" s="170"/>
      <c r="B181" s="168"/>
    </row>
    <row r="182" spans="1:2" x14ac:dyDescent="0.2">
      <c r="A182" s="170"/>
      <c r="B182" s="168"/>
    </row>
    <row r="183" spans="1:2" x14ac:dyDescent="0.2">
      <c r="A183" s="175"/>
      <c r="B183" s="168"/>
    </row>
    <row r="184" spans="1:2" x14ac:dyDescent="0.2">
      <c r="A184" s="175"/>
      <c r="B184" s="168"/>
    </row>
    <row r="185" spans="1:2" x14ac:dyDescent="0.2">
      <c r="A185" s="175"/>
      <c r="B185" s="168"/>
    </row>
    <row r="205" spans="1:2" x14ac:dyDescent="0.2">
      <c r="A205" s="175"/>
      <c r="B205" s="168"/>
    </row>
    <row r="219" spans="1:2" x14ac:dyDescent="0.2">
      <c r="A219" s="175"/>
      <c r="B219" s="168"/>
    </row>
    <row r="220" spans="1:2" x14ac:dyDescent="0.2">
      <c r="A220" s="175"/>
      <c r="B220" s="168"/>
    </row>
    <row r="221" spans="1:2" x14ac:dyDescent="0.2">
      <c r="A221" s="175"/>
      <c r="B221" s="168"/>
    </row>
    <row r="222" spans="1:2" x14ac:dyDescent="0.2">
      <c r="A222" s="175"/>
      <c r="B222" s="168"/>
    </row>
    <row r="233" spans="1:1" x14ac:dyDescent="0.2">
      <c r="A233" s="170"/>
    </row>
    <row r="234" spans="1:1" x14ac:dyDescent="0.2">
      <c r="A234" s="170"/>
    </row>
    <row r="235" spans="1:1" x14ac:dyDescent="0.2">
      <c r="A235" s="170"/>
    </row>
    <row r="236" spans="1:1" x14ac:dyDescent="0.2">
      <c r="A236" s="170"/>
    </row>
    <row r="237" spans="1:1" x14ac:dyDescent="0.2">
      <c r="A237" s="170"/>
    </row>
    <row r="238" spans="1:1" x14ac:dyDescent="0.2">
      <c r="A238" s="170"/>
    </row>
    <row r="239" spans="1:1" x14ac:dyDescent="0.2">
      <c r="A239" s="170"/>
    </row>
    <row r="240" spans="1:1" x14ac:dyDescent="0.2">
      <c r="A240" s="170"/>
    </row>
    <row r="241" spans="1:1" x14ac:dyDescent="0.2">
      <c r="A241" s="170"/>
    </row>
    <row r="242" spans="1:1" x14ac:dyDescent="0.2">
      <c r="A242" s="170"/>
    </row>
    <row r="243" spans="1:1" x14ac:dyDescent="0.2">
      <c r="A243" s="170"/>
    </row>
    <row r="244" spans="1:1" x14ac:dyDescent="0.2">
      <c r="A244" s="170"/>
    </row>
    <row r="245" spans="1:1" x14ac:dyDescent="0.2">
      <c r="A245" s="170"/>
    </row>
    <row r="246" spans="1:1" x14ac:dyDescent="0.2">
      <c r="A246" s="170"/>
    </row>
    <row r="247" spans="1:1" x14ac:dyDescent="0.2">
      <c r="A247" s="170"/>
    </row>
    <row r="248" spans="1:1" x14ac:dyDescent="0.2">
      <c r="A248" s="170"/>
    </row>
    <row r="249" spans="1:1" x14ac:dyDescent="0.2">
      <c r="A249" s="170"/>
    </row>
    <row r="250" spans="1:1" x14ac:dyDescent="0.2">
      <c r="A250" s="170"/>
    </row>
    <row r="251" spans="1:1" x14ac:dyDescent="0.2">
      <c r="A251" s="170"/>
    </row>
    <row r="252" spans="1:1" x14ac:dyDescent="0.2">
      <c r="A252" s="170"/>
    </row>
    <row r="253" spans="1:1" x14ac:dyDescent="0.2">
      <c r="A253" s="170"/>
    </row>
    <row r="254" spans="1:1" x14ac:dyDescent="0.2">
      <c r="A254" s="165"/>
    </row>
    <row r="255" spans="1:1" x14ac:dyDescent="0.2">
      <c r="A255" s="165"/>
    </row>
    <row r="256" spans="1:1" x14ac:dyDescent="0.2">
      <c r="A256" s="165"/>
    </row>
    <row r="257" spans="1:1" x14ac:dyDescent="0.2">
      <c r="A257" s="165"/>
    </row>
    <row r="258" spans="1:1" x14ac:dyDescent="0.2">
      <c r="A258" s="165"/>
    </row>
    <row r="259" spans="1:1" x14ac:dyDescent="0.2">
      <c r="A259" s="165"/>
    </row>
    <row r="260" spans="1:1" x14ac:dyDescent="0.2">
      <c r="A260" s="165"/>
    </row>
    <row r="261" spans="1:1" x14ac:dyDescent="0.2">
      <c r="A261" s="165"/>
    </row>
    <row r="262" spans="1:1" x14ac:dyDescent="0.2">
      <c r="A262" s="165"/>
    </row>
    <row r="263" spans="1:1" x14ac:dyDescent="0.2">
      <c r="A263" s="165"/>
    </row>
    <row r="264" spans="1:1" x14ac:dyDescent="0.2">
      <c r="A264" s="165"/>
    </row>
    <row r="265" spans="1:1" x14ac:dyDescent="0.2">
      <c r="A265" s="165"/>
    </row>
    <row r="266" spans="1:1" x14ac:dyDescent="0.2">
      <c r="A266" s="165"/>
    </row>
    <row r="267" spans="1:1" x14ac:dyDescent="0.2">
      <c r="A267" s="165"/>
    </row>
    <row r="268" spans="1:1" x14ac:dyDescent="0.2">
      <c r="A268" s="165"/>
    </row>
    <row r="269" spans="1:1" x14ac:dyDescent="0.2">
      <c r="A269" s="165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L36" sqref="L36"/>
    </sheetView>
  </sheetViews>
  <sheetFormatPr defaultColWidth="9.140625" defaultRowHeight="12.75" x14ac:dyDescent="0.2"/>
  <cols>
    <col min="1" max="1" width="6.425781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37.28515625" style="10" customWidth="1"/>
    <col min="8" max="8" width="9.7109375" style="10" customWidth="1"/>
    <col min="9" max="9" width="10.8554687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7" t="s">
        <v>126</v>
      </c>
      <c r="B1" s="12"/>
      <c r="C1" s="12"/>
      <c r="J1" s="11"/>
    </row>
    <row r="2" spans="1:13" ht="15.75" x14ac:dyDescent="0.25">
      <c r="A2" s="30"/>
      <c r="B2" s="13"/>
      <c r="C2" s="13"/>
      <c r="D2" s="38"/>
    </row>
    <row r="3" spans="1:13" x14ac:dyDescent="0.2">
      <c r="A3" s="32" t="s">
        <v>36</v>
      </c>
      <c r="B3" s="32"/>
      <c r="C3" s="32"/>
      <c r="D3" s="34">
        <f ca="1">TODAY()</f>
        <v>42227</v>
      </c>
    </row>
    <row r="4" spans="1:13" x14ac:dyDescent="0.2">
      <c r="A4" s="32"/>
      <c r="B4" s="33"/>
      <c r="C4" s="33"/>
      <c r="D4" s="34"/>
    </row>
    <row r="5" spans="1:13" x14ac:dyDescent="0.2">
      <c r="A5" s="31"/>
      <c r="B5" s="33"/>
      <c r="C5" s="33"/>
      <c r="D5" s="34"/>
      <c r="K5" s="94" t="s">
        <v>32</v>
      </c>
      <c r="L5" s="94"/>
      <c r="M5" s="94"/>
    </row>
    <row r="6" spans="1:13" ht="15.75" x14ac:dyDescent="0.25">
      <c r="H6" s="14"/>
      <c r="K6" s="95" t="s">
        <v>87</v>
      </c>
      <c r="L6" s="95"/>
      <c r="M6" s="95"/>
    </row>
    <row r="7" spans="1:13" ht="15" x14ac:dyDescent="0.2">
      <c r="C7" s="58" t="s">
        <v>35</v>
      </c>
      <c r="D7" s="58"/>
      <c r="E7" s="58"/>
      <c r="F7" s="58"/>
      <c r="G7" s="58"/>
      <c r="H7" s="15"/>
      <c r="K7" s="95" t="s">
        <v>88</v>
      </c>
      <c r="L7" s="96"/>
      <c r="M7" s="96"/>
    </row>
    <row r="8" spans="1:13" ht="15" x14ac:dyDescent="0.2">
      <c r="C8" s="42" t="str">
        <f>IF(Offerteblad!C28="", "",Offerteblad!C28)</f>
        <v/>
      </c>
      <c r="D8" s="42"/>
      <c r="E8" s="58"/>
      <c r="F8" s="58"/>
      <c r="G8" s="58"/>
      <c r="H8" s="15"/>
      <c r="K8" s="95" t="s">
        <v>89</v>
      </c>
      <c r="L8" s="96"/>
      <c r="M8" s="96"/>
    </row>
    <row r="9" spans="1:13" ht="15" x14ac:dyDescent="0.2">
      <c r="C9" s="42" t="str">
        <f>IF(Offerteblad!C29="", "",Offerteblad!C29)</f>
        <v/>
      </c>
      <c r="D9" s="42"/>
      <c r="E9" s="58"/>
      <c r="F9" s="58"/>
      <c r="G9" s="58"/>
      <c r="H9" s="15"/>
      <c r="K9" s="96" t="s">
        <v>41</v>
      </c>
      <c r="L9" s="96"/>
      <c r="M9" s="96"/>
    </row>
    <row r="10" spans="1:13" ht="15" x14ac:dyDescent="0.2">
      <c r="C10" s="42" t="str">
        <f>IF(Offerteblad!C30="", "",Offerteblad!C30)</f>
        <v/>
      </c>
      <c r="D10" s="42" t="str">
        <f>IF(Offerteblad!C31="", "",Offerteblad!C31)</f>
        <v/>
      </c>
      <c r="E10" s="42"/>
      <c r="F10" s="42"/>
      <c r="G10" s="42"/>
      <c r="H10" s="15"/>
      <c r="K10" s="97" t="s">
        <v>42</v>
      </c>
      <c r="L10" s="98"/>
      <c r="M10" s="98"/>
    </row>
    <row r="11" spans="1:13" ht="15" x14ac:dyDescent="0.2">
      <c r="E11" s="16"/>
      <c r="F11" s="16"/>
      <c r="G11" s="16"/>
      <c r="H11" s="15"/>
      <c r="I11" s="15"/>
      <c r="J11" s="15"/>
    </row>
    <row r="12" spans="1:13" ht="15" x14ac:dyDescent="0.2">
      <c r="E12" s="16"/>
      <c r="F12" s="16"/>
      <c r="G12" s="16"/>
      <c r="H12" s="15"/>
      <c r="I12" s="15"/>
      <c r="J12" s="15"/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39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4" t="s">
        <v>38</v>
      </c>
      <c r="F20" s="274"/>
      <c r="G20" s="19" t="s">
        <v>6</v>
      </c>
      <c r="H20" s="20" t="s">
        <v>23</v>
      </c>
      <c r="J20" s="259" t="s">
        <v>71</v>
      </c>
      <c r="K20" s="251"/>
      <c r="L20" s="260"/>
      <c r="M20" s="15"/>
    </row>
    <row r="21" spans="1:17" ht="36.75" x14ac:dyDescent="0.25">
      <c r="A21" s="275" t="s">
        <v>9</v>
      </c>
      <c r="B21" s="276"/>
      <c r="C21" s="275" t="s">
        <v>37</v>
      </c>
      <c r="D21" s="276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 x14ac:dyDescent="0.2">
      <c r="A22" s="247" t="str">
        <f>IF(Offerteblad!D17&lt;&gt;0,Offerteblad!D17," ")</f>
        <v xml:space="preserve"> </v>
      </c>
      <c r="B22" s="248"/>
      <c r="C22" s="249" t="str">
        <f>IF(Offerteblad!B17='blad 2'!$A$2," ",Offerteblad!B17)</f>
        <v xml:space="preserve"> </v>
      </c>
      <c r="D22" s="249"/>
      <c r="E22" s="126" t="str">
        <f>IF(Offerteblad!E17=0," ",Offerteblad!E17)</f>
        <v xml:space="preserve"> </v>
      </c>
      <c r="F22" s="126" t="str">
        <f>IF(Offerteblad!F17=0," ",Offerteblad!F17)</f>
        <v xml:space="preserve"> </v>
      </c>
      <c r="G22" s="133" t="str">
        <f>IF(Offerteblad!G17='blad 1'!$H$27," ",Offerteblad!G17)</f>
        <v xml:space="preserve"> &lt;selecteer&gt;</v>
      </c>
      <c r="H22" s="124" t="str">
        <f>IF(Offerteblad!H17='blad 1'!$P$27," ",Offerteblad!H17)</f>
        <v xml:space="preserve"> </v>
      </c>
      <c r="I22" s="125" t="str">
        <f>IF(Offerteblad!D17=0," ",Offerteblad!I17)</f>
        <v xml:space="preserve"> </v>
      </c>
      <c r="J22" s="190" t="str">
        <f>IF(Offerteblad!J17&lt;&gt;0,Offerteblad!J17," ")</f>
        <v xml:space="preserve"> </v>
      </c>
      <c r="K22" s="190" t="str">
        <f>IF(Offerteblad!K17&lt;&gt;0,Offerteblad!K17," ")</f>
        <v xml:space="preserve"> </v>
      </c>
      <c r="L22" s="190" t="str">
        <f>IF(Offerteblad!L17&lt;&gt;0,Offerteblad!L17," ")</f>
        <v xml:space="preserve"> </v>
      </c>
      <c r="M22" s="26"/>
    </row>
    <row r="23" spans="1:17" ht="15" x14ac:dyDescent="0.2">
      <c r="A23" s="247" t="str">
        <f>IF(Offerteblad!D18&lt;&gt;0,Offerteblad!D18," ")</f>
        <v xml:space="preserve"> </v>
      </c>
      <c r="B23" s="248"/>
      <c r="C23" s="249" t="str">
        <f>IF(Offerteblad!B18='blad 2'!$A$2," ",Offerteblad!B18)</f>
        <v xml:space="preserve"> </v>
      </c>
      <c r="D23" s="249"/>
      <c r="E23" s="126" t="str">
        <f>IF(Offerteblad!E18=0," ",Offerteblad!E18)</f>
        <v xml:space="preserve"> </v>
      </c>
      <c r="F23" s="126" t="str">
        <f>IF(Offerteblad!F18=0," ",Offerteblad!F18)</f>
        <v xml:space="preserve"> </v>
      </c>
      <c r="G23" s="133" t="str">
        <f>IF(Offerteblad!G18='blad 1'!$H$27," ",Offerteblad!G18)</f>
        <v xml:space="preserve"> &lt;selecteer&gt;</v>
      </c>
      <c r="H23" s="124" t="str">
        <f>IF(Offerteblad!H18='blad 1'!$P$27," ",Offerteblad!H18)</f>
        <v xml:space="preserve"> </v>
      </c>
      <c r="I23" s="125" t="str">
        <f>IF(Offerteblad!D18=0," ",Offerteblad!I18)</f>
        <v xml:space="preserve"> </v>
      </c>
      <c r="J23" s="190" t="str">
        <f>IF(Offerteblad!J18&lt;&gt;0,Offerteblad!J18," ")</f>
        <v xml:space="preserve"> </v>
      </c>
      <c r="K23" s="190" t="str">
        <f>IF(Offerteblad!K18&lt;&gt;0,Offerteblad!K18," ")</f>
        <v xml:space="preserve"> </v>
      </c>
      <c r="L23" s="190" t="str">
        <f>IF(Offerteblad!L18&lt;&gt;0,Offerteblad!L18," ")</f>
        <v xml:space="preserve"> </v>
      </c>
      <c r="M23" s="15"/>
    </row>
    <row r="24" spans="1:17" ht="15" x14ac:dyDescent="0.2">
      <c r="A24" s="247" t="str">
        <f>IF(Offerteblad!D19&lt;&gt;0,Offerteblad!D19," ")</f>
        <v xml:space="preserve"> </v>
      </c>
      <c r="B24" s="248"/>
      <c r="C24" s="249" t="str">
        <f>IF(Offerteblad!B19='blad 2'!$A$2," ",Offerteblad!B19)</f>
        <v xml:space="preserve"> </v>
      </c>
      <c r="D24" s="249"/>
      <c r="E24" s="126" t="str">
        <f>IF(Offerteblad!E19=0," ",Offerteblad!E19)</f>
        <v xml:space="preserve"> </v>
      </c>
      <c r="F24" s="126" t="str">
        <f>IF(Offerteblad!F19=0," ",Offerteblad!F19)</f>
        <v xml:space="preserve"> </v>
      </c>
      <c r="G24" s="133" t="str">
        <f>IF(Offerteblad!G19='blad 1'!$H$27," ",Offerteblad!G19)</f>
        <v xml:space="preserve"> &lt;selecteer&gt;</v>
      </c>
      <c r="H24" s="124" t="str">
        <f>IF(Offerteblad!H19='blad 1'!$P$27," ",Offerteblad!H19)</f>
        <v xml:space="preserve"> </v>
      </c>
      <c r="I24" s="125" t="str">
        <f>IF(Offerteblad!D19=0," ",Offerteblad!I19)</f>
        <v xml:space="preserve"> </v>
      </c>
      <c r="J24" s="190" t="str">
        <f>IF(Offerteblad!J19&lt;&gt;0,Offerteblad!J19," ")</f>
        <v xml:space="preserve"> </v>
      </c>
      <c r="K24" s="190" t="str">
        <f>IF(Offerteblad!K19&lt;&gt;0,Offerteblad!K19," ")</f>
        <v xml:space="preserve"> </v>
      </c>
      <c r="L24" s="190" t="str">
        <f>IF(Offerteblad!L19&lt;&gt;0,Offerteblad!L19," ")</f>
        <v xml:space="preserve"> </v>
      </c>
      <c r="M24" s="15"/>
    </row>
    <row r="25" spans="1:17" x14ac:dyDescent="0.2">
      <c r="A25" s="247" t="str">
        <f>IF(Offerteblad!D20&lt;&gt;0,Offerteblad!D20," ")</f>
        <v xml:space="preserve"> </v>
      </c>
      <c r="B25" s="248"/>
      <c r="C25" s="249" t="str">
        <f>IF(Offerteblad!B20='blad 2'!$A$2," ",Offerteblad!B20)</f>
        <v xml:space="preserve"> </v>
      </c>
      <c r="D25" s="249"/>
      <c r="E25" s="126" t="str">
        <f>IF(Offerteblad!E20=0," ",Offerteblad!E20)</f>
        <v xml:space="preserve"> </v>
      </c>
      <c r="F25" s="126" t="str">
        <f>IF(Offerteblad!F20=0," ",Offerteblad!F20)</f>
        <v xml:space="preserve"> </v>
      </c>
      <c r="G25" s="133" t="str">
        <f>IF(Offerteblad!G20='blad 1'!$H$27," ",Offerteblad!G20)</f>
        <v xml:space="preserve"> &lt;selecteer&gt;</v>
      </c>
      <c r="H25" s="124" t="str">
        <f>IF(Offerteblad!H20='blad 1'!$P$27," ",Offerteblad!H20)</f>
        <v xml:space="preserve"> </v>
      </c>
      <c r="I25" s="125" t="str">
        <f>IF(Offerteblad!D20=0," ",Offerteblad!I20)</f>
        <v xml:space="preserve"> </v>
      </c>
      <c r="J25" s="190" t="str">
        <f>IF(Offerteblad!J20&lt;&gt;0,Offerteblad!J20," ")</f>
        <v xml:space="preserve"> </v>
      </c>
      <c r="K25" s="190" t="str">
        <f>IF(Offerteblad!K20&lt;&gt;0,Offerteblad!K20," ")</f>
        <v xml:space="preserve"> </v>
      </c>
      <c r="L25" s="190" t="str">
        <f>IF(Offerteblad!L20&lt;&gt;0,Offerteblad!L20," ")</f>
        <v xml:space="preserve"> </v>
      </c>
    </row>
    <row r="26" spans="1:17" x14ac:dyDescent="0.2">
      <c r="A26" s="247" t="str">
        <f>IF(Offerteblad!D21&lt;&gt;0,Offerteblad!D21," ")</f>
        <v xml:space="preserve"> </v>
      </c>
      <c r="B26" s="248"/>
      <c r="C26" s="249" t="str">
        <f>IF(Offerteblad!B21='blad 2'!$A$2," ",Offerteblad!B21)</f>
        <v xml:space="preserve"> </v>
      </c>
      <c r="D26" s="249"/>
      <c r="E26" s="126" t="str">
        <f>IF(Offerteblad!E21=0," ",Offerteblad!E21)</f>
        <v xml:space="preserve"> </v>
      </c>
      <c r="F26" s="126" t="str">
        <f>IF(Offerteblad!F21=0," ",Offerteblad!F21)</f>
        <v xml:space="preserve"> </v>
      </c>
      <c r="G26" s="133" t="str">
        <f>IF(Offerteblad!G21='blad 1'!$H$27," ",Offerteblad!G21)</f>
        <v xml:space="preserve"> &lt;selecteer&gt;</v>
      </c>
      <c r="H26" s="124" t="str">
        <f>IF(Offerteblad!H21='blad 1'!$P$27," ",Offerteblad!H21)</f>
        <v xml:space="preserve"> </v>
      </c>
      <c r="I26" s="125" t="str">
        <f>IF(Offerteblad!D21=0," ",Offerteblad!I21)</f>
        <v xml:space="preserve"> </v>
      </c>
      <c r="J26" s="190" t="str">
        <f>IF(Offerteblad!J21&lt;&gt;0,Offerteblad!J21," ")</f>
        <v xml:space="preserve"> </v>
      </c>
      <c r="K26" s="190" t="str">
        <f>IF(Offerteblad!K21&lt;&gt;0,Offerteblad!K21," ")</f>
        <v xml:space="preserve"> </v>
      </c>
      <c r="L26" s="190" t="str">
        <f>IF(Offerteblad!L21&lt;&gt;0,Offerteblad!L21," ")</f>
        <v xml:space="preserve"> </v>
      </c>
    </row>
    <row r="27" spans="1:17" ht="13.5" thickBot="1" x14ac:dyDescent="0.25">
      <c r="A27" s="247" t="str">
        <f>IF(Offerteblad!D22&lt;&gt;0,Offerteblad!D22," ")</f>
        <v xml:space="preserve"> </v>
      </c>
      <c r="B27" s="248"/>
      <c r="C27" s="249" t="str">
        <f>IF(Offerteblad!B22='blad 2'!$A$2," ",Offerteblad!B22)</f>
        <v xml:space="preserve"> </v>
      </c>
      <c r="D27" s="249"/>
      <c r="E27" s="126" t="str">
        <f>IF(Offerteblad!E22=0," ",Offerteblad!E22)</f>
        <v xml:space="preserve"> </v>
      </c>
      <c r="F27" s="126" t="str">
        <f>IF(Offerteblad!F22=0," ",Offerteblad!F22)</f>
        <v xml:space="preserve"> </v>
      </c>
      <c r="G27" s="133" t="str">
        <f>IF(Offerteblad!G22='blad 1'!$H$27," ",Offerteblad!G22)</f>
        <v xml:space="preserve"> &lt;selecteer&gt;</v>
      </c>
      <c r="H27" s="124" t="str">
        <f>IF(Offerteblad!H22='blad 1'!$P$27," ",Offerteblad!H22)</f>
        <v xml:space="preserve"> </v>
      </c>
      <c r="I27" s="125" t="str">
        <f>IF(Offerteblad!D22=0," ",Offerteblad!I22)</f>
        <v xml:space="preserve"> </v>
      </c>
      <c r="J27" s="190" t="str">
        <f>IF(Offerteblad!J22&lt;&gt;0,Offerteblad!J22," ")</f>
        <v xml:space="preserve"> </v>
      </c>
      <c r="K27" s="190" t="str">
        <f>IF(Offerteblad!K22&lt;&gt;0,Offerteblad!K22," ")</f>
        <v xml:space="preserve"> </v>
      </c>
      <c r="L27" s="190" t="str">
        <f>IF(Offerteblad!L22&lt;&gt;0,Offerteblad!L22," ")</f>
        <v xml:space="preserve"> </v>
      </c>
    </row>
    <row r="28" spans="1:17" ht="16.5" thickBot="1" x14ac:dyDescent="0.3">
      <c r="A28" s="242" t="s">
        <v>63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4"/>
      <c r="L28" s="177">
        <f>SUM(L22:L27)</f>
        <v>0</v>
      </c>
    </row>
    <row r="29" spans="1:17" ht="15.75" thickBot="1" x14ac:dyDescent="0.25">
      <c r="A29" s="261" t="s">
        <v>123</v>
      </c>
      <c r="B29" s="262"/>
      <c r="C29" s="262"/>
      <c r="D29" s="262"/>
      <c r="E29" s="262"/>
      <c r="F29" s="262"/>
      <c r="G29" s="262"/>
      <c r="H29" s="263"/>
      <c r="I29" s="263"/>
      <c r="J29" s="263"/>
      <c r="K29" s="264"/>
      <c r="L29" s="187" t="str">
        <f>Offerteblad!L24</f>
        <v>18,95</v>
      </c>
    </row>
    <row r="30" spans="1:17" ht="16.5" thickBot="1" x14ac:dyDescent="0.3">
      <c r="A30" s="130"/>
      <c r="B30" s="131"/>
      <c r="C30" s="131"/>
      <c r="D30" s="132"/>
      <c r="E30" s="250"/>
      <c r="F30" s="251"/>
      <c r="G30" s="251"/>
      <c r="H30" s="265" t="s">
        <v>31</v>
      </c>
      <c r="I30" s="266"/>
      <c r="J30" s="266"/>
      <c r="K30" s="267"/>
      <c r="L30" s="188">
        <f>L28+L29</f>
        <v>18.95</v>
      </c>
    </row>
    <row r="31" spans="1:17" ht="15.75" thickBot="1" x14ac:dyDescent="0.25">
      <c r="A31" s="255" t="s">
        <v>44</v>
      </c>
      <c r="B31" s="255"/>
      <c r="C31" s="255"/>
      <c r="D31" s="27" t="str">
        <f>IF(Offerteblad!C37="&lt;selecteer&gt;","Nee",Offerteblad!C37)</f>
        <v>Nee</v>
      </c>
      <c r="H31" s="268" t="s">
        <v>146</v>
      </c>
      <c r="I31" s="269"/>
      <c r="J31" s="269"/>
      <c r="K31" s="270"/>
      <c r="L31" s="189">
        <f>Offerteblad!L25</f>
        <v>0</v>
      </c>
    </row>
    <row r="32" spans="1:17" ht="16.5" thickBot="1" x14ac:dyDescent="0.3">
      <c r="A32" s="256" t="str">
        <f>IF(Offerteblad!C38=0,"",Offerteblad!C38)</f>
        <v/>
      </c>
      <c r="B32" s="257"/>
      <c r="C32" s="257"/>
      <c r="D32" s="257"/>
      <c r="E32" s="257"/>
      <c r="F32" s="258"/>
      <c r="H32" s="271" t="s">
        <v>19</v>
      </c>
      <c r="I32" s="272"/>
      <c r="J32" s="272"/>
      <c r="K32" s="273"/>
      <c r="L32" s="129">
        <f>L28+L29+L31</f>
        <v>18.95</v>
      </c>
    </row>
    <row r="33" spans="1:11" ht="15" x14ac:dyDescent="0.2">
      <c r="A33" s="252" t="str">
        <f>IF(Offerteblad!C39=0,"",Offerteblad!C39)</f>
        <v/>
      </c>
      <c r="B33" s="253"/>
      <c r="C33" s="253"/>
      <c r="D33" s="253"/>
      <c r="E33" s="253"/>
      <c r="F33" s="254"/>
      <c r="H33" s="71"/>
      <c r="I33" s="78"/>
      <c r="J33" s="78"/>
      <c r="K33" s="78"/>
    </row>
    <row r="34" spans="1:11" ht="15.75" customHeight="1" x14ac:dyDescent="0.2">
      <c r="A34" s="252" t="str">
        <f>IF(Offerteblad!C40=0,"",Offerteblad!C40)</f>
        <v/>
      </c>
      <c r="B34" s="253"/>
      <c r="C34" s="253" t="str">
        <f>IF(Offerteblad!C41=0,"",Offerteblad!C41)</f>
        <v/>
      </c>
      <c r="D34" s="253"/>
      <c r="E34" s="253"/>
      <c r="F34" s="254"/>
      <c r="H34" s="65"/>
      <c r="I34" s="65"/>
      <c r="J34" s="65"/>
      <c r="K34" s="65"/>
    </row>
    <row r="35" spans="1:11" ht="15" x14ac:dyDescent="0.2">
      <c r="A35" s="63" t="s">
        <v>45</v>
      </c>
      <c r="B35" s="245" t="str">
        <f>IF(Offerteblad!C43=0, "",Offerteblad!C43)</f>
        <v/>
      </c>
      <c r="C35" s="245"/>
      <c r="D35" s="245"/>
      <c r="E35" s="245"/>
      <c r="F35" s="246"/>
      <c r="G35" s="65"/>
      <c r="H35" s="79"/>
      <c r="I35" s="79"/>
      <c r="J35" s="79"/>
      <c r="K35" s="79"/>
    </row>
    <row r="36" spans="1:11" ht="46.5" customHeight="1" x14ac:dyDescent="0.2">
      <c r="A36" s="79"/>
      <c r="B36" s="79"/>
      <c r="C36" s="79"/>
      <c r="D36" s="79"/>
      <c r="E36" s="79"/>
      <c r="F36" s="79"/>
      <c r="G36" s="79"/>
    </row>
    <row r="37" spans="1:11" ht="15" x14ac:dyDescent="0.2">
      <c r="A37" s="28" t="s">
        <v>39</v>
      </c>
    </row>
    <row r="38" spans="1:11" ht="15" x14ac:dyDescent="0.2">
      <c r="A38" s="68" t="s">
        <v>79</v>
      </c>
    </row>
    <row r="39" spans="1:11" ht="15" x14ac:dyDescent="0.2">
      <c r="A39" s="29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64" orientation="portrait" horizontalDpi="4294967294" verticalDpi="300" r:id="rId2"/>
  <headerFooter alignWithMargins="0">
    <oddFooter>&amp;CBTW-nr: NL8153.29.635.B01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>
      <selection activeCell="A3" sqref="A3"/>
    </sheetView>
  </sheetViews>
  <sheetFormatPr defaultColWidth="9.140625" defaultRowHeight="14.25" x14ac:dyDescent="0.2"/>
  <cols>
    <col min="1" max="16384" width="9.140625" style="73"/>
  </cols>
  <sheetData>
    <row r="1" spans="1:14" x14ac:dyDescent="0.2">
      <c r="A1" s="72" t="s">
        <v>85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x14ac:dyDescent="0.2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x14ac:dyDescent="0.2">
      <c r="A4" s="72" t="s">
        <v>86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H32" sqref="H32:K32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7" t="s">
        <v>82</v>
      </c>
      <c r="B1" s="12"/>
      <c r="C1" s="12"/>
      <c r="J1" s="11"/>
    </row>
    <row r="2" spans="1:13" ht="15.75" x14ac:dyDescent="0.25">
      <c r="A2" s="30"/>
      <c r="B2" s="13"/>
      <c r="C2" s="13"/>
      <c r="D2" s="38"/>
    </row>
    <row r="3" spans="1:13" x14ac:dyDescent="0.2">
      <c r="A3" s="32" t="s">
        <v>36</v>
      </c>
      <c r="B3" s="32"/>
      <c r="C3" s="32"/>
      <c r="D3" s="34">
        <f ca="1">TODAY()</f>
        <v>42227</v>
      </c>
    </row>
    <row r="4" spans="1:13" x14ac:dyDescent="0.2">
      <c r="A4" s="32" t="s">
        <v>47</v>
      </c>
      <c r="B4" s="33"/>
      <c r="C4" s="33"/>
      <c r="D4" s="41">
        <f>Offerteblad!L8</f>
        <v>0</v>
      </c>
    </row>
    <row r="5" spans="1:13" x14ac:dyDescent="0.2">
      <c r="A5" s="31"/>
      <c r="B5" s="33"/>
      <c r="C5" s="33"/>
      <c r="D5" s="34"/>
      <c r="K5" s="94" t="s">
        <v>32</v>
      </c>
      <c r="L5" s="94"/>
      <c r="M5" s="94"/>
    </row>
    <row r="6" spans="1:13" ht="15.75" x14ac:dyDescent="0.25">
      <c r="H6" s="14"/>
      <c r="K6" s="95" t="s">
        <v>87</v>
      </c>
      <c r="L6" s="95"/>
      <c r="M6" s="95"/>
    </row>
    <row r="7" spans="1:13" ht="15" x14ac:dyDescent="0.2">
      <c r="C7" s="58" t="s">
        <v>35</v>
      </c>
      <c r="D7" s="58"/>
      <c r="E7" s="58"/>
      <c r="F7" s="58"/>
      <c r="G7" s="58"/>
      <c r="H7" s="15"/>
      <c r="K7" s="95" t="s">
        <v>88</v>
      </c>
      <c r="L7" s="96"/>
      <c r="M7" s="96"/>
    </row>
    <row r="8" spans="1:13" ht="15" x14ac:dyDescent="0.2">
      <c r="C8" s="42" t="str">
        <f>IF(Offerteblad!C28="", "",Offerteblad!C28)</f>
        <v/>
      </c>
      <c r="D8" s="42"/>
      <c r="E8" s="58"/>
      <c r="F8" s="58"/>
      <c r="G8" s="58"/>
      <c r="H8" s="15"/>
      <c r="K8" s="95" t="s">
        <v>89</v>
      </c>
      <c r="L8" s="96"/>
      <c r="M8" s="96"/>
    </row>
    <row r="9" spans="1:13" ht="15" x14ac:dyDescent="0.2">
      <c r="C9" s="42" t="str">
        <f>IF(Offerteblad!C29="", "",Offerteblad!C29)</f>
        <v/>
      </c>
      <c r="D9" s="42"/>
      <c r="E9" s="58"/>
      <c r="F9" s="58"/>
      <c r="G9" s="58"/>
      <c r="H9" s="15"/>
      <c r="K9" s="96" t="s">
        <v>41</v>
      </c>
      <c r="L9" s="96"/>
      <c r="M9" s="96"/>
    </row>
    <row r="10" spans="1:13" ht="15" x14ac:dyDescent="0.2">
      <c r="C10" s="42" t="str">
        <f>IF(Offerteblad!C30="", "",Offerteblad!C30)</f>
        <v/>
      </c>
      <c r="D10" s="42" t="str">
        <f>IF(Offerteblad!C31="", "",Offerteblad!C31)</f>
        <v/>
      </c>
      <c r="E10" s="42"/>
      <c r="F10" s="42"/>
      <c r="G10" s="42"/>
      <c r="H10" s="15"/>
      <c r="K10" s="97" t="s">
        <v>42</v>
      </c>
      <c r="L10" s="98"/>
      <c r="M10" s="98"/>
    </row>
    <row r="11" spans="1:13" ht="15" x14ac:dyDescent="0.2">
      <c r="E11" s="16"/>
      <c r="F11" s="16"/>
      <c r="G11" s="16"/>
      <c r="H11" s="15"/>
      <c r="I11" s="15"/>
      <c r="J11" s="15"/>
    </row>
    <row r="12" spans="1:13" ht="15" x14ac:dyDescent="0.2">
      <c r="E12" s="16"/>
      <c r="F12" s="16"/>
      <c r="G12" s="16"/>
      <c r="H12" s="15"/>
      <c r="I12" s="15"/>
      <c r="J12" s="15"/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39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4" t="s">
        <v>38</v>
      </c>
      <c r="F20" s="274"/>
      <c r="G20" s="19" t="s">
        <v>6</v>
      </c>
      <c r="H20" s="20" t="s">
        <v>23</v>
      </c>
      <c r="J20" s="259" t="s">
        <v>71</v>
      </c>
      <c r="K20" s="251"/>
      <c r="L20" s="260"/>
      <c r="M20" s="15"/>
    </row>
    <row r="21" spans="1:17" ht="24.75" x14ac:dyDescent="0.25">
      <c r="A21" s="275" t="s">
        <v>9</v>
      </c>
      <c r="B21" s="276"/>
      <c r="C21" s="275" t="s">
        <v>37</v>
      </c>
      <c r="D21" s="276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 x14ac:dyDescent="0.2">
      <c r="A22" s="247" t="str">
        <f>IF(Offerteblad!D17&lt;&gt;0,Offerteblad!D17," ")</f>
        <v xml:space="preserve"> </v>
      </c>
      <c r="B22" s="248"/>
      <c r="C22" s="249" t="str">
        <f>IF(Offerteblad!B17='blad 2'!$A$2," ",Offerteblad!B17)</f>
        <v xml:space="preserve"> </v>
      </c>
      <c r="D22" s="249"/>
      <c r="E22" s="126" t="str">
        <f>IF(Offerteblad!E17=0," ",Offerteblad!E17)</f>
        <v xml:space="preserve"> </v>
      </c>
      <c r="F22" s="126" t="str">
        <f>IF(Offerteblad!F17=0," ",Offerteblad!F17)</f>
        <v xml:space="preserve"> </v>
      </c>
      <c r="G22" s="133" t="str">
        <f>IF(Offerteblad!G17='blad 1'!$H$27," ",Offerteblad!G17)</f>
        <v xml:space="preserve"> &lt;selecteer&gt;</v>
      </c>
      <c r="H22" s="124" t="str">
        <f>IF(Offerteblad!H17='blad 1'!$P$27," ",Offerteblad!H17)</f>
        <v xml:space="preserve"> </v>
      </c>
      <c r="I22" s="125" t="str">
        <f>IF(Offerteblad!D17=0," ",Offerteblad!I17)</f>
        <v xml:space="preserve"> </v>
      </c>
      <c r="J22" s="190" t="str">
        <f>IF(Offerteblad!J17&lt;&gt;0,Offerteblad!J17," ")</f>
        <v xml:space="preserve"> </v>
      </c>
      <c r="K22" s="190" t="str">
        <f>IF(Offerteblad!K17&lt;&gt;0,Offerteblad!K17," ")</f>
        <v xml:space="preserve"> </v>
      </c>
      <c r="L22" s="190" t="str">
        <f>IF(Offerteblad!L17&lt;&gt;0,Offerteblad!L17," ")</f>
        <v xml:space="preserve"> </v>
      </c>
      <c r="M22" s="26"/>
    </row>
    <row r="23" spans="1:17" ht="15" x14ac:dyDescent="0.2">
      <c r="A23" s="247" t="str">
        <f>IF(Offerteblad!D18&lt;&gt;0,Offerteblad!D18," ")</f>
        <v xml:space="preserve"> </v>
      </c>
      <c r="B23" s="248"/>
      <c r="C23" s="249" t="str">
        <f>IF(Offerteblad!B18='blad 2'!$A$2," ",Offerteblad!B18)</f>
        <v xml:space="preserve"> </v>
      </c>
      <c r="D23" s="249"/>
      <c r="E23" s="126" t="str">
        <f>IF(Offerteblad!E18=0," ",Offerteblad!E18)</f>
        <v xml:space="preserve"> </v>
      </c>
      <c r="F23" s="126" t="str">
        <f>IF(Offerteblad!F18=0," ",Offerteblad!F18)</f>
        <v xml:space="preserve"> </v>
      </c>
      <c r="G23" s="133" t="str">
        <f>IF(Offerteblad!G18='blad 1'!$H$27," ",Offerteblad!G18)</f>
        <v xml:space="preserve"> &lt;selecteer&gt;</v>
      </c>
      <c r="H23" s="124" t="str">
        <f>IF(Offerteblad!H18='blad 1'!$P$27," ",Offerteblad!H18)</f>
        <v xml:space="preserve"> </v>
      </c>
      <c r="I23" s="125" t="str">
        <f>IF(Offerteblad!D18=0," ",Offerteblad!I18)</f>
        <v xml:space="preserve"> </v>
      </c>
      <c r="J23" s="190" t="str">
        <f>IF(Offerteblad!J18&lt;&gt;0,Offerteblad!J18," ")</f>
        <v xml:space="preserve"> </v>
      </c>
      <c r="K23" s="190" t="str">
        <f>IF(Offerteblad!K18&lt;&gt;0,Offerteblad!K18," ")</f>
        <v xml:space="preserve"> </v>
      </c>
      <c r="L23" s="190" t="str">
        <f>IF(Offerteblad!L18&lt;&gt;0,Offerteblad!L18," ")</f>
        <v xml:space="preserve"> </v>
      </c>
      <c r="M23" s="15"/>
    </row>
    <row r="24" spans="1:17" ht="15" x14ac:dyDescent="0.2">
      <c r="A24" s="247" t="str">
        <f>IF(Offerteblad!D19&lt;&gt;0,Offerteblad!D19," ")</f>
        <v xml:space="preserve"> </v>
      </c>
      <c r="B24" s="248"/>
      <c r="C24" s="249" t="str">
        <f>IF(Offerteblad!B19='blad 2'!$A$2," ",Offerteblad!B19)</f>
        <v xml:space="preserve"> </v>
      </c>
      <c r="D24" s="249"/>
      <c r="E24" s="126" t="str">
        <f>IF(Offerteblad!E19=0," ",Offerteblad!E19)</f>
        <v xml:space="preserve"> </v>
      </c>
      <c r="F24" s="126" t="str">
        <f>IF(Offerteblad!F19=0," ",Offerteblad!F19)</f>
        <v xml:space="preserve"> </v>
      </c>
      <c r="G24" s="133" t="str">
        <f>IF(Offerteblad!G19='blad 1'!$H$27," ",Offerteblad!G19)</f>
        <v xml:space="preserve"> &lt;selecteer&gt;</v>
      </c>
      <c r="H24" s="124" t="str">
        <f>IF(Offerteblad!H19='blad 1'!$P$27," ",Offerteblad!H19)</f>
        <v xml:space="preserve"> </v>
      </c>
      <c r="I24" s="125" t="str">
        <f>IF(Offerteblad!D19=0," ",Offerteblad!I19)</f>
        <v xml:space="preserve"> </v>
      </c>
      <c r="J24" s="190" t="str">
        <f>IF(Offerteblad!J19&lt;&gt;0,Offerteblad!J19," ")</f>
        <v xml:space="preserve"> </v>
      </c>
      <c r="K24" s="190" t="str">
        <f>IF(Offerteblad!K19&lt;&gt;0,Offerteblad!K19," ")</f>
        <v xml:space="preserve"> </v>
      </c>
      <c r="L24" s="190" t="str">
        <f>IF(Offerteblad!L19&lt;&gt;0,Offerteblad!L19," ")</f>
        <v xml:space="preserve"> </v>
      </c>
      <c r="M24" s="15"/>
    </row>
    <row r="25" spans="1:17" x14ac:dyDescent="0.2">
      <c r="A25" s="247" t="str">
        <f>IF(Offerteblad!D20&lt;&gt;0,Offerteblad!D20," ")</f>
        <v xml:space="preserve"> </v>
      </c>
      <c r="B25" s="248"/>
      <c r="C25" s="249" t="str">
        <f>IF(Offerteblad!B20='blad 2'!$A$2," ",Offerteblad!B20)</f>
        <v xml:space="preserve"> </v>
      </c>
      <c r="D25" s="249"/>
      <c r="E25" s="126" t="str">
        <f>IF(Offerteblad!E20=0," ",Offerteblad!E20)</f>
        <v xml:space="preserve"> </v>
      </c>
      <c r="F25" s="126" t="str">
        <f>IF(Offerteblad!F20=0," ",Offerteblad!F20)</f>
        <v xml:space="preserve"> </v>
      </c>
      <c r="G25" s="133" t="str">
        <f>IF(Offerteblad!G20='blad 1'!$H$27," ",Offerteblad!G20)</f>
        <v xml:space="preserve"> &lt;selecteer&gt;</v>
      </c>
      <c r="H25" s="124" t="str">
        <f>IF(Offerteblad!H20='blad 1'!$P$27," ",Offerteblad!H20)</f>
        <v xml:space="preserve"> </v>
      </c>
      <c r="I25" s="125" t="str">
        <f>IF(Offerteblad!D20=0," ",Offerteblad!I20)</f>
        <v xml:space="preserve"> </v>
      </c>
      <c r="J25" s="190" t="str">
        <f>IF(Offerteblad!J20&lt;&gt;0,Offerteblad!J20," ")</f>
        <v xml:space="preserve"> </v>
      </c>
      <c r="K25" s="190" t="str">
        <f>IF(Offerteblad!K20&lt;&gt;0,Offerteblad!K20," ")</f>
        <v xml:space="preserve"> </v>
      </c>
      <c r="L25" s="190" t="str">
        <f>IF(Offerteblad!L20&lt;&gt;0,Offerteblad!L20," ")</f>
        <v xml:space="preserve"> </v>
      </c>
    </row>
    <row r="26" spans="1:17" x14ac:dyDescent="0.2">
      <c r="A26" s="247" t="str">
        <f>IF(Offerteblad!D21&lt;&gt;0,Offerteblad!D21," ")</f>
        <v xml:space="preserve"> </v>
      </c>
      <c r="B26" s="248"/>
      <c r="C26" s="249" t="str">
        <f>IF(Offerteblad!B21='blad 2'!$A$2," ",Offerteblad!B21)</f>
        <v xml:space="preserve"> </v>
      </c>
      <c r="D26" s="249"/>
      <c r="E26" s="126" t="str">
        <f>IF(Offerteblad!E21=0," ",Offerteblad!E21)</f>
        <v xml:space="preserve"> </v>
      </c>
      <c r="F26" s="126" t="str">
        <f>IF(Offerteblad!F21=0," ",Offerteblad!F21)</f>
        <v xml:space="preserve"> </v>
      </c>
      <c r="G26" s="133" t="str">
        <f>IF(Offerteblad!G21='blad 1'!$H$27," ",Offerteblad!G21)</f>
        <v xml:space="preserve"> &lt;selecteer&gt;</v>
      </c>
      <c r="H26" s="124" t="str">
        <f>IF(Offerteblad!H21='blad 1'!$P$27," ",Offerteblad!H21)</f>
        <v xml:space="preserve"> </v>
      </c>
      <c r="I26" s="125" t="str">
        <f>IF(Offerteblad!D21=0," ",Offerteblad!I21)</f>
        <v xml:space="preserve"> </v>
      </c>
      <c r="J26" s="190" t="str">
        <f>IF(Offerteblad!J21&lt;&gt;0,Offerteblad!J21," ")</f>
        <v xml:space="preserve"> </v>
      </c>
      <c r="K26" s="190" t="str">
        <f>IF(Offerteblad!K21&lt;&gt;0,Offerteblad!K21," ")</f>
        <v xml:space="preserve"> </v>
      </c>
      <c r="L26" s="190" t="str">
        <f>IF(Offerteblad!L21&lt;&gt;0,Offerteblad!L21," ")</f>
        <v xml:space="preserve"> </v>
      </c>
    </row>
    <row r="27" spans="1:17" ht="13.5" thickBot="1" x14ac:dyDescent="0.25">
      <c r="A27" s="247" t="str">
        <f>IF(Offerteblad!D22&lt;&gt;0,Offerteblad!D22," ")</f>
        <v xml:space="preserve"> </v>
      </c>
      <c r="B27" s="248"/>
      <c r="C27" s="249" t="str">
        <f>IF(Offerteblad!B22='blad 2'!$A$2," ",Offerteblad!B22)</f>
        <v xml:space="preserve"> </v>
      </c>
      <c r="D27" s="249"/>
      <c r="E27" s="126" t="str">
        <f>IF(Offerteblad!E22=0," ",Offerteblad!E22)</f>
        <v xml:space="preserve"> </v>
      </c>
      <c r="F27" s="126" t="str">
        <f>IF(Offerteblad!F22=0," ",Offerteblad!F22)</f>
        <v xml:space="preserve"> </v>
      </c>
      <c r="G27" s="133" t="str">
        <f>IF(Offerteblad!G22='blad 1'!$H$27," ",Offerteblad!G22)</f>
        <v xml:space="preserve"> &lt;selecteer&gt;</v>
      </c>
      <c r="H27" s="124" t="str">
        <f>IF(Offerteblad!H22='blad 1'!$P$27," ",Offerteblad!H22)</f>
        <v xml:space="preserve"> </v>
      </c>
      <c r="I27" s="125" t="str">
        <f>IF(Offerteblad!D22=0," ",Offerteblad!I22)</f>
        <v xml:space="preserve"> </v>
      </c>
      <c r="J27" s="190" t="str">
        <f>IF(Offerteblad!J22&lt;&gt;0,Offerteblad!J22," ")</f>
        <v xml:space="preserve"> </v>
      </c>
      <c r="K27" s="190" t="str">
        <f>IF(Offerteblad!K22&lt;&gt;0,Offerteblad!K22," ")</f>
        <v xml:space="preserve"> </v>
      </c>
      <c r="L27" s="190" t="str">
        <f>IF(Offerteblad!L22&lt;&gt;0,Offerteblad!L22," ")</f>
        <v xml:space="preserve"> </v>
      </c>
    </row>
    <row r="28" spans="1:17" ht="16.5" thickBot="1" x14ac:dyDescent="0.3">
      <c r="A28" s="242" t="s">
        <v>63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4"/>
      <c r="L28" s="188">
        <f>SUM(L22:L27)</f>
        <v>0</v>
      </c>
    </row>
    <row r="29" spans="1:17" ht="15.75" thickBot="1" x14ac:dyDescent="0.25">
      <c r="A29" s="261" t="s">
        <v>123</v>
      </c>
      <c r="B29" s="262"/>
      <c r="C29" s="262"/>
      <c r="D29" s="262"/>
      <c r="E29" s="262"/>
      <c r="F29" s="262"/>
      <c r="G29" s="262"/>
      <c r="H29" s="263"/>
      <c r="I29" s="263"/>
      <c r="J29" s="263"/>
      <c r="K29" s="264"/>
      <c r="L29" s="128" t="str">
        <f>Offerteblad!L24</f>
        <v>18,95</v>
      </c>
    </row>
    <row r="30" spans="1:17" ht="16.5" thickBot="1" x14ac:dyDescent="0.3">
      <c r="A30" s="130"/>
      <c r="B30" s="131"/>
      <c r="C30" s="131"/>
      <c r="D30" s="132"/>
      <c r="E30" s="250"/>
      <c r="F30" s="251"/>
      <c r="G30" s="251"/>
      <c r="H30" s="265" t="s">
        <v>31</v>
      </c>
      <c r="I30" s="266"/>
      <c r="J30" s="266"/>
      <c r="K30" s="267"/>
      <c r="L30" s="188">
        <f>L29+L28</f>
        <v>18.95</v>
      </c>
    </row>
    <row r="31" spans="1:17" ht="15.75" thickBot="1" x14ac:dyDescent="0.25">
      <c r="A31" s="255" t="s">
        <v>44</v>
      </c>
      <c r="B31" s="255"/>
      <c r="C31" s="255"/>
      <c r="D31" s="27" t="str">
        <f>IF(Offerteblad!C37="&lt;selecteer&gt;","Nee",Offerteblad!C37)</f>
        <v>Nee</v>
      </c>
      <c r="H31" s="268" t="s">
        <v>146</v>
      </c>
      <c r="I31" s="269"/>
      <c r="J31" s="269"/>
      <c r="K31" s="270"/>
      <c r="L31" s="189">
        <f>Offerteblad!L25</f>
        <v>0</v>
      </c>
    </row>
    <row r="32" spans="1:17" ht="16.5" thickBot="1" x14ac:dyDescent="0.3">
      <c r="A32" s="256" t="str">
        <f>IF(Offerteblad!C38=0,"",Offerteblad!C38)</f>
        <v/>
      </c>
      <c r="B32" s="257"/>
      <c r="C32" s="257"/>
      <c r="D32" s="257"/>
      <c r="E32" s="257"/>
      <c r="F32" s="258"/>
      <c r="H32" s="271" t="s">
        <v>19</v>
      </c>
      <c r="I32" s="272"/>
      <c r="J32" s="272"/>
      <c r="K32" s="273"/>
      <c r="L32" s="129">
        <f>L31+L30</f>
        <v>18.95</v>
      </c>
    </row>
    <row r="33" spans="1:11" ht="15" x14ac:dyDescent="0.2">
      <c r="A33" s="252" t="str">
        <f>IF(Offerteblad!C39=0,"",Offerteblad!C39)</f>
        <v/>
      </c>
      <c r="B33" s="253"/>
      <c r="C33" s="253"/>
      <c r="D33" s="253"/>
      <c r="E33" s="253"/>
      <c r="F33" s="254"/>
      <c r="H33" s="71"/>
      <c r="I33" s="78"/>
      <c r="J33" s="78"/>
      <c r="K33" s="78"/>
    </row>
    <row r="34" spans="1:11" ht="15.75" customHeight="1" x14ac:dyDescent="0.2">
      <c r="A34" s="252" t="str">
        <f>IF(Offerteblad!C40=0,"",Offerteblad!C40)</f>
        <v/>
      </c>
      <c r="B34" s="253"/>
      <c r="C34" s="253" t="str">
        <f>IF(Offerteblad!C41=0,"",Offerteblad!C41)</f>
        <v/>
      </c>
      <c r="D34" s="253"/>
      <c r="E34" s="253"/>
      <c r="F34" s="254"/>
      <c r="H34" s="65"/>
      <c r="I34" s="65"/>
      <c r="J34" s="65"/>
      <c r="K34" s="65"/>
    </row>
    <row r="35" spans="1:11" ht="15" x14ac:dyDescent="0.2">
      <c r="A35" s="63" t="s">
        <v>45</v>
      </c>
      <c r="B35" s="245" t="str">
        <f>IF(Offerteblad!C43=0, "",Offerteblad!C43)</f>
        <v/>
      </c>
      <c r="C35" s="245"/>
      <c r="D35" s="245"/>
      <c r="E35" s="245"/>
      <c r="F35" s="246"/>
      <c r="G35" s="65"/>
      <c r="H35" s="79"/>
      <c r="I35" s="79"/>
      <c r="J35" s="79"/>
      <c r="K35" s="79"/>
    </row>
    <row r="36" spans="1:11" ht="46.5" customHeight="1" x14ac:dyDescent="0.2">
      <c r="A36" s="79"/>
      <c r="B36" s="79"/>
      <c r="C36" s="79"/>
      <c r="D36" s="79"/>
      <c r="E36" s="79"/>
      <c r="F36" s="79"/>
      <c r="G36" s="79"/>
    </row>
    <row r="37" spans="1:11" ht="15" x14ac:dyDescent="0.2">
      <c r="A37" s="28" t="s">
        <v>39</v>
      </c>
    </row>
    <row r="38" spans="1:11" ht="15" x14ac:dyDescent="0.2">
      <c r="A38" s="68" t="s">
        <v>79</v>
      </c>
    </row>
    <row r="39" spans="1:11" ht="15" x14ac:dyDescent="0.2">
      <c r="A39" s="29"/>
    </row>
  </sheetData>
  <sheetProtection password="E729" sheet="1" objects="1" scenario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3" workbookViewId="0">
      <selection activeCell="G16" sqref="G16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7.28515625" style="10" customWidth="1"/>
    <col min="6" max="6" width="6.42578125" style="10" customWidth="1"/>
    <col min="7" max="7" width="35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7" t="s">
        <v>83</v>
      </c>
      <c r="B1" s="12"/>
      <c r="C1" s="12"/>
      <c r="J1" s="11"/>
    </row>
    <row r="2" spans="1:13" ht="15.75" x14ac:dyDescent="0.25">
      <c r="A2" s="30"/>
      <c r="B2" s="13"/>
      <c r="C2" s="13"/>
      <c r="D2" s="38"/>
    </row>
    <row r="3" spans="1:13" x14ac:dyDescent="0.2">
      <c r="A3" s="32" t="s">
        <v>36</v>
      </c>
      <c r="B3" s="32"/>
      <c r="C3" s="32"/>
      <c r="D3" s="34">
        <f ca="1">TODAY()</f>
        <v>42227</v>
      </c>
    </row>
    <row r="4" spans="1:13" x14ac:dyDescent="0.2">
      <c r="A4" s="32" t="s">
        <v>129</v>
      </c>
      <c r="B4" s="33"/>
      <c r="C4" s="33"/>
      <c r="D4" s="41">
        <f>Offerteblad!L8</f>
        <v>0</v>
      </c>
    </row>
    <row r="5" spans="1:13" x14ac:dyDescent="0.2">
      <c r="A5" s="31"/>
      <c r="B5" s="33"/>
      <c r="C5" s="33"/>
      <c r="D5" s="34"/>
      <c r="J5" s="94" t="s">
        <v>32</v>
      </c>
      <c r="L5" s="94"/>
      <c r="M5" s="94"/>
    </row>
    <row r="6" spans="1:13" ht="15.75" x14ac:dyDescent="0.25">
      <c r="H6" s="14"/>
      <c r="J6" s="95" t="s">
        <v>87</v>
      </c>
      <c r="L6" s="95"/>
      <c r="M6" s="95"/>
    </row>
    <row r="7" spans="1:13" ht="15" x14ac:dyDescent="0.2">
      <c r="C7" s="58" t="s">
        <v>35</v>
      </c>
      <c r="D7" s="58"/>
      <c r="E7" s="58"/>
      <c r="F7" s="58"/>
      <c r="G7" s="58"/>
      <c r="H7" s="15"/>
      <c r="J7" s="95" t="s">
        <v>88</v>
      </c>
      <c r="L7" s="96"/>
      <c r="M7" s="96"/>
    </row>
    <row r="8" spans="1:13" ht="15" x14ac:dyDescent="0.2">
      <c r="C8" s="42" t="str">
        <f>IF(Offerteblad!C28="", "",Offerteblad!C28)</f>
        <v/>
      </c>
      <c r="D8" s="42"/>
      <c r="E8" s="58"/>
      <c r="F8" s="58"/>
      <c r="G8" s="58"/>
      <c r="H8" s="15"/>
      <c r="J8" s="95" t="s">
        <v>89</v>
      </c>
      <c r="L8" s="96"/>
      <c r="M8" s="96"/>
    </row>
    <row r="9" spans="1:13" ht="15" x14ac:dyDescent="0.2">
      <c r="C9" s="42" t="str">
        <f>IF(Offerteblad!C29="", "",Offerteblad!C29)</f>
        <v/>
      </c>
      <c r="D9" s="42"/>
      <c r="E9" s="58"/>
      <c r="F9" s="58"/>
      <c r="G9" s="58"/>
      <c r="H9" s="15"/>
      <c r="J9" s="96" t="s">
        <v>41</v>
      </c>
      <c r="L9" s="96"/>
      <c r="M9" s="96"/>
    </row>
    <row r="10" spans="1:13" ht="15" x14ac:dyDescent="0.2">
      <c r="C10" s="42" t="str">
        <f>IF(Offerteblad!C30="", "",Offerteblad!C30)</f>
        <v/>
      </c>
      <c r="D10" s="42" t="str">
        <f>IF(Offerteblad!C31="", "",Offerteblad!C31)</f>
        <v/>
      </c>
      <c r="E10" s="42"/>
      <c r="F10" s="42"/>
      <c r="G10" s="42"/>
      <c r="H10" s="15"/>
      <c r="J10" s="193" t="s">
        <v>42</v>
      </c>
      <c r="K10" s="194"/>
      <c r="L10" s="98"/>
      <c r="M10" s="98"/>
    </row>
    <row r="11" spans="1:13" ht="15" x14ac:dyDescent="0.2">
      <c r="E11" s="16"/>
      <c r="F11" s="16"/>
      <c r="G11" s="16"/>
      <c r="H11" s="15"/>
      <c r="I11" s="15"/>
      <c r="J11" s="191" t="s">
        <v>185</v>
      </c>
    </row>
    <row r="12" spans="1:13" ht="15" x14ac:dyDescent="0.2">
      <c r="E12" s="16"/>
      <c r="F12" s="16"/>
      <c r="G12" s="16"/>
      <c r="H12" s="15"/>
      <c r="I12" s="15"/>
      <c r="J12" s="191" t="s">
        <v>186</v>
      </c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39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4" t="s">
        <v>38</v>
      </c>
      <c r="F20" s="274"/>
      <c r="G20" s="19" t="s">
        <v>6</v>
      </c>
      <c r="H20" s="20" t="s">
        <v>23</v>
      </c>
      <c r="J20" s="259" t="s">
        <v>71</v>
      </c>
      <c r="K20" s="251"/>
      <c r="L20" s="260"/>
      <c r="M20" s="15"/>
    </row>
    <row r="21" spans="1:17" ht="24.75" x14ac:dyDescent="0.25">
      <c r="A21" s="275" t="s">
        <v>9</v>
      </c>
      <c r="B21" s="276"/>
      <c r="C21" s="275" t="s">
        <v>37</v>
      </c>
      <c r="D21" s="276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 x14ac:dyDescent="0.2">
      <c r="A22" s="247" t="str">
        <f>IF(Offerteblad!D17&lt;&gt;0,Offerteblad!D17," ")</f>
        <v xml:space="preserve"> </v>
      </c>
      <c r="B22" s="248"/>
      <c r="C22" s="249" t="str">
        <f>IF(Offerteblad!B17='blad 2'!$A$2," ",Offerteblad!B17)</f>
        <v xml:space="preserve"> </v>
      </c>
      <c r="D22" s="249"/>
      <c r="E22" s="126" t="str">
        <f>IF(Offerteblad!E17=0," ",Offerteblad!E17)</f>
        <v xml:space="preserve"> </v>
      </c>
      <c r="F22" s="126" t="str">
        <f>IF(Offerteblad!F17=0," ",Offerteblad!F17)</f>
        <v xml:space="preserve"> </v>
      </c>
      <c r="G22" s="133" t="str">
        <f>IF(Offerteblad!G17='blad 1'!$H$27," ",Offerteblad!G17)</f>
        <v xml:space="preserve"> &lt;selecteer&gt;</v>
      </c>
      <c r="H22" s="124" t="str">
        <f>IF(Offerteblad!H17='blad 1'!$P$27," ",Offerteblad!H17)</f>
        <v xml:space="preserve"> </v>
      </c>
      <c r="I22" s="125" t="str">
        <f>IF(Offerteblad!D17=0," ",Offerteblad!I17)</f>
        <v xml:space="preserve"> </v>
      </c>
      <c r="J22" s="190" t="str">
        <f>IF(Offerteblad!J17&lt;&gt;0,Offerteblad!J17," ")</f>
        <v xml:space="preserve"> </v>
      </c>
      <c r="K22" s="190" t="str">
        <f>IF(Offerteblad!K17&lt;&gt;0,Offerteblad!K17," ")</f>
        <v xml:space="preserve"> </v>
      </c>
      <c r="L22" s="190" t="str">
        <f>IF(Offerteblad!L17&lt;&gt;0,Offerteblad!L17," ")</f>
        <v xml:space="preserve"> </v>
      </c>
      <c r="M22" s="26"/>
    </row>
    <row r="23" spans="1:17" ht="15" x14ac:dyDescent="0.2">
      <c r="A23" s="247" t="str">
        <f>IF(Offerteblad!D18&lt;&gt;0,Offerteblad!D18," ")</f>
        <v xml:space="preserve"> </v>
      </c>
      <c r="B23" s="248"/>
      <c r="C23" s="249" t="str">
        <f>IF(Offerteblad!B18='blad 2'!$A$2," ",Offerteblad!B18)</f>
        <v xml:space="preserve"> </v>
      </c>
      <c r="D23" s="249"/>
      <c r="E23" s="126" t="str">
        <f>IF(Offerteblad!E18=0," ",Offerteblad!E18)</f>
        <v xml:space="preserve"> </v>
      </c>
      <c r="F23" s="126" t="str">
        <f>IF(Offerteblad!F18=0," ",Offerteblad!F18)</f>
        <v xml:space="preserve"> </v>
      </c>
      <c r="G23" s="133" t="str">
        <f>IF(Offerteblad!G18='blad 1'!$H$27," ",Offerteblad!G18)</f>
        <v xml:space="preserve"> &lt;selecteer&gt;</v>
      </c>
      <c r="H23" s="124" t="str">
        <f>IF(Offerteblad!H18='blad 1'!$P$27," ",Offerteblad!H18)</f>
        <v xml:space="preserve"> </v>
      </c>
      <c r="I23" s="125" t="str">
        <f>IF(Offerteblad!D18=0," ",Offerteblad!I18)</f>
        <v xml:space="preserve"> </v>
      </c>
      <c r="J23" s="190" t="str">
        <f>IF(Offerteblad!J18&lt;&gt;0,Offerteblad!J18," ")</f>
        <v xml:space="preserve"> </v>
      </c>
      <c r="K23" s="190" t="str">
        <f>IF(Offerteblad!K18&lt;&gt;0,Offerteblad!K18," ")</f>
        <v xml:space="preserve"> </v>
      </c>
      <c r="L23" s="190" t="str">
        <f>IF(Offerteblad!L18&lt;&gt;0,Offerteblad!L18," ")</f>
        <v xml:space="preserve"> </v>
      </c>
      <c r="M23" s="15"/>
    </row>
    <row r="24" spans="1:17" ht="15" x14ac:dyDescent="0.2">
      <c r="A24" s="247" t="str">
        <f>IF(Offerteblad!D19&lt;&gt;0,Offerteblad!D19," ")</f>
        <v xml:space="preserve"> </v>
      </c>
      <c r="B24" s="248"/>
      <c r="C24" s="249" t="str">
        <f>IF(Offerteblad!B19='blad 2'!$A$2," ",Offerteblad!B19)</f>
        <v xml:space="preserve"> </v>
      </c>
      <c r="D24" s="249"/>
      <c r="E24" s="126" t="str">
        <f>IF(Offerteblad!E19=0," ",Offerteblad!E19)</f>
        <v xml:space="preserve"> </v>
      </c>
      <c r="F24" s="126" t="str">
        <f>IF(Offerteblad!F19=0," ",Offerteblad!F19)</f>
        <v xml:space="preserve"> </v>
      </c>
      <c r="G24" s="133" t="str">
        <f>IF(Offerteblad!G19='blad 1'!$H$27," ",Offerteblad!G19)</f>
        <v xml:space="preserve"> &lt;selecteer&gt;</v>
      </c>
      <c r="H24" s="124" t="str">
        <f>IF(Offerteblad!H19='blad 1'!$P$27," ",Offerteblad!H19)</f>
        <v xml:space="preserve"> </v>
      </c>
      <c r="I24" s="125" t="str">
        <f>IF(Offerteblad!D19=0," ",Offerteblad!I19)</f>
        <v xml:space="preserve"> </v>
      </c>
      <c r="J24" s="190" t="str">
        <f>IF(Offerteblad!J19&lt;&gt;0,Offerteblad!J19," ")</f>
        <v xml:space="preserve"> </v>
      </c>
      <c r="K24" s="190" t="str">
        <f>IF(Offerteblad!K19&lt;&gt;0,Offerteblad!K19," ")</f>
        <v xml:space="preserve"> </v>
      </c>
      <c r="L24" s="190" t="str">
        <f>IF(Offerteblad!L19&lt;&gt;0,Offerteblad!L19," ")</f>
        <v xml:space="preserve"> </v>
      </c>
      <c r="M24" s="15"/>
    </row>
    <row r="25" spans="1:17" x14ac:dyDescent="0.2">
      <c r="A25" s="247" t="str">
        <f>IF(Offerteblad!D20&lt;&gt;0,Offerteblad!D20," ")</f>
        <v xml:space="preserve"> </v>
      </c>
      <c r="B25" s="248"/>
      <c r="C25" s="249" t="str">
        <f>IF(Offerteblad!B20='blad 2'!$A$2," ",Offerteblad!B20)</f>
        <v xml:space="preserve"> </v>
      </c>
      <c r="D25" s="249"/>
      <c r="E25" s="126" t="str">
        <f>IF(Offerteblad!E20=0," ",Offerteblad!E20)</f>
        <v xml:space="preserve"> </v>
      </c>
      <c r="F25" s="126" t="str">
        <f>IF(Offerteblad!F20=0," ",Offerteblad!F20)</f>
        <v xml:space="preserve"> </v>
      </c>
      <c r="G25" s="133" t="str">
        <f>IF(Offerteblad!G20='blad 1'!$H$27," ",Offerteblad!G20)</f>
        <v xml:space="preserve"> &lt;selecteer&gt;</v>
      </c>
      <c r="H25" s="124" t="str">
        <f>IF(Offerteblad!H20='blad 1'!$P$27," ",Offerteblad!H20)</f>
        <v xml:space="preserve"> </v>
      </c>
      <c r="I25" s="125" t="str">
        <f>IF(Offerteblad!D20=0," ",Offerteblad!I20)</f>
        <v xml:space="preserve"> </v>
      </c>
      <c r="J25" s="190" t="str">
        <f>IF(Offerteblad!J20&lt;&gt;0,Offerteblad!J20," ")</f>
        <v xml:space="preserve"> </v>
      </c>
      <c r="K25" s="190" t="str">
        <f>IF(Offerteblad!K20&lt;&gt;0,Offerteblad!K20," ")</f>
        <v xml:space="preserve"> </v>
      </c>
      <c r="L25" s="190" t="str">
        <f>IF(Offerteblad!L20&lt;&gt;0,Offerteblad!L20," ")</f>
        <v xml:space="preserve"> </v>
      </c>
    </row>
    <row r="26" spans="1:17" x14ac:dyDescent="0.2">
      <c r="A26" s="247" t="str">
        <f>IF(Offerteblad!D21&lt;&gt;0,Offerteblad!D21," ")</f>
        <v xml:space="preserve"> </v>
      </c>
      <c r="B26" s="248"/>
      <c r="C26" s="249" t="str">
        <f>IF(Offerteblad!B21='blad 2'!$A$2," ",Offerteblad!B21)</f>
        <v xml:space="preserve"> </v>
      </c>
      <c r="D26" s="249"/>
      <c r="E26" s="126" t="str">
        <f>IF(Offerteblad!E21=0," ",Offerteblad!E21)</f>
        <v xml:space="preserve"> </v>
      </c>
      <c r="F26" s="126" t="str">
        <f>IF(Offerteblad!F21=0," ",Offerteblad!F21)</f>
        <v xml:space="preserve"> </v>
      </c>
      <c r="G26" s="133" t="str">
        <f>IF(Offerteblad!G21='blad 1'!$H$27," ",Offerteblad!G21)</f>
        <v xml:space="preserve"> &lt;selecteer&gt;</v>
      </c>
      <c r="H26" s="124" t="str">
        <f>IF(Offerteblad!H21='blad 1'!$P$27," ",Offerteblad!H21)</f>
        <v xml:space="preserve"> </v>
      </c>
      <c r="I26" s="125" t="str">
        <f>IF(Offerteblad!D21=0," ",Offerteblad!I21)</f>
        <v xml:space="preserve"> </v>
      </c>
      <c r="J26" s="190" t="str">
        <f>IF(Offerteblad!J21&lt;&gt;0,Offerteblad!J21," ")</f>
        <v xml:space="preserve"> </v>
      </c>
      <c r="K26" s="190" t="str">
        <f>IF(Offerteblad!K21&lt;&gt;0,Offerteblad!K21," ")</f>
        <v xml:space="preserve"> </v>
      </c>
      <c r="L26" s="190" t="str">
        <f>IF(Offerteblad!L21&lt;&gt;0,Offerteblad!L21," ")</f>
        <v xml:space="preserve"> </v>
      </c>
    </row>
    <row r="27" spans="1:17" ht="13.5" thickBot="1" x14ac:dyDescent="0.25">
      <c r="A27" s="247" t="str">
        <f>IF(Offerteblad!D22&lt;&gt;0,Offerteblad!D22," ")</f>
        <v xml:space="preserve"> </v>
      </c>
      <c r="B27" s="248"/>
      <c r="C27" s="249" t="str">
        <f>IF(Offerteblad!B22='blad 2'!$A$2," ",Offerteblad!B22)</f>
        <v xml:space="preserve"> </v>
      </c>
      <c r="D27" s="249"/>
      <c r="E27" s="126" t="str">
        <f>IF(Offerteblad!E22=0," ",Offerteblad!E22)</f>
        <v xml:space="preserve"> </v>
      </c>
      <c r="F27" s="126" t="str">
        <f>IF(Offerteblad!F22=0," ",Offerteblad!F22)</f>
        <v xml:space="preserve"> </v>
      </c>
      <c r="G27" s="133" t="str">
        <f>IF(Offerteblad!G22='blad 1'!$H$27," ",Offerteblad!G22)</f>
        <v xml:space="preserve"> &lt;selecteer&gt;</v>
      </c>
      <c r="H27" s="124" t="str">
        <f>IF(Offerteblad!H22='blad 1'!$P$27," ",Offerteblad!H22)</f>
        <v xml:space="preserve"> </v>
      </c>
      <c r="I27" s="125" t="str">
        <f>IF(Offerteblad!D22=0," ",Offerteblad!I22)</f>
        <v xml:space="preserve"> </v>
      </c>
      <c r="J27" s="190" t="str">
        <f>IF(Offerteblad!J22&lt;&gt;0,Offerteblad!J22," ")</f>
        <v xml:space="preserve"> </v>
      </c>
      <c r="K27" s="190" t="str">
        <f>IF(Offerteblad!K22&lt;&gt;0,Offerteblad!K22," ")</f>
        <v xml:space="preserve"> </v>
      </c>
      <c r="L27" s="190" t="str">
        <f>IF(Offerteblad!L22&lt;&gt;0,Offerteblad!L22," ")</f>
        <v xml:space="preserve"> </v>
      </c>
    </row>
    <row r="28" spans="1:17" ht="16.5" thickBot="1" x14ac:dyDescent="0.3">
      <c r="A28" s="242" t="s">
        <v>63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4"/>
      <c r="L28" s="188">
        <f>SUM(L22:L27)</f>
        <v>0</v>
      </c>
    </row>
    <row r="29" spans="1:17" ht="15.75" thickBot="1" x14ac:dyDescent="0.25">
      <c r="A29" s="261" t="s">
        <v>123</v>
      </c>
      <c r="B29" s="262"/>
      <c r="C29" s="262"/>
      <c r="D29" s="262"/>
      <c r="E29" s="262"/>
      <c r="F29" s="262"/>
      <c r="G29" s="262"/>
      <c r="H29" s="263"/>
      <c r="I29" s="263"/>
      <c r="J29" s="263"/>
      <c r="K29" s="264"/>
      <c r="L29" s="192" t="str">
        <f>Offerteblad!L24</f>
        <v>18,95</v>
      </c>
    </row>
    <row r="30" spans="1:17" ht="16.5" thickBot="1" x14ac:dyDescent="0.3">
      <c r="A30" s="130"/>
      <c r="B30" s="131"/>
      <c r="C30" s="131"/>
      <c r="D30" s="132"/>
      <c r="E30" s="250"/>
      <c r="F30" s="251"/>
      <c r="G30" s="251"/>
      <c r="H30" s="265" t="s">
        <v>31</v>
      </c>
      <c r="I30" s="266"/>
      <c r="J30" s="266"/>
      <c r="K30" s="267"/>
      <c r="L30" s="188">
        <f>L29+L28</f>
        <v>18.95</v>
      </c>
    </row>
    <row r="31" spans="1:17" ht="15.75" thickBot="1" x14ac:dyDescent="0.25">
      <c r="A31" s="255" t="s">
        <v>44</v>
      </c>
      <c r="B31" s="255"/>
      <c r="C31" s="255"/>
      <c r="D31" s="27" t="str">
        <f>IF(Offerteblad!C37="&lt;selecteer&gt;","Nee",Offerteblad!C37)</f>
        <v>Nee</v>
      </c>
      <c r="H31" s="268" t="s">
        <v>40</v>
      </c>
      <c r="I31" s="269"/>
      <c r="J31" s="269"/>
      <c r="K31" s="270"/>
      <c r="L31" s="189">
        <f>Offerteblad!L25</f>
        <v>0</v>
      </c>
    </row>
    <row r="32" spans="1:17" ht="16.5" thickBot="1" x14ac:dyDescent="0.3">
      <c r="A32" s="256" t="str">
        <f>IF(Offerteblad!C38=0,"",Offerteblad!C38)</f>
        <v/>
      </c>
      <c r="B32" s="257"/>
      <c r="C32" s="257"/>
      <c r="D32" s="257"/>
      <c r="E32" s="257"/>
      <c r="F32" s="258"/>
      <c r="H32" s="271" t="s">
        <v>19</v>
      </c>
      <c r="I32" s="272"/>
      <c r="J32" s="272"/>
      <c r="K32" s="273"/>
      <c r="L32" s="129">
        <f>L31+L30</f>
        <v>18.95</v>
      </c>
    </row>
    <row r="33" spans="1:11" ht="15" x14ac:dyDescent="0.2">
      <c r="A33" s="252" t="str">
        <f>IF(Offerteblad!C39=0,"",Offerteblad!C39)</f>
        <v/>
      </c>
      <c r="B33" s="253"/>
      <c r="C33" s="253"/>
      <c r="D33" s="253"/>
      <c r="E33" s="253"/>
      <c r="F33" s="254"/>
      <c r="H33" s="71"/>
      <c r="I33" s="78"/>
      <c r="J33" s="78"/>
      <c r="K33" s="78"/>
    </row>
    <row r="34" spans="1:11" ht="15.75" customHeight="1" x14ac:dyDescent="0.2">
      <c r="A34" s="252" t="str">
        <f>IF(Offerteblad!C40=0,"",Offerteblad!C40)</f>
        <v/>
      </c>
      <c r="B34" s="253"/>
      <c r="C34" s="253" t="str">
        <f>IF(Offerteblad!C41=0,"",Offerteblad!C41)</f>
        <v/>
      </c>
      <c r="D34" s="253"/>
      <c r="E34" s="253"/>
      <c r="F34" s="254"/>
      <c r="H34" s="65"/>
      <c r="I34" s="65"/>
      <c r="J34" s="65"/>
      <c r="K34" s="65"/>
    </row>
    <row r="35" spans="1:11" ht="15" x14ac:dyDescent="0.2">
      <c r="A35" s="63" t="s">
        <v>45</v>
      </c>
      <c r="B35" s="245" t="str">
        <f>IF(Offerteblad!C43=0, "",Offerteblad!C43)</f>
        <v/>
      </c>
      <c r="C35" s="245"/>
      <c r="D35" s="245"/>
      <c r="E35" s="245"/>
      <c r="F35" s="246"/>
      <c r="G35" s="65"/>
      <c r="H35" s="79"/>
      <c r="I35" s="79"/>
      <c r="J35" s="79"/>
      <c r="K35" s="79"/>
    </row>
    <row r="36" spans="1:11" ht="46.5" customHeight="1" x14ac:dyDescent="0.2">
      <c r="A36" s="79"/>
      <c r="B36" s="79"/>
      <c r="C36" s="79"/>
      <c r="D36" s="79"/>
      <c r="E36" s="79"/>
      <c r="F36" s="79"/>
      <c r="G36" s="79"/>
    </row>
    <row r="37" spans="1:11" ht="15" x14ac:dyDescent="0.2">
      <c r="A37" s="28" t="s">
        <v>39</v>
      </c>
    </row>
    <row r="38" spans="1:11" ht="15" x14ac:dyDescent="0.2">
      <c r="A38" s="68" t="s">
        <v>79</v>
      </c>
    </row>
    <row r="39" spans="1:11" ht="15" x14ac:dyDescent="0.2">
      <c r="A39" s="29"/>
    </row>
  </sheetData>
  <sheetProtection password="E729" sheet="1" objects="1" scenario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J10" r:id="rId1"/>
  </hyperlinks>
  <pageMargins left="0.19" right="0.19" top="0.56999999999999995" bottom="0.59" header="0.5" footer="0.46"/>
  <pageSetup paperSize="9" scale="73" orientation="portrait" horizontalDpi="4294967294" verticalDpi="300" r:id="rId2"/>
  <headerFooter alignWithMargins="0">
    <oddFooter>&amp;CBTW-nr: NL8153.29.635.B01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workbookViewId="0">
      <selection activeCell="J13" sqref="J13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24" t="s">
        <v>50</v>
      </c>
      <c r="B1" s="12"/>
      <c r="C1" s="12"/>
      <c r="J1" s="11"/>
    </row>
    <row r="2" spans="1:13" ht="15.75" x14ac:dyDescent="0.25">
      <c r="A2" s="30"/>
      <c r="B2" s="13"/>
      <c r="C2" s="13"/>
      <c r="D2" s="38"/>
    </row>
    <row r="3" spans="1:13" x14ac:dyDescent="0.2">
      <c r="A3" s="32"/>
      <c r="B3" s="32"/>
      <c r="C3" s="32"/>
      <c r="D3" s="34"/>
    </row>
    <row r="4" spans="1:13" x14ac:dyDescent="0.2">
      <c r="A4" s="32" t="s">
        <v>36</v>
      </c>
      <c r="B4" s="33"/>
      <c r="C4" s="40"/>
      <c r="D4" s="34">
        <f ca="1">TODAY()</f>
        <v>42227</v>
      </c>
    </row>
    <row r="5" spans="1:13" x14ac:dyDescent="0.2">
      <c r="A5" s="31" t="s">
        <v>47</v>
      </c>
      <c r="B5" s="33"/>
      <c r="C5" s="33"/>
      <c r="D5" s="41">
        <f>Offerteblad!L8</f>
        <v>0</v>
      </c>
      <c r="I5" s="255" t="str">
        <f>offerte!K6</f>
        <v>Voorsterweg 20</v>
      </c>
      <c r="J5" s="255"/>
      <c r="K5" s="255"/>
    </row>
    <row r="6" spans="1:13" ht="15.75" x14ac:dyDescent="0.25">
      <c r="H6" s="14"/>
      <c r="I6" s="255" t="str">
        <f>offerte!K7</f>
        <v>7371 GC Loenen Gld.</v>
      </c>
      <c r="J6" s="255"/>
      <c r="K6" s="255"/>
    </row>
    <row r="7" spans="1:13" ht="15" x14ac:dyDescent="0.2">
      <c r="A7" s="10" t="s">
        <v>49</v>
      </c>
      <c r="D7" s="134"/>
      <c r="H7" s="15"/>
      <c r="I7" s="277" t="s">
        <v>90</v>
      </c>
      <c r="J7" s="278"/>
      <c r="K7" s="278"/>
    </row>
    <row r="8" spans="1:13" ht="15" x14ac:dyDescent="0.2">
      <c r="H8" s="15"/>
      <c r="I8" s="278" t="s">
        <v>183</v>
      </c>
      <c r="J8" s="278"/>
      <c r="K8" s="278"/>
    </row>
    <row r="9" spans="1:13" ht="15" x14ac:dyDescent="0.2">
      <c r="A9" s="10" t="s">
        <v>43</v>
      </c>
      <c r="D9" s="43">
        <f>IF(Offerteblad!C38="",Offerteblad!C28,Offerteblad!C38)</f>
        <v>0</v>
      </c>
      <c r="E9" s="44"/>
      <c r="F9" s="44"/>
      <c r="G9" s="44"/>
      <c r="H9" s="45"/>
      <c r="I9" s="278" t="s">
        <v>84</v>
      </c>
      <c r="J9" s="278"/>
      <c r="K9" s="278"/>
    </row>
    <row r="10" spans="1:13" ht="15" x14ac:dyDescent="0.2">
      <c r="C10" s="16"/>
      <c r="D10" s="46">
        <f>IF(Offerteblad!C39="",Offerteblad!C29,Offerteblad!C39)</f>
        <v>0</v>
      </c>
      <c r="E10" s="15"/>
      <c r="F10" s="15"/>
      <c r="G10" s="15"/>
      <c r="H10" s="47"/>
      <c r="I10" s="280" t="s">
        <v>42</v>
      </c>
      <c r="J10" s="281"/>
      <c r="K10" s="281"/>
    </row>
    <row r="11" spans="1:13" ht="15" x14ac:dyDescent="0.2">
      <c r="C11" s="16"/>
      <c r="D11" s="48">
        <f>IF(Offerteblad!C40="", Offerteblad!C30,Offerteblad!C40)</f>
        <v>0</v>
      </c>
      <c r="E11" s="284">
        <f>IF(Offerteblad!C41="",Offerteblad!C31,Offerteblad!C41)</f>
        <v>0</v>
      </c>
      <c r="F11" s="284"/>
      <c r="G11" s="284"/>
      <c r="H11" s="285"/>
      <c r="I11" s="15"/>
      <c r="J11" s="15"/>
    </row>
    <row r="12" spans="1:13" ht="15" x14ac:dyDescent="0.2">
      <c r="A12" s="255" t="s">
        <v>51</v>
      </c>
      <c r="B12" s="255"/>
      <c r="C12" s="255"/>
      <c r="D12" s="49">
        <f>IF(Offerteblad!C43="",Offerteblad!C33,Offerteblad!C43)</f>
        <v>0</v>
      </c>
      <c r="E12" s="50"/>
      <c r="F12" s="15"/>
      <c r="G12" s="15"/>
      <c r="H12" s="51"/>
      <c r="M12" s="15"/>
    </row>
    <row r="13" spans="1:13" ht="15" x14ac:dyDescent="0.2">
      <c r="C13" s="17"/>
      <c r="D13" s="52">
        <f>Offerteblad!C34</f>
        <v>0</v>
      </c>
      <c r="E13" s="53"/>
      <c r="F13" s="53"/>
      <c r="G13" s="53"/>
      <c r="H13" s="54"/>
      <c r="M13" s="15"/>
    </row>
    <row r="14" spans="1:13" ht="15" x14ac:dyDescent="0.2">
      <c r="C14" s="17"/>
      <c r="D14" s="17"/>
      <c r="E14" s="16"/>
      <c r="F14" s="16"/>
      <c r="G14" s="16"/>
      <c r="M14" s="15"/>
    </row>
    <row r="15" spans="1:13" ht="15" x14ac:dyDescent="0.2">
      <c r="M15" s="15"/>
    </row>
    <row r="16" spans="1:13" x14ac:dyDescent="0.2">
      <c r="C16" s="18" t="s">
        <v>23</v>
      </c>
      <c r="E16" s="274" t="s">
        <v>38</v>
      </c>
      <c r="F16" s="274"/>
      <c r="G16" s="19" t="s">
        <v>6</v>
      </c>
      <c r="H16" s="20" t="s">
        <v>23</v>
      </c>
      <c r="J16" s="282"/>
      <c r="K16" s="283"/>
    </row>
    <row r="17" spans="1:13" ht="24" x14ac:dyDescent="0.2">
      <c r="A17" s="279" t="s">
        <v>9</v>
      </c>
      <c r="B17" s="279"/>
      <c r="C17" s="279" t="s">
        <v>37</v>
      </c>
      <c r="D17" s="279"/>
      <c r="E17" s="21" t="s">
        <v>27</v>
      </c>
      <c r="F17" s="21" t="s">
        <v>26</v>
      </c>
      <c r="G17" s="66" t="s">
        <v>130</v>
      </c>
      <c r="H17" s="288" t="s">
        <v>131</v>
      </c>
      <c r="I17" s="289"/>
      <c r="J17" s="55"/>
      <c r="K17" s="55"/>
      <c r="L17" s="22"/>
      <c r="M17" s="15"/>
    </row>
    <row r="18" spans="1:13" ht="15" x14ac:dyDescent="0.2">
      <c r="A18" s="286" t="str">
        <f>Orderbevestiging!A22</f>
        <v xml:space="preserve"> </v>
      </c>
      <c r="B18" s="287"/>
      <c r="C18" s="249" t="str">
        <f>Orderbevestiging!C22</f>
        <v xml:space="preserve"> </v>
      </c>
      <c r="D18" s="249"/>
      <c r="E18" s="25" t="str">
        <f>Orderbevestiging!E22</f>
        <v xml:space="preserve"> </v>
      </c>
      <c r="F18" s="25" t="str">
        <f>Orderbevestiging!F22</f>
        <v xml:space="preserve"> </v>
      </c>
      <c r="G18" s="125" t="str">
        <f>IF(Offerteblad!D17=0," ",Offerteblad!I17)</f>
        <v xml:space="preserve"> </v>
      </c>
      <c r="H18" s="290"/>
      <c r="I18" s="291"/>
      <c r="J18" s="56"/>
      <c r="K18" s="56"/>
      <c r="M18" s="69"/>
    </row>
    <row r="19" spans="1:13" ht="15" x14ac:dyDescent="0.2">
      <c r="A19" s="286" t="str">
        <f>Orderbevestiging!A23</f>
        <v xml:space="preserve"> </v>
      </c>
      <c r="B19" s="287"/>
      <c r="C19" s="249" t="str">
        <f>Orderbevestiging!C23</f>
        <v xml:space="preserve"> </v>
      </c>
      <c r="D19" s="249"/>
      <c r="E19" s="25" t="str">
        <f>Orderbevestiging!E23</f>
        <v xml:space="preserve"> </v>
      </c>
      <c r="F19" s="25" t="str">
        <f>Orderbevestiging!F23</f>
        <v xml:space="preserve"> </v>
      </c>
      <c r="G19" s="125" t="str">
        <f>IF(Offerteblad!D18=0," ",Offerteblad!I18)</f>
        <v xml:space="preserve"> </v>
      </c>
      <c r="H19" s="290"/>
      <c r="I19" s="291"/>
      <c r="J19" s="56"/>
      <c r="K19" s="56"/>
      <c r="M19" s="69"/>
    </row>
    <row r="20" spans="1:13" ht="15" x14ac:dyDescent="0.2">
      <c r="A20" s="286" t="str">
        <f>Orderbevestiging!A24</f>
        <v xml:space="preserve"> </v>
      </c>
      <c r="B20" s="287"/>
      <c r="C20" s="249" t="str">
        <f>Orderbevestiging!C24</f>
        <v xml:space="preserve"> </v>
      </c>
      <c r="D20" s="249"/>
      <c r="E20" s="25" t="str">
        <f>Orderbevestiging!E24</f>
        <v xml:space="preserve"> </v>
      </c>
      <c r="F20" s="25" t="str">
        <f>Orderbevestiging!F24</f>
        <v xml:space="preserve"> </v>
      </c>
      <c r="G20" s="125" t="str">
        <f>IF(Offerteblad!D19=0," ",Offerteblad!I19)</f>
        <v xml:space="preserve"> </v>
      </c>
      <c r="H20" s="290"/>
      <c r="I20" s="291"/>
      <c r="J20" s="56"/>
      <c r="K20" s="56"/>
      <c r="M20" s="69"/>
    </row>
    <row r="21" spans="1:13" ht="15" x14ac:dyDescent="0.2">
      <c r="A21" s="286" t="str">
        <f>Orderbevestiging!A25</f>
        <v xml:space="preserve"> </v>
      </c>
      <c r="B21" s="287"/>
      <c r="C21" s="249" t="str">
        <f>Orderbevestiging!C25</f>
        <v xml:space="preserve"> </v>
      </c>
      <c r="D21" s="249"/>
      <c r="E21" s="25" t="str">
        <f>Orderbevestiging!E25</f>
        <v xml:space="preserve"> </v>
      </c>
      <c r="F21" s="25" t="str">
        <f>Orderbevestiging!F25</f>
        <v xml:space="preserve"> </v>
      </c>
      <c r="G21" s="125" t="str">
        <f>IF(Offerteblad!D20=0," ",Offerteblad!I20)</f>
        <v xml:space="preserve"> </v>
      </c>
      <c r="H21" s="290"/>
      <c r="I21" s="291"/>
      <c r="J21" s="56"/>
      <c r="K21" s="56"/>
      <c r="M21" s="69"/>
    </row>
    <row r="22" spans="1:13" ht="15" x14ac:dyDescent="0.2">
      <c r="A22" s="286" t="str">
        <f>Orderbevestiging!A26</f>
        <v xml:space="preserve"> </v>
      </c>
      <c r="B22" s="287"/>
      <c r="C22" s="249" t="str">
        <f>Orderbevestiging!C26</f>
        <v xml:space="preserve"> </v>
      </c>
      <c r="D22" s="249"/>
      <c r="E22" s="25" t="str">
        <f>Orderbevestiging!E26</f>
        <v xml:space="preserve"> </v>
      </c>
      <c r="F22" s="25" t="str">
        <f>Orderbevestiging!F26</f>
        <v xml:space="preserve"> </v>
      </c>
      <c r="G22" s="125" t="str">
        <f>IF(Offerteblad!D21=0," ",Offerteblad!I21)</f>
        <v xml:space="preserve"> </v>
      </c>
      <c r="H22" s="290"/>
      <c r="I22" s="291"/>
      <c r="J22" s="56"/>
      <c r="K22" s="56"/>
      <c r="M22" s="69"/>
    </row>
    <row r="23" spans="1:13" ht="15" x14ac:dyDescent="0.2">
      <c r="A23" s="286" t="str">
        <f>Orderbevestiging!A27</f>
        <v xml:space="preserve"> </v>
      </c>
      <c r="B23" s="287"/>
      <c r="C23" s="249" t="str">
        <f>Orderbevestiging!C27</f>
        <v xml:space="preserve"> </v>
      </c>
      <c r="D23" s="249"/>
      <c r="E23" s="25" t="str">
        <f>Orderbevestiging!E27</f>
        <v xml:space="preserve"> </v>
      </c>
      <c r="F23" s="25" t="str">
        <f>Orderbevestiging!F27</f>
        <v xml:space="preserve"> </v>
      </c>
      <c r="G23" s="125" t="str">
        <f>IF(Offerteblad!D22=0," ",Offerteblad!I22)</f>
        <v xml:space="preserve"> </v>
      </c>
      <c r="H23" s="290"/>
      <c r="I23" s="291"/>
      <c r="J23" s="56"/>
      <c r="K23" s="56"/>
      <c r="M23" s="69"/>
    </row>
    <row r="24" spans="1:13" x14ac:dyDescent="0.2">
      <c r="C24" s="20"/>
      <c r="H24" s="294"/>
      <c r="I24" s="294"/>
      <c r="J24" s="57"/>
      <c r="K24" s="57"/>
    </row>
    <row r="25" spans="1:13" x14ac:dyDescent="0.2">
      <c r="C25" s="19"/>
      <c r="H25" s="293"/>
      <c r="I25" s="293"/>
      <c r="J25" s="292"/>
      <c r="K25" s="292"/>
    </row>
    <row r="26" spans="1:13" x14ac:dyDescent="0.2">
      <c r="A26" s="31"/>
    </row>
    <row r="27" spans="1:13" ht="15" x14ac:dyDescent="0.2">
      <c r="A27" s="28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J25:K25"/>
    <mergeCell ref="H25:I25"/>
    <mergeCell ref="H24:I24"/>
    <mergeCell ref="H20:I20"/>
    <mergeCell ref="H21:I21"/>
    <mergeCell ref="H22:I22"/>
    <mergeCell ref="H23:I23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activeCell="I9" sqref="I9:K9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10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24" t="s">
        <v>50</v>
      </c>
      <c r="B1" s="12"/>
      <c r="C1" s="12"/>
      <c r="J1" s="11"/>
    </row>
    <row r="2" spans="1:13" ht="15.75" x14ac:dyDescent="0.25">
      <c r="A2" s="30"/>
      <c r="B2" s="13"/>
      <c r="C2" s="13"/>
      <c r="D2" s="38"/>
    </row>
    <row r="3" spans="1:13" x14ac:dyDescent="0.2">
      <c r="A3" s="32"/>
      <c r="B3" s="32"/>
      <c r="C3" s="32"/>
      <c r="D3" s="34"/>
    </row>
    <row r="4" spans="1:13" x14ac:dyDescent="0.2">
      <c r="A4" s="32" t="s">
        <v>36</v>
      </c>
      <c r="B4" s="33"/>
      <c r="C4" s="40"/>
      <c r="D4" s="34">
        <f ca="1">TODAY()</f>
        <v>42227</v>
      </c>
    </row>
    <row r="5" spans="1:13" x14ac:dyDescent="0.2">
      <c r="A5" s="31" t="s">
        <v>47</v>
      </c>
      <c r="B5" s="33"/>
      <c r="C5" s="33"/>
      <c r="D5" s="41">
        <f>Offerteblad!L8</f>
        <v>0</v>
      </c>
      <c r="I5" s="255" t="str">
        <f>offerte!K6</f>
        <v>Voorsterweg 20</v>
      </c>
      <c r="J5" s="255"/>
      <c r="K5" s="255"/>
    </row>
    <row r="6" spans="1:13" ht="15.75" x14ac:dyDescent="0.25">
      <c r="H6" s="14"/>
      <c r="I6" s="255" t="str">
        <f>offerte!K7</f>
        <v>7371 GC Loenen Gld.</v>
      </c>
      <c r="J6" s="255"/>
      <c r="K6" s="255"/>
    </row>
    <row r="7" spans="1:13" ht="15" x14ac:dyDescent="0.2">
      <c r="A7" s="10" t="s">
        <v>49</v>
      </c>
      <c r="D7" s="134"/>
      <c r="H7" s="15"/>
      <c r="I7" s="277" t="s">
        <v>90</v>
      </c>
      <c r="J7" s="278"/>
      <c r="K7" s="278"/>
    </row>
    <row r="8" spans="1:13" ht="15" x14ac:dyDescent="0.2">
      <c r="H8" s="15"/>
      <c r="I8" s="278" t="s">
        <v>183</v>
      </c>
      <c r="J8" s="278"/>
      <c r="K8" s="278"/>
    </row>
    <row r="9" spans="1:13" ht="15" x14ac:dyDescent="0.2">
      <c r="A9" s="10" t="s">
        <v>43</v>
      </c>
      <c r="D9" s="43">
        <f>IF(Offerteblad!C38="",Offerteblad!C28,Offerteblad!C38)</f>
        <v>0</v>
      </c>
      <c r="E9" s="44"/>
      <c r="F9" s="44"/>
      <c r="G9" s="44"/>
      <c r="H9" s="45"/>
      <c r="I9" s="278" t="s">
        <v>84</v>
      </c>
      <c r="J9" s="278"/>
      <c r="K9" s="278"/>
    </row>
    <row r="10" spans="1:13" ht="15" x14ac:dyDescent="0.2">
      <c r="C10" s="16"/>
      <c r="D10" s="46">
        <f>IF(Offerteblad!C39="",Offerteblad!C29,Offerteblad!C39)</f>
        <v>0</v>
      </c>
      <c r="E10" s="15"/>
      <c r="F10" s="15"/>
      <c r="G10" s="15"/>
      <c r="H10" s="47"/>
      <c r="I10" s="280" t="s">
        <v>42</v>
      </c>
      <c r="J10" s="281"/>
      <c r="K10" s="281"/>
    </row>
    <row r="11" spans="1:13" ht="15" x14ac:dyDescent="0.2">
      <c r="C11" s="16"/>
      <c r="D11" s="48">
        <f>IF(Offerteblad!C40="", Offerteblad!C30,Offerteblad!C40)</f>
        <v>0</v>
      </c>
      <c r="E11" s="284">
        <f>IF(Offerteblad!C41="",Offerteblad!C31,Offerteblad!C41)</f>
        <v>0</v>
      </c>
      <c r="F11" s="284"/>
      <c r="G11" s="284"/>
      <c r="H11" s="285"/>
      <c r="I11" s="15"/>
      <c r="J11" s="15"/>
    </row>
    <row r="12" spans="1:13" ht="15" x14ac:dyDescent="0.2">
      <c r="A12" s="255" t="s">
        <v>51</v>
      </c>
      <c r="B12" s="255"/>
      <c r="C12" s="255"/>
      <c r="D12" s="49">
        <f>IF(Offerteblad!C43="",Offerteblad!C33,Offerteblad!C43)</f>
        <v>0</v>
      </c>
      <c r="E12" s="50"/>
      <c r="F12" s="15"/>
      <c r="G12" s="15"/>
      <c r="H12" s="51"/>
      <c r="M12" s="15"/>
    </row>
    <row r="13" spans="1:13" ht="15" x14ac:dyDescent="0.2">
      <c r="C13" s="17"/>
      <c r="D13" s="52">
        <f>Offerteblad!C34</f>
        <v>0</v>
      </c>
      <c r="E13" s="53"/>
      <c r="F13" s="53"/>
      <c r="G13" s="53"/>
      <c r="H13" s="54"/>
      <c r="M13" s="15"/>
    </row>
    <row r="14" spans="1:13" ht="15" x14ac:dyDescent="0.2">
      <c r="C14" s="17"/>
      <c r="D14" s="17"/>
      <c r="E14" s="16"/>
      <c r="F14" s="16"/>
      <c r="G14" s="16"/>
      <c r="M14" s="15"/>
    </row>
    <row r="15" spans="1:13" ht="15" x14ac:dyDescent="0.2">
      <c r="M15" s="15"/>
    </row>
    <row r="16" spans="1:13" x14ac:dyDescent="0.2">
      <c r="C16" s="18" t="s">
        <v>23</v>
      </c>
      <c r="E16" s="19" t="s">
        <v>6</v>
      </c>
      <c r="F16" s="20"/>
      <c r="H16" s="282"/>
      <c r="I16" s="283"/>
    </row>
    <row r="17" spans="1:12" ht="28.5" customHeight="1" x14ac:dyDescent="0.2">
      <c r="A17" s="279" t="s">
        <v>9</v>
      </c>
      <c r="B17" s="279"/>
      <c r="C17" s="279" t="s">
        <v>132</v>
      </c>
      <c r="D17" s="279"/>
      <c r="E17" s="107" t="s">
        <v>122</v>
      </c>
      <c r="F17" s="66" t="s">
        <v>184</v>
      </c>
      <c r="G17" s="275" t="s">
        <v>108</v>
      </c>
      <c r="H17" s="295"/>
      <c r="I17" s="276"/>
      <c r="J17" s="55"/>
      <c r="K17" s="22"/>
      <c r="L17" s="15"/>
    </row>
    <row r="18" spans="1:12" ht="15" x14ac:dyDescent="0.2">
      <c r="A18" s="286" t="str">
        <f>Orderbevestiging!A22</f>
        <v xml:space="preserve"> </v>
      </c>
      <c r="B18" s="287"/>
      <c r="C18" s="135" t="str">
        <f>IF(Offerteblad!D17=0," ",Offerteblad!R17)</f>
        <v xml:space="preserve"> </v>
      </c>
      <c r="D18" s="138" t="str">
        <f>IF(Offerteblad!D17=0," ","mm")</f>
        <v xml:space="preserve"> </v>
      </c>
      <c r="E18" s="137" t="str">
        <f>IF(Offerteblad!H17='blad 1'!$P$27," ",Offerteblad!H17)</f>
        <v xml:space="preserve"> </v>
      </c>
      <c r="F18" s="125" t="str">
        <f>IF(Offerteblad!D17=0," ",Offerteblad!I17)</f>
        <v xml:space="preserve"> </v>
      </c>
      <c r="G18" s="296" t="str">
        <f>IF(Offerteblad!G17='blad 1'!$H$27," ",Offerteblad!G17)</f>
        <v xml:space="preserve"> &lt;selecteer&gt;</v>
      </c>
      <c r="H18" s="297"/>
      <c r="I18" s="298"/>
      <c r="J18" s="56"/>
      <c r="L18" s="69"/>
    </row>
    <row r="19" spans="1:12" ht="15" x14ac:dyDescent="0.2">
      <c r="A19" s="286" t="str">
        <f>Orderbevestiging!A23</f>
        <v xml:space="preserve"> </v>
      </c>
      <c r="B19" s="287"/>
      <c r="C19" s="135" t="str">
        <f>IF(Offerteblad!D18=0," ",Offerteblad!R18)</f>
        <v xml:space="preserve"> </v>
      </c>
      <c r="D19" s="138" t="str">
        <f>IF(Offerteblad!D18=0," ","mm")</f>
        <v xml:space="preserve"> </v>
      </c>
      <c r="E19" s="137" t="str">
        <f>IF(Offerteblad!H18='blad 1'!$P$27," ",Offerteblad!H18)</f>
        <v xml:space="preserve"> </v>
      </c>
      <c r="F19" s="125" t="str">
        <f>IF(Offerteblad!D18=0," ",Offerteblad!I18)</f>
        <v xml:space="preserve"> </v>
      </c>
      <c r="G19" s="296" t="str">
        <f>IF(Offerteblad!G18='blad 1'!$H$27," ",Offerteblad!G18)</f>
        <v xml:space="preserve"> &lt;selecteer&gt;</v>
      </c>
      <c r="H19" s="297"/>
      <c r="I19" s="298"/>
      <c r="J19" s="56"/>
      <c r="L19" s="69"/>
    </row>
    <row r="20" spans="1:12" ht="15" x14ac:dyDescent="0.2">
      <c r="A20" s="286" t="str">
        <f>Orderbevestiging!A24</f>
        <v xml:space="preserve"> </v>
      </c>
      <c r="B20" s="287"/>
      <c r="C20" s="135" t="str">
        <f>IF(Offerteblad!D19=0," ",Offerteblad!R19)</f>
        <v xml:space="preserve"> </v>
      </c>
      <c r="D20" s="138" t="str">
        <f>IF(Offerteblad!D19=0," ","mm")</f>
        <v xml:space="preserve"> </v>
      </c>
      <c r="E20" s="137" t="str">
        <f>IF(Offerteblad!H19='blad 1'!$P$27," ",Offerteblad!H19)</f>
        <v xml:space="preserve"> </v>
      </c>
      <c r="F20" s="125" t="str">
        <f>IF(Offerteblad!D19=0," ",Offerteblad!I19)</f>
        <v xml:space="preserve"> </v>
      </c>
      <c r="G20" s="296" t="str">
        <f>IF(Offerteblad!G19='blad 1'!$H$27," ",Offerteblad!G19)</f>
        <v xml:space="preserve"> &lt;selecteer&gt;</v>
      </c>
      <c r="H20" s="297"/>
      <c r="I20" s="298"/>
      <c r="J20" s="56"/>
      <c r="L20" s="69"/>
    </row>
    <row r="21" spans="1:12" ht="15" x14ac:dyDescent="0.2">
      <c r="A21" s="286" t="str">
        <f>Orderbevestiging!A25</f>
        <v xml:space="preserve"> </v>
      </c>
      <c r="B21" s="287"/>
      <c r="C21" s="135" t="str">
        <f>IF(Offerteblad!D20=0," ",Offerteblad!R20)</f>
        <v xml:space="preserve"> </v>
      </c>
      <c r="D21" s="138" t="str">
        <f>IF(Offerteblad!D20=0," ","mm")</f>
        <v xml:space="preserve"> </v>
      </c>
      <c r="E21" s="137" t="str">
        <f>IF(Offerteblad!H20='blad 1'!$P$27," ",Offerteblad!H20)</f>
        <v xml:space="preserve"> </v>
      </c>
      <c r="F21" s="125" t="str">
        <f>IF(Offerteblad!D20=0," ",Offerteblad!I20)</f>
        <v xml:space="preserve"> </v>
      </c>
      <c r="G21" s="296" t="str">
        <f>IF(Offerteblad!G20='blad 1'!$H$27," ",Offerteblad!G20)</f>
        <v xml:space="preserve"> &lt;selecteer&gt;</v>
      </c>
      <c r="H21" s="297"/>
      <c r="I21" s="298"/>
      <c r="J21" s="56"/>
      <c r="L21" s="69"/>
    </row>
    <row r="22" spans="1:12" ht="15" x14ac:dyDescent="0.2">
      <c r="A22" s="286" t="str">
        <f>Orderbevestiging!A26</f>
        <v xml:space="preserve"> </v>
      </c>
      <c r="B22" s="287"/>
      <c r="C22" s="135" t="str">
        <f>IF(Offerteblad!D21=0," ",Offerteblad!R21)</f>
        <v xml:space="preserve"> </v>
      </c>
      <c r="D22" s="138" t="str">
        <f>IF(Offerteblad!D21=0," ","mm")</f>
        <v xml:space="preserve"> </v>
      </c>
      <c r="E22" s="137" t="str">
        <f>IF(Offerteblad!H21='blad 1'!$P$27," ",Offerteblad!H21)</f>
        <v xml:space="preserve"> </v>
      </c>
      <c r="F22" s="125" t="str">
        <f>IF(Offerteblad!D21=0," ",Offerteblad!I21)</f>
        <v xml:space="preserve"> </v>
      </c>
      <c r="G22" s="296" t="str">
        <f>IF(Offerteblad!G21='blad 1'!$H$27," ",Offerteblad!G21)</f>
        <v xml:space="preserve"> &lt;selecteer&gt;</v>
      </c>
      <c r="H22" s="297"/>
      <c r="I22" s="298"/>
      <c r="J22" s="56"/>
      <c r="L22" s="69"/>
    </row>
    <row r="23" spans="1:12" ht="15" x14ac:dyDescent="0.2">
      <c r="A23" s="286" t="str">
        <f>Orderbevestiging!A27</f>
        <v xml:space="preserve"> </v>
      </c>
      <c r="B23" s="287"/>
      <c r="C23" s="135" t="str">
        <f>IF(Offerteblad!D22=0," ",Offerteblad!R22)</f>
        <v xml:space="preserve"> </v>
      </c>
      <c r="D23" s="136" t="str">
        <f>IF(Offerteblad!D22=0," ","mm")</f>
        <v xml:space="preserve"> </v>
      </c>
      <c r="E23" s="137" t="str">
        <f>IF(Offerteblad!H22='blad 1'!$P$27," ",Offerteblad!H22)</f>
        <v xml:space="preserve"> </v>
      </c>
      <c r="F23" s="125" t="str">
        <f>IF(Offerteblad!D22=0," ",Offerteblad!I22)</f>
        <v xml:space="preserve"> </v>
      </c>
      <c r="G23" s="296" t="str">
        <f>IF(Offerteblad!G22='blad 1'!$H$27," ",Offerteblad!G22)</f>
        <v xml:space="preserve"> &lt;selecteer&gt;</v>
      </c>
      <c r="H23" s="297"/>
      <c r="I23" s="298"/>
      <c r="J23" s="56"/>
      <c r="L23" s="69"/>
    </row>
    <row r="24" spans="1:12" x14ac:dyDescent="0.2">
      <c r="C24" s="20"/>
      <c r="H24" s="294"/>
      <c r="I24" s="294"/>
      <c r="J24" s="57"/>
      <c r="K24" s="57"/>
    </row>
    <row r="25" spans="1:12" x14ac:dyDescent="0.2">
      <c r="C25" s="19"/>
      <c r="H25" s="293"/>
      <c r="I25" s="293"/>
      <c r="J25" s="292"/>
      <c r="K25" s="292"/>
    </row>
    <row r="26" spans="1:12" x14ac:dyDescent="0.2">
      <c r="A26" s="31" t="s">
        <v>135</v>
      </c>
    </row>
    <row r="27" spans="1:12" x14ac:dyDescent="0.2">
      <c r="A27" s="80"/>
      <c r="D27" s="33"/>
    </row>
    <row r="28" spans="1:12" x14ac:dyDescent="0.2">
      <c r="A28" s="80"/>
      <c r="D28" s="33"/>
    </row>
    <row r="29" spans="1:12" x14ac:dyDescent="0.2">
      <c r="A29" s="80"/>
      <c r="D29" s="33"/>
    </row>
    <row r="30" spans="1:12" x14ac:dyDescent="0.2">
      <c r="A30" s="80"/>
      <c r="D30" s="33"/>
    </row>
  </sheetData>
  <sheetProtection password="E729" sheet="1" objects="1" scenarios="1" selectLockedCells="1" selectUnlockedCells="1"/>
  <mergeCells count="27">
    <mergeCell ref="I5:K5"/>
    <mergeCell ref="I6:K6"/>
    <mergeCell ref="I7:K7"/>
    <mergeCell ref="I8:K8"/>
    <mergeCell ref="I9:K9"/>
    <mergeCell ref="I10:K10"/>
    <mergeCell ref="E11:H11"/>
    <mergeCell ref="A12:C12"/>
    <mergeCell ref="H16:I16"/>
    <mergeCell ref="A17:B17"/>
    <mergeCell ref="C17:D17"/>
    <mergeCell ref="A23:B23"/>
    <mergeCell ref="A20:B20"/>
    <mergeCell ref="A21:B21"/>
    <mergeCell ref="A18:B18"/>
    <mergeCell ref="A19:B19"/>
    <mergeCell ref="A22:B22"/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47</vt:i4>
      </vt:variant>
    </vt:vector>
  </HeadingPairs>
  <TitlesOfParts>
    <vt:vector size="57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Blad1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Jurian Voigt</cp:lastModifiedBy>
  <cp:lastPrinted>2013-09-02T12:50:21Z</cp:lastPrinted>
  <dcterms:created xsi:type="dcterms:W3CDTF">2004-09-01T06:34:16Z</dcterms:created>
  <dcterms:modified xsi:type="dcterms:W3CDTF">2015-08-11T12:16:46Z</dcterms:modified>
</cp:coreProperties>
</file>