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09"/>
  <workbookPr/>
  <mc:AlternateContent xmlns:mc="http://schemas.openxmlformats.org/markup-compatibility/2006">
    <mc:Choice Requires="x15">
      <x15ac:absPath xmlns:x15ac="http://schemas.microsoft.com/office/spreadsheetml/2010/11/ac" url="C:\Users\Lab\Desktop\"/>
    </mc:Choice>
  </mc:AlternateContent>
  <xr:revisionPtr revIDLastSave="0" documentId="11_62707FAA8EA6C0128E039FE376C0459A9771D859" xr6:coauthVersionLast="45" xr6:coauthVersionMax="45" xr10:uidLastSave="{00000000-0000-0000-0000-000000000000}"/>
  <bookViews>
    <workbookView xWindow="0" yWindow="0" windowWidth="28800" windowHeight="12300" firstSheet="2" activeTab="2" xr2:uid="{00000000-000D-0000-FFFF-FFFF00000000}"/>
  </bookViews>
  <sheets>
    <sheet name="Casa" sheetId="1" r:id="rId1"/>
    <sheet name="Tabela (Original)" sheetId="2" r:id="rId2"/>
    <sheet name="Tabela (Avançada)" sheetId="3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3" l="1"/>
  <c r="N8" i="3"/>
  <c r="S8" i="3"/>
  <c r="S16" i="3"/>
  <c r="N16" i="3"/>
  <c r="I18" i="3"/>
  <c r="I10" i="3"/>
  <c r="I11" i="3"/>
  <c r="I12" i="3"/>
  <c r="I13" i="3"/>
  <c r="I14" i="3"/>
  <c r="J8" i="3"/>
  <c r="J5" i="3"/>
  <c r="J6" i="3"/>
  <c r="J7" i="3"/>
  <c r="J4" i="3"/>
  <c r="H5" i="3"/>
  <c r="H6" i="3"/>
  <c r="H7" i="3"/>
  <c r="H8" i="3"/>
  <c r="H4" i="3"/>
  <c r="T6" i="3"/>
  <c r="R6" i="3"/>
  <c r="O6" i="3"/>
  <c r="M6" i="3"/>
  <c r="T5" i="3"/>
  <c r="R5" i="3"/>
  <c r="O5" i="3"/>
  <c r="M5" i="3"/>
  <c r="T4" i="3"/>
  <c r="R4" i="3"/>
  <c r="O4" i="3"/>
  <c r="S22" i="2"/>
  <c r="K25" i="2"/>
  <c r="C34" i="2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C30" i="2"/>
  <c r="C28" i="2"/>
  <c r="C29" i="2"/>
  <c r="C27" i="2"/>
  <c r="C26" i="2"/>
  <c r="S16" i="2"/>
  <c r="S17" i="2"/>
  <c r="S18" i="2"/>
  <c r="X5" i="2"/>
  <c r="X6" i="2"/>
  <c r="X4" i="2"/>
  <c r="V6" i="2"/>
  <c r="V5" i="2"/>
  <c r="V4" i="2"/>
  <c r="S15" i="2"/>
  <c r="S14" i="2"/>
  <c r="P5" i="2"/>
  <c r="P6" i="2"/>
  <c r="P4" i="2"/>
  <c r="N5" i="2"/>
  <c r="N6" i="2"/>
  <c r="N4" i="2"/>
  <c r="K20" i="2"/>
  <c r="K21" i="2"/>
  <c r="K17" i="2"/>
  <c r="K18" i="2"/>
  <c r="K19" i="2"/>
  <c r="F4" i="2"/>
  <c r="H4" i="2"/>
  <c r="F5" i="2"/>
  <c r="H5" i="2"/>
  <c r="F6" i="2"/>
  <c r="H6" i="2"/>
  <c r="F7" i="2"/>
  <c r="H7" i="2"/>
  <c r="F8" i="2"/>
  <c r="H8" i="2"/>
  <c r="AH14" i="1" l="1"/>
  <c r="AD30" i="1"/>
  <c r="AM24" i="1"/>
  <c r="AH39" i="1"/>
  <c r="AA39" i="1"/>
  <c r="AM32" i="1" s="1"/>
  <c r="AW18" i="1" s="1"/>
  <c r="AW20" i="1" l="1"/>
  <c r="AG24" i="1"/>
  <c r="AG22" i="1"/>
</calcChain>
</file>

<file path=xl/sharedStrings.xml><?xml version="1.0" encoding="utf-8"?>
<sst xmlns="http://schemas.openxmlformats.org/spreadsheetml/2006/main" count="207" uniqueCount="62">
  <si>
    <t>Temperatura</t>
  </si>
  <si>
    <t>°C</t>
  </si>
  <si>
    <t>Temperatura Máxima</t>
  </si>
  <si>
    <t>Temperatura Mínima</t>
  </si>
  <si>
    <t>Média Manual</t>
  </si>
  <si>
    <t>Média Excel</t>
  </si>
  <si>
    <t>Jardim de Inverno</t>
  </si>
  <si>
    <t>Garagem</t>
  </si>
  <si>
    <t>Cozinha</t>
  </si>
  <si>
    <t>Sala</t>
  </si>
  <si>
    <t>Quarto 2</t>
  </si>
  <si>
    <t>Suíte</t>
  </si>
  <si>
    <t>Quarto 1</t>
  </si>
  <si>
    <t>Banheiro</t>
  </si>
  <si>
    <t>Geral</t>
  </si>
  <si>
    <t>Ranking</t>
  </si>
  <si>
    <t>Masculino</t>
  </si>
  <si>
    <t>Ranking Masculino</t>
  </si>
  <si>
    <t>Feminino</t>
  </si>
  <si>
    <t>Ranking Feminino</t>
  </si>
  <si>
    <t>Eduardo</t>
  </si>
  <si>
    <t>Altura (m)</t>
  </si>
  <si>
    <t>Maiores</t>
  </si>
  <si>
    <t>Menores</t>
  </si>
  <si>
    <t>Nome</t>
  </si>
  <si>
    <t>Amanda</t>
  </si>
  <si>
    <t>Caíque</t>
  </si>
  <si>
    <t>Ana J.</t>
  </si>
  <si>
    <t>Ana P.</t>
  </si>
  <si>
    <t>Felipe</t>
  </si>
  <si>
    <t>Beatriz</t>
  </si>
  <si>
    <t>Gabriel</t>
  </si>
  <si>
    <t>João V.</t>
  </si>
  <si>
    <t>Giovana</t>
  </si>
  <si>
    <t>João Vc.</t>
  </si>
  <si>
    <t>Marselle</t>
  </si>
  <si>
    <t>Joshua</t>
  </si>
  <si>
    <t>Sabrina</t>
  </si>
  <si>
    <t>Lucas</t>
  </si>
  <si>
    <t>Stefani</t>
  </si>
  <si>
    <t>Marcos</t>
  </si>
  <si>
    <t>Thalita</t>
  </si>
  <si>
    <t>Nícolas</t>
  </si>
  <si>
    <t>Pedro</t>
  </si>
  <si>
    <t>Média</t>
  </si>
  <si>
    <t>Thiago</t>
  </si>
  <si>
    <t>Máximo</t>
  </si>
  <si>
    <t>Mínimo</t>
  </si>
  <si>
    <t>Mediana</t>
  </si>
  <si>
    <t>Moda</t>
  </si>
  <si>
    <t>*Medidas em Metros</t>
  </si>
  <si>
    <t>Soma das Alturas</t>
  </si>
  <si>
    <t>Femi.</t>
  </si>
  <si>
    <t>Masc.</t>
  </si>
  <si>
    <t>Sexo</t>
  </si>
  <si>
    <t>Relação</t>
  </si>
  <si>
    <t>F</t>
  </si>
  <si>
    <t>M</t>
  </si>
  <si>
    <t>Jennifer</t>
  </si>
  <si>
    <t>Jorge</t>
  </si>
  <si>
    <t>Maria</t>
  </si>
  <si>
    <t>Joãozinho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</si>
</sst>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66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5" borderId="4" xfId="0" applyFill="1" applyBorder="1" applyAlignment="1"/>
    <xf numFmtId="0" fontId="0" fillId="5" borderId="0" xfId="0" applyFill="1" applyBorder="1" applyAlignment="1"/>
    <xf numFmtId="0" fontId="0" fillId="5" borderId="2" xfId="0" applyFill="1" applyBorder="1" applyAlignment="1"/>
    <xf numFmtId="0" fontId="0" fillId="5" borderId="5" xfId="0" applyFill="1" applyBorder="1" applyAlignment="1"/>
    <xf numFmtId="0" fontId="0" fillId="6" borderId="1" xfId="0" applyFill="1" applyBorder="1" applyAlignment="1"/>
    <xf numFmtId="0" fontId="0" fillId="6" borderId="2" xfId="0" applyFill="1" applyBorder="1" applyAlignment="1"/>
    <xf numFmtId="0" fontId="0" fillId="6" borderId="0" xfId="0" applyFill="1" applyBorder="1" applyAlignment="1"/>
    <xf numFmtId="0" fontId="0" fillId="6" borderId="3" xfId="0" applyFill="1" applyBorder="1" applyAlignment="1"/>
    <xf numFmtId="0" fontId="0" fillId="6" borderId="4" xfId="0" applyFill="1" applyBorder="1" applyAlignment="1"/>
    <xf numFmtId="0" fontId="0" fillId="6" borderId="5" xfId="0" applyFill="1" applyBorder="1" applyAlignment="1"/>
    <xf numFmtId="0" fontId="0" fillId="6" borderId="6" xfId="0" applyFill="1" applyBorder="1" applyAlignment="1"/>
    <xf numFmtId="0" fontId="0" fillId="6" borderId="7" xfId="0" applyFill="1" applyBorder="1" applyAlignment="1"/>
    <xf numFmtId="0" fontId="0" fillId="6" borderId="8" xfId="0" applyFill="1" applyBorder="1" applyAlignment="1"/>
    <xf numFmtId="0" fontId="0" fillId="8" borderId="0" xfId="0" applyFill="1" applyBorder="1" applyAlignment="1"/>
    <xf numFmtId="0" fontId="0" fillId="8" borderId="2" xfId="0" applyFill="1" applyBorder="1" applyAlignment="1"/>
    <xf numFmtId="0" fontId="0" fillId="8" borderId="5" xfId="0" applyFill="1" applyBorder="1" applyAlignment="1"/>
    <xf numFmtId="0" fontId="0" fillId="8" borderId="7" xfId="0" applyFill="1" applyBorder="1" applyAlignment="1"/>
    <xf numFmtId="0" fontId="0" fillId="8" borderId="8" xfId="0" applyFill="1" applyBorder="1" applyAlignment="1"/>
    <xf numFmtId="0" fontId="0" fillId="8" borderId="3" xfId="0" applyFill="1" applyBorder="1" applyAlignment="1"/>
    <xf numFmtId="0" fontId="2" fillId="0" borderId="0" xfId="0" applyFont="1"/>
    <xf numFmtId="0" fontId="0" fillId="10" borderId="1" xfId="0" applyFill="1" applyBorder="1" applyAlignment="1"/>
    <xf numFmtId="0" fontId="0" fillId="10" borderId="2" xfId="0" applyFill="1" applyBorder="1" applyAlignment="1"/>
    <xf numFmtId="0" fontId="0" fillId="10" borderId="3" xfId="0" applyFill="1" applyBorder="1" applyAlignment="1"/>
    <xf numFmtId="0" fontId="0" fillId="10" borderId="4" xfId="0" applyFill="1" applyBorder="1" applyAlignment="1"/>
    <xf numFmtId="0" fontId="0" fillId="10" borderId="0" xfId="0" applyFill="1" applyBorder="1" applyAlignment="1"/>
    <xf numFmtId="0" fontId="0" fillId="10" borderId="5" xfId="0" applyFill="1" applyBorder="1" applyAlignment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5" xfId="0" applyFill="1" applyBorder="1"/>
    <xf numFmtId="0" fontId="0" fillId="11" borderId="7" xfId="0" applyFill="1" applyBorder="1"/>
    <xf numFmtId="0" fontId="0" fillId="9" borderId="1" xfId="0" applyFill="1" applyBorder="1" applyAlignment="1"/>
    <xf numFmtId="0" fontId="0" fillId="9" borderId="2" xfId="0" applyFill="1" applyBorder="1" applyAlignment="1"/>
    <xf numFmtId="0" fontId="0" fillId="9" borderId="4" xfId="0" applyFill="1" applyBorder="1" applyAlignment="1"/>
    <xf numFmtId="0" fontId="0" fillId="9" borderId="0" xfId="0" applyFill="1" applyBorder="1" applyAlignment="1"/>
    <xf numFmtId="0" fontId="0" fillId="9" borderId="6" xfId="0" applyFill="1" applyBorder="1" applyAlignment="1"/>
    <xf numFmtId="0" fontId="0" fillId="9" borderId="7" xfId="0" applyFill="1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5" borderId="1" xfId="0" applyFill="1" applyBorder="1" applyAlignment="1"/>
    <xf numFmtId="0" fontId="0" fillId="5" borderId="3" xfId="0" applyFill="1" applyBorder="1" applyAlignment="1"/>
    <xf numFmtId="0" fontId="0" fillId="5" borderId="7" xfId="0" applyFill="1" applyBorder="1" applyAlignment="1"/>
    <xf numFmtId="0" fontId="0" fillId="5" borderId="8" xfId="0" applyFill="1" applyBorder="1" applyAlignment="1"/>
    <xf numFmtId="0" fontId="1" fillId="4" borderId="0" xfId="0" applyFont="1" applyFill="1" applyBorder="1" applyAlignment="1"/>
    <xf numFmtId="0" fontId="1" fillId="4" borderId="1" xfId="0" applyFont="1" applyFill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1" fillId="4" borderId="5" xfId="0" applyFont="1" applyFill="1" applyBorder="1" applyAlignment="1"/>
    <xf numFmtId="0" fontId="1" fillId="4" borderId="6" xfId="0" applyFont="1" applyFill="1" applyBorder="1" applyAlignment="1"/>
    <xf numFmtId="0" fontId="1" fillId="4" borderId="7" xfId="0" applyFont="1" applyFill="1" applyBorder="1" applyAlignment="1"/>
    <xf numFmtId="0" fontId="1" fillId="4" borderId="8" xfId="0" applyFont="1" applyFill="1" applyBorder="1" applyAlignment="1"/>
    <xf numFmtId="0" fontId="0" fillId="11" borderId="0" xfId="0" applyFill="1" applyBorder="1" applyAlignment="1"/>
    <xf numFmtId="0" fontId="0" fillId="4" borderId="0" xfId="0" applyFont="1" applyFill="1" applyBorder="1" applyAlignment="1"/>
    <xf numFmtId="0" fontId="0" fillId="0" borderId="0" xfId="0" applyAlignment="1">
      <alignment horizontal="center"/>
    </xf>
    <xf numFmtId="0" fontId="0" fillId="0" borderId="21" xfId="0" applyBorder="1"/>
    <xf numFmtId="0" fontId="0" fillId="9" borderId="22" xfId="0" applyFill="1" applyBorder="1"/>
    <xf numFmtId="0" fontId="0" fillId="11" borderId="22" xfId="0" applyFill="1" applyBorder="1"/>
    <xf numFmtId="0" fontId="0" fillId="2" borderId="22" xfId="0" applyFill="1" applyBorder="1"/>
    <xf numFmtId="0" fontId="0" fillId="5" borderId="22" xfId="0" applyFill="1" applyBorder="1"/>
    <xf numFmtId="0" fontId="0" fillId="3" borderId="22" xfId="0" applyFill="1" applyBorder="1"/>
    <xf numFmtId="0" fontId="0" fillId="8" borderId="22" xfId="0" applyFill="1" applyBorder="1"/>
    <xf numFmtId="0" fontId="0" fillId="7" borderId="22" xfId="0" applyFill="1" applyBorder="1"/>
    <xf numFmtId="0" fontId="0" fillId="10" borderId="22" xfId="0" applyFill="1" applyBorder="1"/>
    <xf numFmtId="2" fontId="0" fillId="0" borderId="9" xfId="0" applyNumberFormat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13" borderId="21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0" fillId="9" borderId="26" xfId="0" applyFill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1" fillId="13" borderId="21" xfId="0" applyFont="1" applyFill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1" fillId="13" borderId="34" xfId="0" applyFont="1" applyFill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1" fillId="13" borderId="23" xfId="0" applyFont="1" applyFill="1" applyBorder="1" applyAlignment="1">
      <alignment horizontal="center"/>
    </xf>
    <xf numFmtId="0" fontId="0" fillId="13" borderId="9" xfId="0" applyFont="1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2" fontId="0" fillId="12" borderId="25" xfId="0" applyNumberFormat="1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9" xfId="0" applyFont="1" applyFill="1" applyBorder="1" applyAlignment="1">
      <alignment horizontal="center"/>
    </xf>
    <xf numFmtId="0" fontId="0" fillId="12" borderId="20" xfId="0" applyFont="1" applyFill="1" applyBorder="1" applyAlignment="1">
      <alignment horizontal="center"/>
    </xf>
    <xf numFmtId="0" fontId="0" fillId="12" borderId="10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12" borderId="19" xfId="0" applyNumberFormat="1" applyFill="1" applyBorder="1" applyAlignment="1">
      <alignment horizontal="center"/>
    </xf>
    <xf numFmtId="0" fontId="0" fillId="12" borderId="20" xfId="0" applyNumberFormat="1" applyFill="1" applyBorder="1" applyAlignment="1">
      <alignment horizontal="center"/>
    </xf>
    <xf numFmtId="0" fontId="0" fillId="12" borderId="10" xfId="0" applyNumberFormat="1" applyFill="1" applyBorder="1" applyAlignment="1">
      <alignment horizontal="center"/>
    </xf>
    <xf numFmtId="0" fontId="1" fillId="13" borderId="28" xfId="0" applyFont="1" applyFill="1" applyBorder="1" applyAlignment="1">
      <alignment horizontal="center"/>
    </xf>
    <xf numFmtId="0" fontId="1" fillId="13" borderId="30" xfId="0" applyFont="1" applyFill="1" applyBorder="1" applyAlignment="1">
      <alignment horizontal="center"/>
    </xf>
    <xf numFmtId="0" fontId="5" fillId="9" borderId="19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13" borderId="30" xfId="0" applyFill="1" applyBorder="1" applyAlignment="1">
      <alignment horizontal="center"/>
    </xf>
    <xf numFmtId="0" fontId="0" fillId="13" borderId="31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32" xfId="0" applyFill="1" applyBorder="1" applyAlignment="1">
      <alignment horizontal="center"/>
    </xf>
    <xf numFmtId="0" fontId="1" fillId="13" borderId="23" xfId="0" applyFont="1" applyFill="1" applyBorder="1" applyAlignment="1">
      <alignment horizontal="center"/>
    </xf>
    <xf numFmtId="0" fontId="0" fillId="13" borderId="24" xfId="0" applyFill="1" applyBorder="1" applyAlignment="1">
      <alignment horizontal="center"/>
    </xf>
    <xf numFmtId="0" fontId="4" fillId="13" borderId="28" xfId="0" applyFont="1" applyFill="1" applyBorder="1" applyAlignment="1">
      <alignment horizontal="center"/>
    </xf>
    <xf numFmtId="0" fontId="3" fillId="13" borderId="30" xfId="0" applyFont="1" applyFill="1" applyBorder="1" applyAlignment="1">
      <alignment horizontal="center"/>
    </xf>
    <xf numFmtId="0" fontId="1" fillId="13" borderId="36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5" fillId="9" borderId="37" xfId="0" applyFont="1" applyFill="1" applyBorder="1" applyAlignment="1">
      <alignment horizontal="center"/>
    </xf>
    <xf numFmtId="0" fontId="5" fillId="9" borderId="38" xfId="0" applyFont="1" applyFill="1" applyBorder="1" applyAlignment="1">
      <alignment horizontal="center"/>
    </xf>
    <xf numFmtId="0" fontId="5" fillId="9" borderId="3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66FF99"/>
      <color rgb="FF99FF99"/>
      <color rgb="FF99FFCC"/>
      <color rgb="FFFF00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7:AW45"/>
  <sheetViews>
    <sheetView showGridLines="0" topLeftCell="A7" zoomScale="85" zoomScaleNormal="85" workbookViewId="0">
      <selection activeCell="AW22" sqref="AW22"/>
    </sheetView>
  </sheetViews>
  <sheetFormatPr defaultRowHeight="15"/>
  <cols>
    <col min="1" max="25" width="3.7109375" customWidth="1"/>
    <col min="26" max="26" width="12.42578125" bestFit="1" customWidth="1"/>
    <col min="27" max="28" width="3.7109375" customWidth="1"/>
    <col min="29" max="29" width="12.42578125" bestFit="1" customWidth="1"/>
    <col min="30" max="32" width="3.7109375" customWidth="1"/>
    <col min="33" max="33" width="12.42578125" bestFit="1" customWidth="1"/>
    <col min="34" max="37" width="3.7109375" customWidth="1"/>
    <col min="38" max="38" width="12.42578125" bestFit="1" customWidth="1"/>
    <col min="39" max="46" width="3.7109375" customWidth="1"/>
    <col min="48" max="48" width="3.7109375" customWidth="1"/>
    <col min="49" max="49" width="19.28515625" bestFit="1" customWidth="1"/>
    <col min="50" max="61" width="3.7109375" customWidth="1"/>
  </cols>
  <sheetData>
    <row r="7" spans="22:46"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</row>
    <row r="8" spans="22:46" ht="15.75" thickBot="1">
      <c r="V8" s="53"/>
      <c r="W8" s="53"/>
      <c r="X8" s="53"/>
      <c r="Y8" s="53"/>
      <c r="Z8" s="53"/>
      <c r="AA8" s="53"/>
      <c r="AB8" s="53"/>
      <c r="AC8" s="53"/>
      <c r="AD8" s="53"/>
      <c r="AE8" s="53"/>
      <c r="AF8" s="55"/>
      <c r="AG8" s="55"/>
      <c r="AH8" s="55"/>
      <c r="AI8" s="55"/>
      <c r="AJ8" s="55"/>
      <c r="AK8" s="55"/>
      <c r="AL8" s="53"/>
      <c r="AM8" s="53"/>
      <c r="AN8" s="53"/>
      <c r="AO8" s="53"/>
      <c r="AP8" s="53"/>
      <c r="AQ8" s="53"/>
      <c r="AR8" s="53"/>
      <c r="AS8" s="53"/>
      <c r="AT8" s="53"/>
    </row>
    <row r="9" spans="22:46">
      <c r="V9" s="53"/>
      <c r="W9" s="53"/>
      <c r="X9" s="53"/>
      <c r="Y9" s="53"/>
      <c r="Z9" s="53"/>
      <c r="AA9" s="53"/>
      <c r="AB9" s="53"/>
      <c r="AC9" s="53"/>
      <c r="AD9" s="53"/>
      <c r="AE9" s="54"/>
      <c r="AF9" s="36"/>
      <c r="AG9" s="37"/>
      <c r="AH9" s="37"/>
      <c r="AI9" s="37"/>
      <c r="AJ9" s="37"/>
      <c r="AK9" s="38"/>
      <c r="AL9" s="57"/>
      <c r="AM9" s="53"/>
      <c r="AN9" s="53"/>
      <c r="AO9" s="53"/>
      <c r="AP9" s="53"/>
      <c r="AQ9" s="53"/>
      <c r="AR9" s="53"/>
      <c r="AS9" s="53"/>
      <c r="AT9" s="53"/>
    </row>
    <row r="10" spans="22:46">
      <c r="V10" s="53"/>
      <c r="W10" s="53"/>
      <c r="X10" s="53"/>
      <c r="Y10" s="53"/>
      <c r="Z10" s="53"/>
      <c r="AA10" s="53"/>
      <c r="AB10" s="53"/>
      <c r="AC10" s="53"/>
      <c r="AD10" s="53"/>
      <c r="AE10" s="54"/>
      <c r="AF10" s="39"/>
      <c r="AG10" s="40"/>
      <c r="AH10" s="40"/>
      <c r="AI10" s="40"/>
      <c r="AJ10" s="40"/>
      <c r="AK10" s="41"/>
      <c r="AL10" s="57"/>
      <c r="AM10" s="53"/>
      <c r="AN10" s="53"/>
      <c r="AO10" s="53"/>
      <c r="AP10" s="53"/>
      <c r="AQ10" s="53"/>
      <c r="AR10" s="53"/>
      <c r="AS10" s="53"/>
      <c r="AT10" s="53"/>
    </row>
    <row r="11" spans="22:46">
      <c r="V11" s="53"/>
      <c r="W11" s="53"/>
      <c r="X11" s="53"/>
      <c r="Y11" s="53"/>
      <c r="Z11" s="53"/>
      <c r="AA11" s="53"/>
      <c r="AB11" s="53"/>
      <c r="AC11" s="53"/>
      <c r="AD11" s="53"/>
      <c r="AE11" s="54"/>
      <c r="AF11" s="40"/>
      <c r="AG11" s="40"/>
      <c r="AH11" s="40"/>
      <c r="AI11" s="40"/>
      <c r="AJ11" s="40"/>
      <c r="AK11" s="41"/>
      <c r="AL11" s="57"/>
      <c r="AM11" s="53"/>
      <c r="AN11" s="53"/>
      <c r="AO11" s="53"/>
      <c r="AP11" s="53"/>
      <c r="AQ11" s="53"/>
      <c r="AR11" s="53"/>
      <c r="AS11" s="53"/>
      <c r="AT11" s="53"/>
    </row>
    <row r="12" spans="22:46">
      <c r="V12" s="53"/>
      <c r="W12" s="53"/>
      <c r="X12" s="53"/>
      <c r="Y12" s="53"/>
      <c r="Z12" s="53"/>
      <c r="AA12" s="53"/>
      <c r="AB12" s="53"/>
      <c r="AC12" s="53"/>
      <c r="AD12" s="53"/>
      <c r="AE12" s="54"/>
      <c r="AF12" s="40"/>
      <c r="AG12" s="40"/>
      <c r="AH12" s="40"/>
      <c r="AI12" s="40"/>
      <c r="AJ12" s="40"/>
      <c r="AK12" s="41"/>
      <c r="AL12" s="57"/>
      <c r="AM12" s="53"/>
      <c r="AN12" s="53"/>
      <c r="AO12" s="53"/>
      <c r="AP12" s="53"/>
      <c r="AQ12" s="53"/>
      <c r="AR12" s="53"/>
      <c r="AS12" s="53"/>
      <c r="AT12" s="53"/>
    </row>
    <row r="13" spans="22:46" ht="15.75" thickBot="1">
      <c r="V13" s="53"/>
      <c r="W13" s="53"/>
      <c r="X13" s="53"/>
      <c r="Y13" s="53"/>
      <c r="Z13" s="53"/>
      <c r="AA13" s="53"/>
      <c r="AB13" s="53"/>
      <c r="AC13" s="53"/>
      <c r="AD13" s="53"/>
      <c r="AE13" s="54"/>
      <c r="AF13" s="39"/>
      <c r="AG13" s="40"/>
      <c r="AH13" s="40"/>
      <c r="AI13" s="40"/>
      <c r="AJ13" s="40"/>
      <c r="AK13" s="41"/>
      <c r="AL13" s="50"/>
      <c r="AM13" s="53"/>
      <c r="AN13" s="53"/>
      <c r="AO13" s="53"/>
      <c r="AP13" s="53"/>
      <c r="AQ13" s="53"/>
      <c r="AR13" s="53"/>
      <c r="AS13" s="53"/>
      <c r="AT13" s="53"/>
    </row>
    <row r="14" spans="22:46" ht="15.75" thickBot="1">
      <c r="V14" s="53"/>
      <c r="W14" s="53"/>
      <c r="X14" s="55"/>
      <c r="Y14" s="55"/>
      <c r="Z14" s="55"/>
      <c r="AA14" s="55"/>
      <c r="AB14" s="55"/>
      <c r="AC14" s="55"/>
      <c r="AD14" s="55"/>
      <c r="AE14" s="49"/>
      <c r="AF14" s="39"/>
      <c r="AG14" s="71" t="s">
        <v>0</v>
      </c>
      <c r="AH14" s="105">
        <f>AA20+5</f>
        <v>30</v>
      </c>
      <c r="AI14" s="106"/>
      <c r="AJ14" s="107"/>
      <c r="AK14" s="71" t="s">
        <v>1</v>
      </c>
      <c r="AL14" s="74"/>
      <c r="AM14" s="57"/>
      <c r="AN14" s="53"/>
      <c r="AO14" s="53"/>
      <c r="AP14" s="53"/>
      <c r="AQ14" s="53"/>
      <c r="AR14" s="53"/>
      <c r="AS14" s="53"/>
      <c r="AT14" s="53"/>
    </row>
    <row r="15" spans="22:46">
      <c r="V15" s="53"/>
      <c r="W15" s="54"/>
      <c r="X15" s="1"/>
      <c r="Y15" s="2"/>
      <c r="Z15" s="2"/>
      <c r="AA15" s="2"/>
      <c r="AB15" s="2"/>
      <c r="AC15" s="2"/>
      <c r="AD15" s="2"/>
      <c r="AE15" s="3"/>
      <c r="AF15" s="40"/>
      <c r="AG15" s="40"/>
      <c r="AH15" s="40"/>
      <c r="AI15" s="40"/>
      <c r="AJ15" s="40"/>
      <c r="AK15" s="41"/>
      <c r="AL15" s="74"/>
      <c r="AM15" s="53"/>
      <c r="AN15" s="53"/>
      <c r="AO15" s="53"/>
      <c r="AP15" s="53"/>
      <c r="AQ15" s="53"/>
      <c r="AR15" s="53"/>
      <c r="AS15" s="53"/>
      <c r="AT15" s="53"/>
    </row>
    <row r="16" spans="22:46">
      <c r="V16" s="53"/>
      <c r="W16" s="54"/>
      <c r="X16" s="4"/>
      <c r="Y16" s="5"/>
      <c r="Z16" s="5"/>
      <c r="AA16" s="5"/>
      <c r="AB16" s="5"/>
      <c r="AC16" s="5"/>
      <c r="AD16" s="5"/>
      <c r="AE16" s="6"/>
      <c r="AF16" s="40"/>
      <c r="AG16" s="40"/>
      <c r="AH16" s="40"/>
      <c r="AI16" s="40"/>
      <c r="AJ16" s="40"/>
      <c r="AK16" s="41"/>
      <c r="AL16" s="57"/>
      <c r="AM16" s="53"/>
      <c r="AN16" s="53"/>
      <c r="AO16" s="53"/>
      <c r="AP16" s="53"/>
      <c r="AQ16" s="53"/>
      <c r="AR16" s="53"/>
      <c r="AS16" s="53"/>
      <c r="AT16" s="53"/>
    </row>
    <row r="17" spans="22:49">
      <c r="V17" s="53"/>
      <c r="W17" s="54"/>
      <c r="X17" s="4"/>
      <c r="Y17" s="5"/>
      <c r="Z17" s="5"/>
      <c r="AA17" s="5"/>
      <c r="AB17" s="5"/>
      <c r="AC17" s="5"/>
      <c r="AD17" s="5"/>
      <c r="AE17" s="5"/>
      <c r="AF17" s="40"/>
      <c r="AG17" s="40"/>
      <c r="AH17" s="40"/>
      <c r="AI17" s="40"/>
      <c r="AJ17" s="40"/>
      <c r="AK17" s="41"/>
      <c r="AL17" s="57"/>
      <c r="AM17" s="53"/>
      <c r="AN17" s="53"/>
      <c r="AO17" s="53"/>
      <c r="AP17" s="53"/>
      <c r="AQ17" s="53"/>
      <c r="AR17" s="53"/>
      <c r="AS17" s="53"/>
      <c r="AT17" s="53"/>
      <c r="AW17" t="s">
        <v>2</v>
      </c>
    </row>
    <row r="18" spans="22:49">
      <c r="V18" s="53"/>
      <c r="W18" s="54"/>
      <c r="X18" s="4"/>
      <c r="Y18" s="5"/>
      <c r="Z18" s="5"/>
      <c r="AA18" s="5"/>
      <c r="AB18" s="5"/>
      <c r="AC18" s="5"/>
      <c r="AD18" s="5"/>
      <c r="AE18" s="6"/>
      <c r="AF18" s="40"/>
      <c r="AG18" s="40"/>
      <c r="AH18" s="40"/>
      <c r="AI18" s="40"/>
      <c r="AJ18" s="40"/>
      <c r="AK18" s="41"/>
      <c r="AL18" s="57"/>
      <c r="AM18" s="53"/>
      <c r="AN18" s="53"/>
      <c r="AO18" s="53"/>
      <c r="AP18" s="53"/>
      <c r="AQ18" s="53"/>
      <c r="AR18" s="53"/>
      <c r="AS18" s="53"/>
      <c r="AT18" s="53"/>
      <c r="AW18">
        <f>MAX(AM32,AM24,AH14,AA20,AD30,AA39,AH39)</f>
        <v>31.05</v>
      </c>
    </row>
    <row r="19" spans="22:49" ht="15.75" thickBot="1">
      <c r="V19" s="53"/>
      <c r="W19" s="54"/>
      <c r="X19" s="4"/>
      <c r="Y19" s="5"/>
      <c r="Z19" s="5"/>
      <c r="AA19" s="5"/>
      <c r="AB19" s="5"/>
      <c r="AC19" s="5"/>
      <c r="AD19" s="5"/>
      <c r="AE19" s="6"/>
      <c r="AF19" s="42"/>
      <c r="AG19" s="42"/>
      <c r="AH19" s="40"/>
      <c r="AI19" s="42"/>
      <c r="AJ19" s="42"/>
      <c r="AK19" s="41"/>
      <c r="AL19" s="50"/>
      <c r="AM19" s="55"/>
      <c r="AN19" s="55"/>
      <c r="AO19" s="55"/>
      <c r="AP19" s="55"/>
      <c r="AQ19" s="53"/>
      <c r="AR19" s="53"/>
      <c r="AS19" s="53"/>
      <c r="AT19" s="53"/>
      <c r="AW19" t="s">
        <v>3</v>
      </c>
    </row>
    <row r="20" spans="22:49" ht="15.75" thickBot="1">
      <c r="V20" s="53"/>
      <c r="W20" s="54"/>
      <c r="X20" s="4"/>
      <c r="Y20" s="5"/>
      <c r="Z20" s="5" t="s">
        <v>0</v>
      </c>
      <c r="AA20" s="105">
        <v>25</v>
      </c>
      <c r="AB20" s="106"/>
      <c r="AC20" s="107"/>
      <c r="AD20" s="5" t="s">
        <v>1</v>
      </c>
      <c r="AE20" s="6"/>
      <c r="AF20" s="43"/>
      <c r="AG20" s="44"/>
      <c r="AH20" s="46"/>
      <c r="AI20" s="44"/>
      <c r="AJ20" s="44"/>
      <c r="AK20" s="30"/>
      <c r="AL20" s="31"/>
      <c r="AM20" s="31"/>
      <c r="AN20" s="31"/>
      <c r="AO20" s="31"/>
      <c r="AP20" s="32"/>
      <c r="AQ20" s="57"/>
      <c r="AR20" s="53"/>
      <c r="AS20" s="53"/>
      <c r="AT20" s="53"/>
      <c r="AW20">
        <f>MIN(AM24,AM32,AH39,AH14,AA20,AA39)</f>
        <v>22</v>
      </c>
    </row>
    <row r="21" spans="22:49" ht="15.75" thickBot="1">
      <c r="V21" s="53"/>
      <c r="W21" s="54"/>
      <c r="X21" s="4"/>
      <c r="Y21" s="5"/>
      <c r="Z21" s="5"/>
      <c r="AA21" s="5"/>
      <c r="AB21" s="5"/>
      <c r="AC21" s="5"/>
      <c r="AD21" s="5"/>
      <c r="AE21" s="6"/>
      <c r="AF21" s="45"/>
      <c r="AG21" s="111" t="s">
        <v>4</v>
      </c>
      <c r="AH21" s="111"/>
      <c r="AI21" s="111"/>
      <c r="AJ21" s="46"/>
      <c r="AK21" s="33"/>
      <c r="AL21" s="34"/>
      <c r="AM21" s="34"/>
      <c r="AN21" s="34"/>
      <c r="AO21" s="34"/>
      <c r="AP21" s="35"/>
      <c r="AQ21" s="57"/>
      <c r="AR21" s="53"/>
      <c r="AS21" s="53"/>
      <c r="AT21" s="53"/>
    </row>
    <row r="22" spans="22:49" ht="15.75" thickBot="1">
      <c r="V22" s="53"/>
      <c r="W22" s="54"/>
      <c r="X22" s="4"/>
      <c r="Y22" s="5"/>
      <c r="Z22" s="5"/>
      <c r="AA22" s="5"/>
      <c r="AB22" s="5"/>
      <c r="AC22" s="5"/>
      <c r="AD22" s="5"/>
      <c r="AE22" s="6"/>
      <c r="AF22" s="46"/>
      <c r="AG22" s="105">
        <f>(AA20+AH14+AM24+AM32+AD30+AA39+AH39)/7</f>
        <v>26.364285714285717</v>
      </c>
      <c r="AH22" s="106"/>
      <c r="AI22" s="107"/>
      <c r="AJ22" s="46" t="s">
        <v>1</v>
      </c>
      <c r="AK22" s="33"/>
      <c r="AL22" s="34"/>
      <c r="AM22" s="34"/>
      <c r="AN22" s="34"/>
      <c r="AO22" s="34"/>
      <c r="AP22" s="35"/>
      <c r="AQ22" s="57"/>
      <c r="AR22" s="53"/>
      <c r="AS22" s="53"/>
      <c r="AT22" s="53"/>
    </row>
    <row r="23" spans="22:49" ht="15.75" thickBot="1">
      <c r="V23" s="53"/>
      <c r="W23" s="54"/>
      <c r="X23" s="4"/>
      <c r="Y23" s="5"/>
      <c r="Z23" s="5"/>
      <c r="AA23" s="5"/>
      <c r="AB23" s="5"/>
      <c r="AC23" s="5"/>
      <c r="AD23" s="5"/>
      <c r="AE23" s="6"/>
      <c r="AF23" s="45"/>
      <c r="AG23" s="112" t="s">
        <v>5</v>
      </c>
      <c r="AH23" s="112"/>
      <c r="AI23" s="112"/>
      <c r="AJ23" s="46"/>
      <c r="AK23" s="33"/>
      <c r="AL23" s="34"/>
      <c r="AM23" s="34"/>
      <c r="AN23" s="34"/>
      <c r="AO23" s="34"/>
      <c r="AP23" s="35"/>
      <c r="AQ23" s="50"/>
      <c r="AR23" s="53"/>
      <c r="AS23" s="53"/>
      <c r="AT23" s="53"/>
    </row>
    <row r="24" spans="22:49" ht="15.75" thickBot="1">
      <c r="V24" s="53"/>
      <c r="W24" s="54"/>
      <c r="X24" s="4"/>
      <c r="Y24" s="5"/>
      <c r="Z24" s="5"/>
      <c r="AA24" s="5"/>
      <c r="AB24" s="5"/>
      <c r="AC24" s="5"/>
      <c r="AD24" s="5"/>
      <c r="AE24" s="6"/>
      <c r="AF24" s="45"/>
      <c r="AG24" s="105">
        <f>AVERAGE(AH14,AM24,AM32,AH39,AA39,AD30,AA20)</f>
        <v>26.364285714285717</v>
      </c>
      <c r="AH24" s="106"/>
      <c r="AI24" s="107"/>
      <c r="AJ24" s="46" t="s">
        <v>1</v>
      </c>
      <c r="AK24" s="33"/>
      <c r="AL24" s="34" t="s">
        <v>0</v>
      </c>
      <c r="AM24" s="105">
        <f>AA20-3</f>
        <v>22</v>
      </c>
      <c r="AN24" s="106"/>
      <c r="AO24" s="107"/>
      <c r="AP24" s="34" t="s">
        <v>1</v>
      </c>
      <c r="AQ24" s="74"/>
      <c r="AR24" s="53"/>
      <c r="AS24" s="53"/>
      <c r="AT24" s="53"/>
    </row>
    <row r="25" spans="22:49" ht="15.75" thickBot="1">
      <c r="V25" s="53"/>
      <c r="W25" s="54"/>
      <c r="X25" s="7"/>
      <c r="Y25" s="8"/>
      <c r="Z25" s="8"/>
      <c r="AA25" s="8"/>
      <c r="AB25" s="8"/>
      <c r="AC25" s="5"/>
      <c r="AD25" s="8"/>
      <c r="AE25" s="9"/>
      <c r="AF25" s="47"/>
      <c r="AG25" s="48"/>
      <c r="AH25" s="46"/>
      <c r="AI25" s="48"/>
      <c r="AJ25" s="48"/>
      <c r="AK25" s="33"/>
      <c r="AL25" s="34"/>
      <c r="AM25" s="34"/>
      <c r="AN25" s="34"/>
      <c r="AO25" s="34"/>
      <c r="AP25" s="35"/>
      <c r="AQ25" s="74"/>
      <c r="AR25" s="53"/>
      <c r="AS25" s="53"/>
      <c r="AT25" s="53"/>
    </row>
    <row r="26" spans="22:49">
      <c r="V26" s="53"/>
      <c r="W26" s="53"/>
      <c r="X26" s="56"/>
      <c r="Y26" s="56"/>
      <c r="Z26" s="51"/>
      <c r="AA26" s="58"/>
      <c r="AB26" s="12"/>
      <c r="AC26" s="11"/>
      <c r="AD26" s="12"/>
      <c r="AE26" s="12"/>
      <c r="AF26" s="12"/>
      <c r="AG26" s="12"/>
      <c r="AH26" s="11"/>
      <c r="AI26" s="12"/>
      <c r="AJ26" s="59"/>
      <c r="AK26" s="33"/>
      <c r="AL26" s="34"/>
      <c r="AM26" s="34"/>
      <c r="AN26" s="34"/>
      <c r="AO26" s="34"/>
      <c r="AP26" s="35"/>
      <c r="AQ26" s="57"/>
      <c r="AR26" s="53"/>
      <c r="AS26" s="53"/>
      <c r="AT26" s="53"/>
    </row>
    <row r="27" spans="22:49" ht="15.75" thickBot="1">
      <c r="V27" s="53"/>
      <c r="W27" s="53"/>
      <c r="X27" s="53"/>
      <c r="Y27" s="53"/>
      <c r="Z27" s="54"/>
      <c r="AA27" s="10"/>
      <c r="AB27" s="11"/>
      <c r="AC27" s="11"/>
      <c r="AD27" s="11"/>
      <c r="AE27" s="11"/>
      <c r="AF27" s="11"/>
      <c r="AG27" s="11"/>
      <c r="AH27" s="11"/>
      <c r="AI27" s="11"/>
      <c r="AJ27" s="13"/>
      <c r="AK27" s="33"/>
      <c r="AL27" s="34"/>
      <c r="AM27" s="34"/>
      <c r="AN27" s="34"/>
      <c r="AO27" s="34"/>
      <c r="AP27" s="35"/>
      <c r="AQ27" s="57"/>
      <c r="AR27" s="53"/>
      <c r="AS27" s="53"/>
      <c r="AT27" s="53"/>
    </row>
    <row r="28" spans="22:49" ht="16.5" thickBot="1">
      <c r="V28" s="53"/>
      <c r="W28" s="53"/>
      <c r="X28" s="53"/>
      <c r="Y28" s="53"/>
      <c r="Z28" s="54"/>
      <c r="AA28" s="10"/>
      <c r="AB28" s="11"/>
      <c r="AC28" s="11"/>
      <c r="AD28" s="11"/>
      <c r="AE28" s="11"/>
      <c r="AF28" s="11"/>
      <c r="AG28" s="11"/>
      <c r="AH28" s="11"/>
      <c r="AI28" s="11"/>
      <c r="AJ28" s="13"/>
      <c r="AK28" s="33"/>
      <c r="AL28" s="34"/>
      <c r="AM28" s="34"/>
      <c r="AN28" s="34"/>
      <c r="AO28" s="34"/>
      <c r="AP28" s="35"/>
      <c r="AQ28" s="50"/>
      <c r="AR28" s="55"/>
      <c r="AS28" s="53"/>
      <c r="AT28" s="53"/>
      <c r="AV28" s="75"/>
      <c r="AW28" s="29" t="s">
        <v>6</v>
      </c>
    </row>
    <row r="29" spans="22:49" ht="15.75" thickBot="1">
      <c r="V29" s="53"/>
      <c r="W29" s="53"/>
      <c r="X29" s="53"/>
      <c r="Y29" s="53"/>
      <c r="Z29" s="54"/>
      <c r="AA29" s="10"/>
      <c r="AB29" s="11"/>
      <c r="AC29" s="11"/>
      <c r="AD29" s="11"/>
      <c r="AE29" s="11"/>
      <c r="AF29" s="11"/>
      <c r="AG29" s="11"/>
      <c r="AH29" s="11"/>
      <c r="AI29" s="11"/>
      <c r="AJ29" s="13"/>
      <c r="AK29" s="14"/>
      <c r="AL29" s="15"/>
      <c r="AM29" s="15"/>
      <c r="AN29" s="15"/>
      <c r="AO29" s="16"/>
      <c r="AP29" s="15"/>
      <c r="AQ29" s="15"/>
      <c r="AR29" s="17"/>
      <c r="AS29" s="57"/>
      <c r="AT29" s="53"/>
    </row>
    <row r="30" spans="22:49" ht="16.5" thickBot="1">
      <c r="V30" s="53"/>
      <c r="W30" s="53"/>
      <c r="X30" s="53"/>
      <c r="Y30" s="53"/>
      <c r="Z30" s="54"/>
      <c r="AA30" s="11"/>
      <c r="AB30" s="11"/>
      <c r="AC30" s="11" t="s">
        <v>0</v>
      </c>
      <c r="AD30" s="113">
        <f>10%*AA20+AA20</f>
        <v>27.5</v>
      </c>
      <c r="AE30" s="114"/>
      <c r="AF30" s="115"/>
      <c r="AG30" s="11" t="s">
        <v>1</v>
      </c>
      <c r="AH30" s="11"/>
      <c r="AI30" s="11"/>
      <c r="AJ30" s="13"/>
      <c r="AK30" s="18"/>
      <c r="AL30" s="16"/>
      <c r="AM30" s="16"/>
      <c r="AN30" s="16"/>
      <c r="AO30" s="16"/>
      <c r="AP30" s="16"/>
      <c r="AQ30" s="16"/>
      <c r="AR30" s="19"/>
      <c r="AS30" s="57"/>
      <c r="AT30" s="53"/>
      <c r="AV30" s="76"/>
      <c r="AW30" s="29" t="s">
        <v>7</v>
      </c>
    </row>
    <row r="31" spans="22:49" ht="15.75" thickBot="1">
      <c r="V31" s="53"/>
      <c r="W31" s="53"/>
      <c r="X31" s="53"/>
      <c r="Y31" s="53"/>
      <c r="Z31" s="54"/>
      <c r="AA31" s="11"/>
      <c r="AB31" s="11"/>
      <c r="AC31" s="11"/>
      <c r="AD31" s="11"/>
      <c r="AE31" s="11"/>
      <c r="AF31" s="11"/>
      <c r="AG31" s="11"/>
      <c r="AH31" s="11"/>
      <c r="AI31" s="11"/>
      <c r="AJ31" s="13"/>
      <c r="AK31" s="18"/>
      <c r="AL31" s="16"/>
      <c r="AM31" s="16"/>
      <c r="AN31" s="16"/>
      <c r="AO31" s="16"/>
      <c r="AP31" s="16"/>
      <c r="AQ31" s="16"/>
      <c r="AR31" s="19"/>
      <c r="AS31" s="57"/>
      <c r="AT31" s="53"/>
    </row>
    <row r="32" spans="22:49" ht="16.5" thickBot="1">
      <c r="V32" s="53"/>
      <c r="W32" s="53"/>
      <c r="X32" s="53"/>
      <c r="Y32" s="53"/>
      <c r="Z32" s="54"/>
      <c r="AA32" s="10"/>
      <c r="AB32" s="11"/>
      <c r="AC32" s="11"/>
      <c r="AD32" s="11"/>
      <c r="AE32" s="11"/>
      <c r="AF32" s="11"/>
      <c r="AG32" s="11"/>
      <c r="AH32" s="11"/>
      <c r="AI32" s="11"/>
      <c r="AJ32" s="13"/>
      <c r="AK32" s="18"/>
      <c r="AL32" s="16" t="s">
        <v>0</v>
      </c>
      <c r="AM32" s="113">
        <f>15%*AA39+AA39</f>
        <v>31.05</v>
      </c>
      <c r="AN32" s="114"/>
      <c r="AO32" s="115"/>
      <c r="AP32" s="16" t="s">
        <v>1</v>
      </c>
      <c r="AQ32" s="16"/>
      <c r="AR32" s="19"/>
      <c r="AS32" s="57"/>
      <c r="AT32" s="53"/>
      <c r="AV32" s="77"/>
      <c r="AW32" s="29" t="s">
        <v>8</v>
      </c>
    </row>
    <row r="33" spans="13:49" ht="15.75" thickBot="1">
      <c r="V33" s="53"/>
      <c r="W33" s="53"/>
      <c r="X33" s="53"/>
      <c r="Y33" s="53"/>
      <c r="Z33" s="54"/>
      <c r="AA33" s="10"/>
      <c r="AB33" s="11"/>
      <c r="AC33" s="11"/>
      <c r="AD33" s="11"/>
      <c r="AE33" s="11"/>
      <c r="AF33" s="11"/>
      <c r="AG33" s="11"/>
      <c r="AH33" s="11"/>
      <c r="AI33" s="11"/>
      <c r="AJ33" s="13"/>
      <c r="AK33" s="18"/>
      <c r="AL33" s="16"/>
      <c r="AM33" s="16"/>
      <c r="AN33" s="16"/>
      <c r="AO33" s="16"/>
      <c r="AP33" s="16"/>
      <c r="AQ33" s="16"/>
      <c r="AR33" s="19"/>
      <c r="AS33" s="57"/>
      <c r="AT33" s="53"/>
    </row>
    <row r="34" spans="13:49" ht="16.5" thickBot="1">
      <c r="V34" s="53"/>
      <c r="W34" s="53"/>
      <c r="X34" s="53"/>
      <c r="Y34" s="53"/>
      <c r="Z34" s="54"/>
      <c r="AA34" s="10"/>
      <c r="AB34" s="11"/>
      <c r="AC34" s="11"/>
      <c r="AD34" s="11"/>
      <c r="AE34" s="11"/>
      <c r="AF34" s="11"/>
      <c r="AG34" s="11"/>
      <c r="AH34" s="11"/>
      <c r="AI34" s="11"/>
      <c r="AJ34" s="11"/>
      <c r="AK34" s="16"/>
      <c r="AL34" s="16"/>
      <c r="AM34" s="16"/>
      <c r="AN34" s="16"/>
      <c r="AO34" s="16"/>
      <c r="AP34" s="16"/>
      <c r="AQ34" s="16"/>
      <c r="AR34" s="19"/>
      <c r="AS34" s="57"/>
      <c r="AT34" s="53"/>
      <c r="AV34" s="78"/>
      <c r="AW34" s="29" t="s">
        <v>9</v>
      </c>
    </row>
    <row r="35" spans="13:49" ht="15.75" thickBot="1">
      <c r="V35" s="53"/>
      <c r="W35" s="53"/>
      <c r="X35" s="53"/>
      <c r="Y35" s="55"/>
      <c r="Z35" s="49"/>
      <c r="AA35" s="10"/>
      <c r="AB35" s="11"/>
      <c r="AC35" s="11"/>
      <c r="AD35" s="11"/>
      <c r="AE35" s="11"/>
      <c r="AF35" s="11"/>
      <c r="AG35" s="60"/>
      <c r="AH35" s="11"/>
      <c r="AI35" s="60"/>
      <c r="AJ35" s="61"/>
      <c r="AK35" s="20"/>
      <c r="AL35" s="21"/>
      <c r="AM35" s="21"/>
      <c r="AN35" s="21"/>
      <c r="AO35" s="21"/>
      <c r="AP35" s="21"/>
      <c r="AQ35" s="21"/>
      <c r="AR35" s="22"/>
      <c r="AS35" s="57"/>
      <c r="AT35" s="53"/>
    </row>
    <row r="36" spans="13:49" ht="16.5" thickBot="1">
      <c r="V36" s="53"/>
      <c r="W36" s="53"/>
      <c r="X36" s="54"/>
      <c r="Y36" s="63"/>
      <c r="Z36" s="64"/>
      <c r="AA36" s="64"/>
      <c r="AB36" s="64"/>
      <c r="AC36" s="64"/>
      <c r="AD36" s="62"/>
      <c r="AE36" s="64"/>
      <c r="AF36" s="65"/>
      <c r="AG36" s="24"/>
      <c r="AH36" s="23"/>
      <c r="AI36" s="24"/>
      <c r="AJ36" s="24"/>
      <c r="AK36" s="24"/>
      <c r="AL36" s="28"/>
      <c r="AM36" s="52"/>
      <c r="AN36" s="56"/>
      <c r="AO36" s="56"/>
      <c r="AP36" s="56"/>
      <c r="AQ36" s="56"/>
      <c r="AR36" s="56"/>
      <c r="AS36" s="53"/>
      <c r="AT36" s="53"/>
      <c r="AV36" s="79"/>
      <c r="AW36" s="29" t="s">
        <v>10</v>
      </c>
    </row>
    <row r="37" spans="13:49" ht="15.75" thickBot="1">
      <c r="M37" s="73"/>
      <c r="V37" s="53"/>
      <c r="W37" s="53"/>
      <c r="X37" s="54"/>
      <c r="Y37" s="66"/>
      <c r="Z37" s="62"/>
      <c r="AA37" s="62"/>
      <c r="AB37" s="62"/>
      <c r="AC37" s="62"/>
      <c r="AD37" s="62"/>
      <c r="AE37" s="62"/>
      <c r="AF37" s="67"/>
      <c r="AG37" s="23"/>
      <c r="AH37" s="23"/>
      <c r="AI37" s="23"/>
      <c r="AJ37" s="23"/>
      <c r="AK37" s="23"/>
      <c r="AL37" s="25"/>
      <c r="AM37" s="57"/>
      <c r="AN37" s="53"/>
      <c r="AO37" s="53"/>
      <c r="AP37" s="53"/>
      <c r="AQ37" s="53"/>
      <c r="AR37" s="53"/>
      <c r="AS37" s="53"/>
      <c r="AT37" s="53"/>
    </row>
    <row r="38" spans="13:49" ht="16.5" thickBot="1">
      <c r="V38" s="53"/>
      <c r="W38" s="53"/>
      <c r="X38" s="54"/>
      <c r="Y38" s="66"/>
      <c r="Z38" s="62"/>
      <c r="AA38" s="62"/>
      <c r="AB38" s="62"/>
      <c r="AC38" s="62"/>
      <c r="AD38" s="62"/>
      <c r="AE38" s="62"/>
      <c r="AF38" s="67"/>
      <c r="AG38" s="23"/>
      <c r="AH38" s="23"/>
      <c r="AI38" s="23"/>
      <c r="AJ38" s="23"/>
      <c r="AK38" s="23"/>
      <c r="AL38" s="25"/>
      <c r="AM38" s="57"/>
      <c r="AN38" s="53"/>
      <c r="AO38" s="53"/>
      <c r="AP38" s="53"/>
      <c r="AQ38" s="53"/>
      <c r="AR38" s="53"/>
      <c r="AS38" s="53"/>
      <c r="AT38" s="53"/>
      <c r="AV38" s="82"/>
      <c r="AW38" s="29" t="s">
        <v>11</v>
      </c>
    </row>
    <row r="39" spans="13:49" ht="15.75" thickBot="1">
      <c r="V39" s="53"/>
      <c r="W39" s="53"/>
      <c r="X39" s="54"/>
      <c r="Y39" s="66"/>
      <c r="Z39" s="72" t="s">
        <v>0</v>
      </c>
      <c r="AA39" s="108">
        <f>AA20+2</f>
        <v>27</v>
      </c>
      <c r="AB39" s="109"/>
      <c r="AC39" s="110"/>
      <c r="AD39" s="72" t="s">
        <v>1</v>
      </c>
      <c r="AE39" s="62"/>
      <c r="AF39" s="67"/>
      <c r="AG39" s="23" t="s">
        <v>0</v>
      </c>
      <c r="AH39" s="105">
        <f>AA20-3</f>
        <v>22</v>
      </c>
      <c r="AI39" s="106"/>
      <c r="AJ39" s="107"/>
      <c r="AK39" s="23" t="s">
        <v>1</v>
      </c>
      <c r="AL39" s="25"/>
      <c r="AM39" s="57"/>
      <c r="AN39" s="53"/>
      <c r="AO39" s="53"/>
      <c r="AP39" s="53"/>
      <c r="AQ39" s="53"/>
      <c r="AR39" s="53"/>
      <c r="AS39" s="53"/>
      <c r="AT39" s="53"/>
    </row>
    <row r="40" spans="13:49" ht="16.5" thickBot="1">
      <c r="V40" s="53"/>
      <c r="W40" s="53"/>
      <c r="X40" s="54"/>
      <c r="Y40" s="66"/>
      <c r="Z40" s="62"/>
      <c r="AA40" s="62"/>
      <c r="AB40" s="62"/>
      <c r="AC40" s="62"/>
      <c r="AD40" s="62"/>
      <c r="AE40" s="62"/>
      <c r="AF40" s="67"/>
      <c r="AG40" s="23"/>
      <c r="AH40" s="23"/>
      <c r="AI40" s="23"/>
      <c r="AJ40" s="23"/>
      <c r="AK40" s="23"/>
      <c r="AL40" s="25"/>
      <c r="AM40" s="57"/>
      <c r="AN40" s="53"/>
      <c r="AO40" s="53"/>
      <c r="AP40" s="53"/>
      <c r="AQ40" s="53"/>
      <c r="AR40" s="53"/>
      <c r="AS40" s="53"/>
      <c r="AT40" s="53"/>
      <c r="AV40" s="81"/>
      <c r="AW40" s="29" t="s">
        <v>12</v>
      </c>
    </row>
    <row r="41" spans="13:49" ht="15.75" thickBot="1">
      <c r="V41" s="53"/>
      <c r="W41" s="53"/>
      <c r="X41" s="54"/>
      <c r="Y41" s="66"/>
      <c r="Z41" s="62"/>
      <c r="AA41" s="62"/>
      <c r="AB41" s="62"/>
      <c r="AC41" s="62"/>
      <c r="AD41" s="62"/>
      <c r="AE41" s="62"/>
      <c r="AF41" s="67"/>
      <c r="AG41" s="26"/>
      <c r="AH41" s="26"/>
      <c r="AI41" s="26"/>
      <c r="AJ41" s="26"/>
      <c r="AK41" s="26"/>
      <c r="AL41" s="27"/>
      <c r="AM41" s="57"/>
      <c r="AN41" s="53"/>
      <c r="AO41" s="53"/>
      <c r="AP41" s="53"/>
      <c r="AQ41" s="53"/>
      <c r="AR41" s="53"/>
      <c r="AS41" s="53"/>
      <c r="AT41" s="53"/>
    </row>
    <row r="42" spans="13:49" ht="16.5" thickBot="1">
      <c r="V42" s="53"/>
      <c r="W42" s="53"/>
      <c r="X42" s="54"/>
      <c r="Y42" s="66"/>
      <c r="Z42" s="62"/>
      <c r="AA42" s="62"/>
      <c r="AB42" s="62"/>
      <c r="AC42" s="62"/>
      <c r="AD42" s="62"/>
      <c r="AE42" s="62"/>
      <c r="AF42" s="67"/>
      <c r="AG42" s="52"/>
      <c r="AH42" s="56"/>
      <c r="AI42" s="56"/>
      <c r="AJ42" s="56"/>
      <c r="AK42" s="56"/>
      <c r="AL42" s="56"/>
      <c r="AM42" s="53"/>
      <c r="AN42" s="53"/>
      <c r="AO42" s="53"/>
      <c r="AP42" s="53"/>
      <c r="AQ42" s="53"/>
      <c r="AR42" s="53"/>
      <c r="AS42" s="53"/>
      <c r="AT42" s="53"/>
      <c r="AV42" s="80"/>
      <c r="AW42" s="29" t="s">
        <v>13</v>
      </c>
    </row>
    <row r="43" spans="13:49" ht="15.75" thickBot="1">
      <c r="V43" s="53"/>
      <c r="W43" s="53"/>
      <c r="X43" s="54"/>
      <c r="Y43" s="68"/>
      <c r="Z43" s="69"/>
      <c r="AA43" s="69"/>
      <c r="AB43" s="69"/>
      <c r="AC43" s="69"/>
      <c r="AD43" s="69"/>
      <c r="AE43" s="69"/>
      <c r="AF43" s="70"/>
      <c r="AG43" s="57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</row>
    <row r="44" spans="13:49">
      <c r="V44" s="53"/>
      <c r="W44" s="53"/>
      <c r="X44" s="53"/>
      <c r="Y44" s="56"/>
      <c r="Z44" s="56"/>
      <c r="AA44" s="56"/>
      <c r="AB44" s="56"/>
      <c r="AC44" s="56"/>
      <c r="AD44" s="56"/>
      <c r="AE44" s="56"/>
      <c r="AF44" s="56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</row>
    <row r="45" spans="13:49"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</row>
  </sheetData>
  <mergeCells count="11">
    <mergeCell ref="AH14:AJ14"/>
    <mergeCell ref="AG22:AI22"/>
    <mergeCell ref="AD30:AF30"/>
    <mergeCell ref="AM32:AO32"/>
    <mergeCell ref="AM24:AO24"/>
    <mergeCell ref="AA20:AC20"/>
    <mergeCell ref="AH39:AJ39"/>
    <mergeCell ref="AA39:AC39"/>
    <mergeCell ref="AG24:AI24"/>
    <mergeCell ref="AG21:AI21"/>
    <mergeCell ref="AG23:AI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35"/>
  <sheetViews>
    <sheetView workbookViewId="0">
      <selection activeCell="H25" sqref="H25"/>
    </sheetView>
  </sheetViews>
  <sheetFormatPr defaultRowHeight="15"/>
  <sheetData>
    <row r="1" spans="2:24" ht="15.75" thickBot="1"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</row>
    <row r="2" spans="2:24">
      <c r="B2" s="126" t="s">
        <v>14</v>
      </c>
      <c r="C2" s="127"/>
      <c r="D2" s="73"/>
      <c r="E2" s="116" t="s">
        <v>15</v>
      </c>
      <c r="F2" s="120"/>
      <c r="G2" s="120"/>
      <c r="H2" s="121"/>
      <c r="I2" s="73"/>
      <c r="J2" s="128" t="s">
        <v>16</v>
      </c>
      <c r="K2" s="129"/>
      <c r="L2" s="73"/>
      <c r="M2" s="116" t="s">
        <v>17</v>
      </c>
      <c r="N2" s="120"/>
      <c r="O2" s="120"/>
      <c r="P2" s="121"/>
      <c r="Q2" s="73"/>
      <c r="R2" s="128" t="s">
        <v>18</v>
      </c>
      <c r="S2" s="129"/>
      <c r="T2" s="73"/>
      <c r="U2" s="116" t="s">
        <v>19</v>
      </c>
      <c r="V2" s="120"/>
      <c r="W2" s="120"/>
      <c r="X2" s="121"/>
    </row>
    <row r="3" spans="2:24">
      <c r="B3" s="86" t="s">
        <v>20</v>
      </c>
      <c r="C3" s="87" t="s">
        <v>21</v>
      </c>
      <c r="D3" s="73"/>
      <c r="E3" s="122" t="s">
        <v>22</v>
      </c>
      <c r="F3" s="123"/>
      <c r="G3" s="124" t="s">
        <v>23</v>
      </c>
      <c r="H3" s="125"/>
      <c r="I3" s="73"/>
      <c r="J3" s="86" t="s">
        <v>24</v>
      </c>
      <c r="K3" s="87" t="s">
        <v>21</v>
      </c>
      <c r="L3" s="73"/>
      <c r="M3" s="122" t="s">
        <v>22</v>
      </c>
      <c r="N3" s="123"/>
      <c r="O3" s="124" t="s">
        <v>23</v>
      </c>
      <c r="P3" s="125"/>
      <c r="Q3" s="73"/>
      <c r="R3" s="86" t="s">
        <v>24</v>
      </c>
      <c r="S3" s="87" t="s">
        <v>21</v>
      </c>
      <c r="T3" s="73"/>
      <c r="U3" s="122" t="s">
        <v>22</v>
      </c>
      <c r="V3" s="123"/>
      <c r="W3" s="124" t="s">
        <v>23</v>
      </c>
      <c r="X3" s="125"/>
    </row>
    <row r="4" spans="2:24">
      <c r="B4" s="88" t="s">
        <v>25</v>
      </c>
      <c r="C4" s="89">
        <v>1.75</v>
      </c>
      <c r="D4" s="73"/>
      <c r="E4" s="88">
        <v>1</v>
      </c>
      <c r="F4" s="85">
        <f>LARGE(C4:C24,1)</f>
        <v>1.82</v>
      </c>
      <c r="G4" s="84">
        <v>1</v>
      </c>
      <c r="H4" s="89">
        <f>SMALL($C$4:$C$24,G4)</f>
        <v>1.6</v>
      </c>
      <c r="I4" s="73"/>
      <c r="J4" s="88" t="s">
        <v>26</v>
      </c>
      <c r="K4" s="89">
        <v>1.7</v>
      </c>
      <c r="L4" s="73"/>
      <c r="M4" s="88">
        <v>1</v>
      </c>
      <c r="N4" s="85">
        <f>LARGE($K$4:$K$15,M4)</f>
        <v>1.82</v>
      </c>
      <c r="O4" s="84">
        <v>1</v>
      </c>
      <c r="P4" s="89">
        <f>SMALL($K$4:$K$15,O4)</f>
        <v>1.7</v>
      </c>
      <c r="Q4" s="73"/>
      <c r="R4" s="88" t="s">
        <v>25</v>
      </c>
      <c r="S4" s="89">
        <v>1.75</v>
      </c>
      <c r="T4" s="73"/>
      <c r="U4" s="88">
        <v>1</v>
      </c>
      <c r="V4" s="85">
        <f>LARGE($S$4:$S$12,U4)</f>
        <v>1.75</v>
      </c>
      <c r="W4" s="84">
        <v>1</v>
      </c>
      <c r="X4" s="89">
        <f>SMALL($S$4:$S$12,W4)</f>
        <v>1.6</v>
      </c>
    </row>
    <row r="5" spans="2:24">
      <c r="B5" s="88" t="s">
        <v>27</v>
      </c>
      <c r="C5" s="89">
        <v>1.6</v>
      </c>
      <c r="D5" s="73"/>
      <c r="E5" s="88">
        <v>2</v>
      </c>
      <c r="F5" s="85">
        <f>LARGE(C4:C24,2)</f>
        <v>1.82</v>
      </c>
      <c r="G5" s="84">
        <v>2</v>
      </c>
      <c r="H5" s="89">
        <f>SMALL($C$4:$C$24,G5)</f>
        <v>1.6</v>
      </c>
      <c r="I5" s="73"/>
      <c r="J5" s="88" t="s">
        <v>20</v>
      </c>
      <c r="K5" s="89">
        <v>1.8</v>
      </c>
      <c r="L5" s="73"/>
      <c r="M5" s="88">
        <v>2</v>
      </c>
      <c r="N5" s="85">
        <f t="shared" ref="N5:N6" si="0">LARGE($K$4:$K$15,M5)</f>
        <v>1.82</v>
      </c>
      <c r="O5" s="84">
        <v>2</v>
      </c>
      <c r="P5" s="89">
        <f t="shared" ref="P5:P6" si="1">SMALL($K$4:$K$15,O5)</f>
        <v>1.71</v>
      </c>
      <c r="Q5" s="73"/>
      <c r="R5" s="88" t="s">
        <v>27</v>
      </c>
      <c r="S5" s="89">
        <v>1.6</v>
      </c>
      <c r="T5" s="73"/>
      <c r="U5" s="88">
        <v>2</v>
      </c>
      <c r="V5" s="85">
        <f>LARGE($S$4:$S$12,U5)</f>
        <v>1.7</v>
      </c>
      <c r="W5" s="84">
        <v>2</v>
      </c>
      <c r="X5" s="89">
        <f t="shared" ref="X5:X6" si="2">SMALL($S$4:$S$12,W5)</f>
        <v>1.6</v>
      </c>
    </row>
    <row r="6" spans="2:24" ht="15.75" thickBot="1">
      <c r="B6" s="88" t="s">
        <v>28</v>
      </c>
      <c r="C6" s="89">
        <v>1.65</v>
      </c>
      <c r="D6" s="73"/>
      <c r="E6" s="88">
        <v>3</v>
      </c>
      <c r="F6" s="83">
        <f>LARGE(C4:C24,3)</f>
        <v>1.8</v>
      </c>
      <c r="G6" s="84">
        <v>3</v>
      </c>
      <c r="H6" s="89">
        <f>SMALL($C$4:$C$24,G6)</f>
        <v>1.6</v>
      </c>
      <c r="I6" s="73"/>
      <c r="J6" s="88" t="s">
        <v>29</v>
      </c>
      <c r="K6" s="89">
        <v>1.71</v>
      </c>
      <c r="L6" s="73"/>
      <c r="M6" s="90">
        <v>3</v>
      </c>
      <c r="N6" s="94">
        <f t="shared" si="0"/>
        <v>1.8</v>
      </c>
      <c r="O6" s="95">
        <v>3</v>
      </c>
      <c r="P6" s="91">
        <f t="shared" si="1"/>
        <v>1.74</v>
      </c>
      <c r="Q6" s="73"/>
      <c r="R6" s="88" t="s">
        <v>28</v>
      </c>
      <c r="S6" s="89">
        <v>1.65</v>
      </c>
      <c r="T6" s="73"/>
      <c r="U6" s="90">
        <v>3</v>
      </c>
      <c r="V6" s="96">
        <f>LARGE($S$4:$S$12,U6)</f>
        <v>1.65</v>
      </c>
      <c r="W6" s="95">
        <v>3</v>
      </c>
      <c r="X6" s="91">
        <f t="shared" si="2"/>
        <v>1.6</v>
      </c>
    </row>
    <row r="7" spans="2:24">
      <c r="B7" s="88" t="s">
        <v>30</v>
      </c>
      <c r="C7" s="89">
        <v>1.65</v>
      </c>
      <c r="D7" s="73"/>
      <c r="E7" s="88">
        <v>4</v>
      </c>
      <c r="F7" s="83">
        <f>LARGE(C4:C24,4)</f>
        <v>1.8</v>
      </c>
      <c r="G7" s="84">
        <v>4</v>
      </c>
      <c r="H7" s="89">
        <f>SMALL($C$4:$C$24,G7)</f>
        <v>1.62</v>
      </c>
      <c r="I7" s="73"/>
      <c r="J7" s="88" t="s">
        <v>31</v>
      </c>
      <c r="K7" s="89">
        <v>1.75</v>
      </c>
      <c r="L7" s="73"/>
      <c r="M7" s="73"/>
      <c r="N7" s="73"/>
      <c r="O7" s="73"/>
      <c r="P7" s="73"/>
      <c r="Q7" s="73"/>
      <c r="R7" s="88" t="s">
        <v>30</v>
      </c>
      <c r="S7" s="89">
        <v>1.65</v>
      </c>
      <c r="T7" s="73"/>
      <c r="U7" s="73"/>
      <c r="V7" s="73"/>
      <c r="W7" s="73"/>
      <c r="X7" s="73"/>
    </row>
    <row r="8" spans="2:24" ht="15.75" thickBot="1">
      <c r="B8" s="88" t="s">
        <v>26</v>
      </c>
      <c r="C8" s="89">
        <v>1.7</v>
      </c>
      <c r="D8" s="73"/>
      <c r="E8" s="90">
        <v>5</v>
      </c>
      <c r="F8" s="94">
        <f>LARGE(C4:C24,5)</f>
        <v>1.8</v>
      </c>
      <c r="G8" s="95">
        <v>5</v>
      </c>
      <c r="H8" s="91">
        <f>SMALL($C$4:$C$24,G8)</f>
        <v>1.65</v>
      </c>
      <c r="I8" s="73"/>
      <c r="J8" s="88" t="s">
        <v>32</v>
      </c>
      <c r="K8" s="89">
        <v>1.82</v>
      </c>
      <c r="L8" s="73"/>
      <c r="M8" s="73"/>
      <c r="N8" s="73"/>
      <c r="O8" s="73"/>
      <c r="P8" s="73"/>
      <c r="Q8" s="73"/>
      <c r="R8" s="88" t="s">
        <v>33</v>
      </c>
      <c r="S8" s="89">
        <v>1.6</v>
      </c>
      <c r="T8" s="73"/>
      <c r="U8" s="73"/>
      <c r="V8" s="73"/>
      <c r="W8" s="73"/>
      <c r="X8" s="73"/>
    </row>
    <row r="9" spans="2:24">
      <c r="B9" s="88" t="s">
        <v>20</v>
      </c>
      <c r="C9" s="89">
        <v>1.8</v>
      </c>
      <c r="D9" s="73"/>
      <c r="E9" s="73"/>
      <c r="F9" s="73"/>
      <c r="G9" s="73"/>
      <c r="H9" s="73"/>
      <c r="I9" s="73"/>
      <c r="J9" s="88" t="s">
        <v>34</v>
      </c>
      <c r="K9" s="89">
        <v>1.8</v>
      </c>
      <c r="L9" s="73"/>
      <c r="M9" s="73"/>
      <c r="N9" s="73"/>
      <c r="O9" s="73"/>
      <c r="P9" s="73"/>
      <c r="Q9" s="73"/>
      <c r="R9" s="88" t="s">
        <v>35</v>
      </c>
      <c r="S9" s="89">
        <v>1.65</v>
      </c>
      <c r="T9" s="73"/>
      <c r="U9" s="73"/>
      <c r="V9" s="73"/>
      <c r="W9" s="73"/>
      <c r="X9" s="73"/>
    </row>
    <row r="10" spans="2:24">
      <c r="B10" s="88" t="s">
        <v>29</v>
      </c>
      <c r="C10" s="89">
        <v>1.71</v>
      </c>
      <c r="D10" s="73"/>
      <c r="E10" s="73"/>
      <c r="F10" s="73"/>
      <c r="G10" s="73"/>
      <c r="H10" s="73"/>
      <c r="I10" s="73"/>
      <c r="J10" s="88" t="s">
        <v>36</v>
      </c>
      <c r="K10" s="89">
        <v>1.8</v>
      </c>
      <c r="L10" s="73"/>
      <c r="M10" s="73"/>
      <c r="N10" s="73"/>
      <c r="O10" s="73"/>
      <c r="P10" s="73"/>
      <c r="Q10" s="73"/>
      <c r="R10" s="88" t="s">
        <v>37</v>
      </c>
      <c r="S10" s="89">
        <v>1.62</v>
      </c>
      <c r="T10" s="73"/>
      <c r="U10" s="73"/>
      <c r="V10" s="73"/>
      <c r="W10" s="73"/>
      <c r="X10" s="73"/>
    </row>
    <row r="11" spans="2:24">
      <c r="B11" s="88" t="s">
        <v>31</v>
      </c>
      <c r="C11" s="89">
        <v>1.75</v>
      </c>
      <c r="D11" s="73"/>
      <c r="E11" s="73"/>
      <c r="F11" s="73"/>
      <c r="G11" s="73"/>
      <c r="H11" s="73"/>
      <c r="I11" s="73"/>
      <c r="J11" s="88" t="s">
        <v>38</v>
      </c>
      <c r="K11" s="89">
        <v>1.8</v>
      </c>
      <c r="L11" s="73"/>
      <c r="M11" s="73"/>
      <c r="N11" s="73"/>
      <c r="O11" s="73"/>
      <c r="P11" s="73"/>
      <c r="Q11" s="73"/>
      <c r="R11" s="88" t="s">
        <v>39</v>
      </c>
      <c r="S11" s="89">
        <v>1.6</v>
      </c>
      <c r="T11" s="73"/>
      <c r="U11" s="73"/>
      <c r="V11" s="73"/>
      <c r="W11" s="73"/>
      <c r="X11" s="73"/>
    </row>
    <row r="12" spans="2:24" ht="15.75" thickBot="1">
      <c r="B12" s="88" t="s">
        <v>33</v>
      </c>
      <c r="C12" s="89">
        <v>1.6</v>
      </c>
      <c r="D12" s="73"/>
      <c r="E12" s="73"/>
      <c r="F12" s="73"/>
      <c r="G12" s="73"/>
      <c r="H12" s="73"/>
      <c r="I12" s="73"/>
      <c r="J12" s="88" t="s">
        <v>40</v>
      </c>
      <c r="K12" s="89">
        <v>1.82</v>
      </c>
      <c r="L12" s="73"/>
      <c r="M12" s="73"/>
      <c r="N12" s="73"/>
      <c r="O12" s="73"/>
      <c r="P12" s="73"/>
      <c r="Q12" s="73"/>
      <c r="R12" s="90" t="s">
        <v>41</v>
      </c>
      <c r="S12" s="91">
        <v>1.7</v>
      </c>
      <c r="T12" s="73"/>
      <c r="U12" s="73"/>
      <c r="V12" s="73"/>
      <c r="W12" s="73"/>
      <c r="X12" s="73"/>
    </row>
    <row r="13" spans="2:24" ht="15.75" thickBot="1">
      <c r="B13" s="88" t="s">
        <v>32</v>
      </c>
      <c r="C13" s="89">
        <v>1.82</v>
      </c>
      <c r="D13" s="73"/>
      <c r="E13" s="73"/>
      <c r="F13" s="73"/>
      <c r="G13" s="73"/>
      <c r="H13" s="73"/>
      <c r="I13" s="73"/>
      <c r="J13" s="88" t="s">
        <v>42</v>
      </c>
      <c r="K13" s="89">
        <v>1.74</v>
      </c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</row>
    <row r="14" spans="2:24">
      <c r="B14" s="88" t="s">
        <v>34</v>
      </c>
      <c r="C14" s="89">
        <v>1.8</v>
      </c>
      <c r="D14" s="73"/>
      <c r="E14" s="73"/>
      <c r="F14" s="73"/>
      <c r="G14" s="73"/>
      <c r="H14" s="73"/>
      <c r="I14" s="73"/>
      <c r="J14" s="88" t="s">
        <v>43</v>
      </c>
      <c r="K14" s="89">
        <v>1.76</v>
      </c>
      <c r="L14" s="73"/>
      <c r="M14" s="73"/>
      <c r="N14" s="73"/>
      <c r="O14" s="73"/>
      <c r="P14" s="73"/>
      <c r="Q14" s="73"/>
      <c r="R14" s="99" t="s">
        <v>44</v>
      </c>
      <c r="S14" s="92">
        <f>AVERAGE(S4:S12)</f>
        <v>1.6466666666666665</v>
      </c>
      <c r="T14" s="73"/>
      <c r="U14" s="73"/>
      <c r="V14" s="73"/>
      <c r="W14" s="73"/>
      <c r="X14" s="73"/>
    </row>
    <row r="15" spans="2:24" ht="15.75" thickBot="1">
      <c r="B15" s="88" t="s">
        <v>36</v>
      </c>
      <c r="C15" s="89">
        <v>1.8</v>
      </c>
      <c r="D15" s="73"/>
      <c r="E15" s="73"/>
      <c r="F15" s="73"/>
      <c r="G15" s="73"/>
      <c r="H15" s="73"/>
      <c r="I15" s="73"/>
      <c r="J15" s="90" t="s">
        <v>45</v>
      </c>
      <c r="K15" s="91">
        <v>1.8</v>
      </c>
      <c r="L15" s="73"/>
      <c r="M15" s="73"/>
      <c r="N15" s="73"/>
      <c r="O15" s="73"/>
      <c r="P15" s="73"/>
      <c r="Q15" s="73"/>
      <c r="R15" s="93" t="s">
        <v>46</v>
      </c>
      <c r="S15" s="89">
        <f>MAX(S4:S12)</f>
        <v>1.75</v>
      </c>
      <c r="T15" s="73"/>
      <c r="U15" s="73"/>
      <c r="V15" s="73"/>
      <c r="W15" s="73"/>
      <c r="X15" s="73"/>
    </row>
    <row r="16" spans="2:24" ht="15.75" thickBot="1">
      <c r="B16" s="88" t="s">
        <v>38</v>
      </c>
      <c r="C16" s="89">
        <v>1.8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93" t="s">
        <v>47</v>
      </c>
      <c r="S16" s="89">
        <f>MIN(S4:S12)</f>
        <v>1.6</v>
      </c>
      <c r="T16" s="73"/>
      <c r="U16" s="73"/>
      <c r="V16" s="73"/>
      <c r="W16" s="73"/>
      <c r="X16" s="73"/>
    </row>
    <row r="17" spans="2:24">
      <c r="B17" s="88" t="s">
        <v>40</v>
      </c>
      <c r="C17" s="89">
        <v>1.82</v>
      </c>
      <c r="D17" s="73"/>
      <c r="E17" s="73"/>
      <c r="F17" s="73"/>
      <c r="G17" s="73"/>
      <c r="H17" s="73"/>
      <c r="I17" s="73"/>
      <c r="J17" s="99" t="s">
        <v>44</v>
      </c>
      <c r="K17" s="92">
        <f>AVERAGE(K4:K15)</f>
        <v>1.7750000000000001</v>
      </c>
      <c r="L17" s="73"/>
      <c r="M17" s="73"/>
      <c r="N17" s="73"/>
      <c r="O17" s="73"/>
      <c r="P17" s="73"/>
      <c r="Q17" s="73"/>
      <c r="R17" s="93" t="s">
        <v>48</v>
      </c>
      <c r="S17" s="89">
        <f>MEDIAN(S4:S12)</f>
        <v>1.65</v>
      </c>
      <c r="T17" s="73"/>
      <c r="U17" s="73"/>
      <c r="V17" s="73"/>
      <c r="W17" s="73"/>
      <c r="X17" s="73"/>
    </row>
    <row r="18" spans="2:24" ht="15.75" thickBot="1">
      <c r="B18" s="88" t="s">
        <v>35</v>
      </c>
      <c r="C18" s="89">
        <v>1.65</v>
      </c>
      <c r="D18" s="73"/>
      <c r="E18" s="73"/>
      <c r="F18" s="73"/>
      <c r="G18" s="73"/>
      <c r="H18" s="73"/>
      <c r="I18" s="73"/>
      <c r="J18" s="93" t="s">
        <v>46</v>
      </c>
      <c r="K18" s="89">
        <f>MAX(K4:K15)</f>
        <v>1.82</v>
      </c>
      <c r="L18" s="73"/>
      <c r="M18" s="73"/>
      <c r="N18" s="73"/>
      <c r="O18" s="73"/>
      <c r="P18" s="73"/>
      <c r="Q18" s="73"/>
      <c r="R18" s="97" t="s">
        <v>49</v>
      </c>
      <c r="S18" s="98">
        <f>_xlfn.MODE.SNGL(S4:S12)</f>
        <v>1.6</v>
      </c>
      <c r="T18" s="73"/>
      <c r="U18" s="73"/>
      <c r="V18" s="73"/>
      <c r="W18" s="73"/>
      <c r="X18" s="73"/>
    </row>
    <row r="19" spans="2:24" ht="15.75" thickBot="1">
      <c r="B19" s="88" t="s">
        <v>42</v>
      </c>
      <c r="C19" s="89">
        <v>1.74</v>
      </c>
      <c r="D19" s="73"/>
      <c r="E19" s="73"/>
      <c r="F19" s="73"/>
      <c r="G19" s="73"/>
      <c r="H19" s="73"/>
      <c r="I19" s="73"/>
      <c r="J19" s="93" t="s">
        <v>47</v>
      </c>
      <c r="K19" s="89">
        <f>MIN(K4:K15)</f>
        <v>1.7</v>
      </c>
      <c r="L19" s="73"/>
      <c r="M19" s="73"/>
      <c r="N19" s="73"/>
      <c r="O19" s="73"/>
      <c r="P19" s="73"/>
      <c r="Q19" s="73"/>
      <c r="R19" s="118" t="s">
        <v>50</v>
      </c>
      <c r="S19" s="119"/>
      <c r="T19" s="73"/>
      <c r="U19" s="73"/>
      <c r="V19" s="73"/>
      <c r="W19" s="73"/>
      <c r="X19" s="73"/>
    </row>
    <row r="20" spans="2:24" ht="15.75" thickBot="1">
      <c r="B20" s="88" t="s">
        <v>43</v>
      </c>
      <c r="C20" s="89">
        <v>1.76</v>
      </c>
      <c r="D20" s="73"/>
      <c r="E20" s="73"/>
      <c r="F20" s="73"/>
      <c r="G20" s="73"/>
      <c r="H20" s="73"/>
      <c r="I20" s="73"/>
      <c r="J20" s="93" t="s">
        <v>48</v>
      </c>
      <c r="K20" s="89">
        <f>MEDIAN(K4:K15)</f>
        <v>1.8</v>
      </c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</row>
    <row r="21" spans="2:24" ht="15.75" thickBot="1">
      <c r="B21" s="88" t="s">
        <v>37</v>
      </c>
      <c r="C21" s="89">
        <v>1.62</v>
      </c>
      <c r="D21" s="73"/>
      <c r="E21" s="73"/>
      <c r="F21" s="73"/>
      <c r="G21" s="73"/>
      <c r="H21" s="73"/>
      <c r="I21" s="73"/>
      <c r="J21" s="97" t="s">
        <v>49</v>
      </c>
      <c r="K21" s="98">
        <f>_xlfn.MODE.SNGL(K4:K15)</f>
        <v>1.8</v>
      </c>
      <c r="L21" s="73"/>
      <c r="M21" s="73"/>
      <c r="N21" s="73"/>
      <c r="O21" s="73"/>
      <c r="P21" s="73"/>
      <c r="Q21" s="73"/>
      <c r="R21" s="116" t="s">
        <v>51</v>
      </c>
      <c r="S21" s="117"/>
      <c r="T21" s="73"/>
      <c r="U21" s="73"/>
      <c r="V21" s="73"/>
      <c r="W21" s="73"/>
      <c r="X21" s="73"/>
    </row>
    <row r="22" spans="2:24" ht="15.75" thickBot="1">
      <c r="B22" s="88" t="s">
        <v>39</v>
      </c>
      <c r="C22" s="89">
        <v>1.6</v>
      </c>
      <c r="D22" s="73"/>
      <c r="E22" s="73"/>
      <c r="F22" s="73"/>
      <c r="G22" s="73"/>
      <c r="H22" s="73"/>
      <c r="I22" s="73"/>
      <c r="J22" s="118" t="s">
        <v>50</v>
      </c>
      <c r="K22" s="119"/>
      <c r="L22" s="73"/>
      <c r="M22" s="73"/>
      <c r="N22" s="73"/>
      <c r="O22" s="73"/>
      <c r="P22" s="73"/>
      <c r="Q22" s="73"/>
      <c r="R22" s="88" t="s">
        <v>52</v>
      </c>
      <c r="S22" s="89">
        <f>SUM(S4:S12)</f>
        <v>14.819999999999999</v>
      </c>
      <c r="T22" s="73"/>
      <c r="U22" s="73"/>
      <c r="V22" s="73"/>
      <c r="W22" s="73"/>
      <c r="X22" s="73"/>
    </row>
    <row r="23" spans="2:24" ht="15.75" thickBot="1">
      <c r="B23" s="88" t="s">
        <v>41</v>
      </c>
      <c r="C23" s="89">
        <v>1.7</v>
      </c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118" t="s">
        <v>50</v>
      </c>
      <c r="S23" s="119"/>
      <c r="T23" s="73"/>
      <c r="U23" s="73"/>
      <c r="V23" s="73"/>
      <c r="W23" s="73"/>
      <c r="X23" s="73"/>
    </row>
    <row r="24" spans="2:24" ht="15.75" thickBot="1">
      <c r="B24" s="90" t="s">
        <v>45</v>
      </c>
      <c r="C24" s="91">
        <v>1.8</v>
      </c>
      <c r="D24" s="73"/>
      <c r="E24" s="73"/>
      <c r="F24" s="73"/>
      <c r="G24" s="73"/>
      <c r="H24" s="73"/>
      <c r="I24" s="73"/>
      <c r="J24" s="116" t="s">
        <v>51</v>
      </c>
      <c r="K24" s="117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</row>
    <row r="25" spans="2:24" ht="15.75" thickBot="1">
      <c r="B25" s="73"/>
      <c r="C25" s="73"/>
      <c r="D25" s="73"/>
      <c r="E25" s="73"/>
      <c r="F25" s="73"/>
      <c r="G25" s="73"/>
      <c r="H25" s="73"/>
      <c r="I25" s="73"/>
      <c r="J25" s="88" t="s">
        <v>53</v>
      </c>
      <c r="K25" s="89">
        <f>SUM(K4:K15)</f>
        <v>21.3</v>
      </c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</row>
    <row r="26" spans="2:24" ht="15.75" thickBot="1">
      <c r="B26" s="99" t="s">
        <v>44</v>
      </c>
      <c r="C26" s="92">
        <f>AVERAGE(C4:C24)</f>
        <v>1.72</v>
      </c>
      <c r="D26" s="73"/>
      <c r="E26" s="73"/>
      <c r="F26" s="73"/>
      <c r="G26" s="73"/>
      <c r="H26" s="73"/>
      <c r="I26" s="73"/>
      <c r="J26" s="118" t="s">
        <v>50</v>
      </c>
      <c r="K26" s="119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</row>
    <row r="27" spans="2:24">
      <c r="B27" s="93" t="s">
        <v>46</v>
      </c>
      <c r="C27" s="89">
        <f>MAX(C4:C24)</f>
        <v>1.82</v>
      </c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</row>
    <row r="28" spans="2:24">
      <c r="B28" s="93" t="s">
        <v>47</v>
      </c>
      <c r="C28" s="89">
        <f>MIN(C4:C24)</f>
        <v>1.6</v>
      </c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</row>
    <row r="29" spans="2:24">
      <c r="B29" s="93" t="s">
        <v>48</v>
      </c>
      <c r="C29" s="89">
        <f>MEDIAN(C4:C24)</f>
        <v>1.74</v>
      </c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</row>
    <row r="30" spans="2:24" ht="15.75" thickBot="1">
      <c r="B30" s="97" t="s">
        <v>49</v>
      </c>
      <c r="C30" s="98">
        <f>_xlfn.MODE.SNGL(C4:C24)</f>
        <v>1.8</v>
      </c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</row>
    <row r="31" spans="2:24" ht="15.75" thickBot="1">
      <c r="B31" s="118" t="s">
        <v>50</v>
      </c>
      <c r="C31" s="119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</row>
    <row r="32" spans="2:24" ht="15.75" thickBot="1"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</row>
    <row r="33" spans="2:24">
      <c r="B33" s="116" t="s">
        <v>51</v>
      </c>
      <c r="C33" s="117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</row>
    <row r="34" spans="2:24" ht="15.75" thickBot="1">
      <c r="B34" s="88" t="s">
        <v>14</v>
      </c>
      <c r="C34" s="89">
        <f>SUM(C4:C24)</f>
        <v>36.119999999999997</v>
      </c>
    </row>
    <row r="35" spans="2:24" ht="15.75" thickBot="1">
      <c r="B35" s="118" t="s">
        <v>50</v>
      </c>
      <c r="C35" s="119"/>
    </row>
  </sheetData>
  <sortState xmlns:xlrd2="http://schemas.microsoft.com/office/spreadsheetml/2017/richdata2" ref="R4:S12">
    <sortCondition ref="R4:R12"/>
  </sortState>
  <mergeCells count="21">
    <mergeCell ref="U2:X2"/>
    <mergeCell ref="U3:V3"/>
    <mergeCell ref="W3:X3"/>
    <mergeCell ref="B2:C2"/>
    <mergeCell ref="B31:C31"/>
    <mergeCell ref="M2:P2"/>
    <mergeCell ref="M3:N3"/>
    <mergeCell ref="O3:P3"/>
    <mergeCell ref="R2:S2"/>
    <mergeCell ref="R19:S19"/>
    <mergeCell ref="G3:H3"/>
    <mergeCell ref="E3:F3"/>
    <mergeCell ref="E2:H2"/>
    <mergeCell ref="J2:K2"/>
    <mergeCell ref="J22:K22"/>
    <mergeCell ref="B33:C33"/>
    <mergeCell ref="B35:C35"/>
    <mergeCell ref="J24:K24"/>
    <mergeCell ref="J26:K26"/>
    <mergeCell ref="R21:S21"/>
    <mergeCell ref="R23:S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35"/>
  <sheetViews>
    <sheetView tabSelected="1" workbookViewId="0">
      <selection activeCell="N8" sqref="N8"/>
    </sheetView>
  </sheetViews>
  <sheetFormatPr defaultRowHeight="15"/>
  <sheetData>
    <row r="1" spans="2:26" ht="15.75" thickBot="1">
      <c r="B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spans="2:26">
      <c r="B2" s="126" t="s">
        <v>14</v>
      </c>
      <c r="C2" s="130"/>
      <c r="D2" s="130"/>
      <c r="E2" s="131"/>
      <c r="F2" s="73"/>
      <c r="G2" s="116" t="s">
        <v>15</v>
      </c>
      <c r="H2" s="120"/>
      <c r="I2" s="120"/>
      <c r="J2" s="121"/>
      <c r="K2" s="73"/>
      <c r="L2" s="116" t="s">
        <v>17</v>
      </c>
      <c r="M2" s="120"/>
      <c r="N2" s="120"/>
      <c r="O2" s="121"/>
      <c r="Q2" s="116" t="s">
        <v>19</v>
      </c>
      <c r="R2" s="120"/>
      <c r="S2" s="120"/>
      <c r="T2" s="121"/>
      <c r="U2" s="73"/>
      <c r="V2" s="73"/>
    </row>
    <row r="3" spans="2:26">
      <c r="B3" s="101" t="s">
        <v>54</v>
      </c>
      <c r="C3" s="100" t="s">
        <v>24</v>
      </c>
      <c r="D3" s="100" t="s">
        <v>21</v>
      </c>
      <c r="E3" s="87" t="s">
        <v>55</v>
      </c>
      <c r="F3" s="73"/>
      <c r="G3" s="122" t="s">
        <v>22</v>
      </c>
      <c r="H3" s="123"/>
      <c r="I3" s="124" t="s">
        <v>23</v>
      </c>
      <c r="J3" s="125"/>
      <c r="K3" s="73"/>
      <c r="L3" s="122" t="s">
        <v>22</v>
      </c>
      <c r="M3" s="123"/>
      <c r="N3" s="124" t="s">
        <v>23</v>
      </c>
      <c r="O3" s="125"/>
      <c r="Q3" s="122" t="s">
        <v>22</v>
      </c>
      <c r="R3" s="123"/>
      <c r="S3" s="124" t="s">
        <v>23</v>
      </c>
      <c r="T3" s="125"/>
      <c r="U3" s="73"/>
      <c r="V3" s="73"/>
    </row>
    <row r="4" spans="2:26">
      <c r="B4" s="88" t="s">
        <v>56</v>
      </c>
      <c r="C4" s="103" t="s">
        <v>25</v>
      </c>
      <c r="D4" s="102">
        <v>1.75</v>
      </c>
      <c r="E4" s="104" t="str">
        <f>IF(D4&gt;$I$10,"Alto","Baixo")</f>
        <v>Alto</v>
      </c>
      <c r="F4" s="73"/>
      <c r="G4" s="88">
        <v>1</v>
      </c>
      <c r="H4" s="83">
        <f>LARGE($D:$D,G4)</f>
        <v>2.1</v>
      </c>
      <c r="I4" s="84">
        <v>1</v>
      </c>
      <c r="J4" s="89">
        <f>SMALL($D:$D,I4)</f>
        <v>1.5</v>
      </c>
      <c r="K4" s="73"/>
      <c r="L4" s="88">
        <v>1</v>
      </c>
      <c r="M4" s="85" t="e">
        <f>LARGE($M$7:$M$7,L4)</f>
        <v>#NUM!</v>
      </c>
      <c r="N4" s="84">
        <v>1</v>
      </c>
      <c r="O4" s="89" t="e">
        <f>SMALL($M$7:$M$7,N4)</f>
        <v>#NUM!</v>
      </c>
      <c r="Q4" s="88">
        <v>1</v>
      </c>
      <c r="R4" s="85" t="e">
        <f>LARGE($U$4:$U$12,Q4)</f>
        <v>#NUM!</v>
      </c>
      <c r="S4" s="84">
        <v>1</v>
      </c>
      <c r="T4" s="89" t="e">
        <f>SMALL($U$4:$U$12,S4)</f>
        <v>#NUM!</v>
      </c>
      <c r="U4" s="73"/>
      <c r="V4" s="73"/>
    </row>
    <row r="5" spans="2:26">
      <c r="B5" s="88" t="s">
        <v>56</v>
      </c>
      <c r="C5" s="103" t="s">
        <v>27</v>
      </c>
      <c r="D5" s="102">
        <v>1.6</v>
      </c>
      <c r="E5" s="104" t="str">
        <f t="shared" ref="E5:E28" si="0">IF(D5&gt;$I$10,"Alto","Baixo")</f>
        <v>Baixo</v>
      </c>
      <c r="F5" s="73"/>
      <c r="G5" s="88">
        <v>2</v>
      </c>
      <c r="H5" s="83">
        <f>LARGE($D:$D,G5)</f>
        <v>1.82</v>
      </c>
      <c r="I5" s="84">
        <v>2</v>
      </c>
      <c r="J5" s="89">
        <f>SMALL($D:$D,I5)</f>
        <v>1.52</v>
      </c>
      <c r="K5" s="73"/>
      <c r="L5" s="88">
        <v>2</v>
      </c>
      <c r="M5" s="85" t="e">
        <f>LARGE($M$7:$M$7,L5)</f>
        <v>#NUM!</v>
      </c>
      <c r="N5" s="84">
        <v>2</v>
      </c>
      <c r="O5" s="89" t="e">
        <f>SMALL($M$7:$M$7,N5)</f>
        <v>#NUM!</v>
      </c>
      <c r="Q5" s="88">
        <v>2</v>
      </c>
      <c r="R5" s="85" t="e">
        <f>LARGE($U$4:$U$12,Q5)</f>
        <v>#NUM!</v>
      </c>
      <c r="S5" s="84">
        <v>2</v>
      </c>
      <c r="T5" s="89" t="e">
        <f t="shared" ref="T5:T6" si="1">SMALL($U$4:$U$12,S5)</f>
        <v>#NUM!</v>
      </c>
      <c r="U5" s="73"/>
      <c r="V5" s="73"/>
    </row>
    <row r="6" spans="2:26" ht="15.75" thickBot="1">
      <c r="B6" s="88" t="s">
        <v>56</v>
      </c>
      <c r="C6" s="103" t="s">
        <v>28</v>
      </c>
      <c r="D6" s="102">
        <v>1.65</v>
      </c>
      <c r="E6" s="104" t="str">
        <f t="shared" si="0"/>
        <v>Baixo</v>
      </c>
      <c r="F6" s="73"/>
      <c r="G6" s="88">
        <v>3</v>
      </c>
      <c r="H6" s="83">
        <f>LARGE($D:$D,G6)</f>
        <v>1.82</v>
      </c>
      <c r="I6" s="84">
        <v>3</v>
      </c>
      <c r="J6" s="89">
        <f>SMALL($D:$D,I6)</f>
        <v>1.6</v>
      </c>
      <c r="K6" s="73"/>
      <c r="L6" s="90">
        <v>3</v>
      </c>
      <c r="M6" s="94" t="e">
        <f>LARGE($M$7:$M$7,L6)</f>
        <v>#NUM!</v>
      </c>
      <c r="N6" s="95">
        <v>3</v>
      </c>
      <c r="O6" s="91" t="e">
        <f>SMALL($M$7:$M$7,N6)</f>
        <v>#NUM!</v>
      </c>
      <c r="Q6" s="90">
        <v>3</v>
      </c>
      <c r="R6" s="96" t="e">
        <f>LARGE($U$4:$U$12,Q6)</f>
        <v>#NUM!</v>
      </c>
      <c r="S6" s="95">
        <v>3</v>
      </c>
      <c r="T6" s="91" t="e">
        <f t="shared" si="1"/>
        <v>#NUM!</v>
      </c>
      <c r="U6" s="73"/>
      <c r="V6" s="73"/>
    </row>
    <row r="7" spans="2:26" ht="15.75" thickBot="1">
      <c r="B7" s="88" t="s">
        <v>56</v>
      </c>
      <c r="C7" s="103" t="s">
        <v>30</v>
      </c>
      <c r="D7" s="102">
        <v>1.65</v>
      </c>
      <c r="E7" s="104" t="str">
        <f t="shared" si="0"/>
        <v>Baixo</v>
      </c>
      <c r="F7" s="73"/>
      <c r="G7" s="88">
        <v>4</v>
      </c>
      <c r="H7" s="83">
        <f>LARGE($D:$D,G7)</f>
        <v>1.8</v>
      </c>
      <c r="I7" s="84">
        <v>4</v>
      </c>
      <c r="J7" s="89">
        <f>SMALL($D:$D,I7)</f>
        <v>1.6</v>
      </c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X7" s="73"/>
      <c r="Y7" s="73"/>
      <c r="Z7" s="73"/>
    </row>
    <row r="8" spans="2:26" ht="15.75" thickBot="1">
      <c r="B8" s="88" t="s">
        <v>57</v>
      </c>
      <c r="C8" s="103" t="s">
        <v>26</v>
      </c>
      <c r="D8" s="102">
        <v>1.7</v>
      </c>
      <c r="E8" s="104" t="str">
        <f t="shared" si="0"/>
        <v>Baixo</v>
      </c>
      <c r="F8" s="73"/>
      <c r="G8" s="90">
        <v>5</v>
      </c>
      <c r="H8" s="94">
        <f>LARGE($D:$D,G8)</f>
        <v>1.8</v>
      </c>
      <c r="I8" s="95">
        <v>5</v>
      </c>
      <c r="J8" s="91">
        <f>SMALL($D:$D,I8)</f>
        <v>1.6</v>
      </c>
      <c r="K8" s="73"/>
      <c r="L8" s="73"/>
      <c r="M8" s="99" t="s">
        <v>44</v>
      </c>
      <c r="N8" s="92">
        <f>SUMIF(B:B,"m",D:D)/COUNTIF(B:B,"M")</f>
        <v>1.7785714285714287</v>
      </c>
      <c r="O8" s="73"/>
      <c r="Q8" s="73"/>
      <c r="R8" s="99" t="s">
        <v>44</v>
      </c>
      <c r="S8" s="92">
        <f>SUMIF(B:B,"F",D:D)/COUNTIF(B:B,"F")</f>
        <v>1.6327272727272726</v>
      </c>
      <c r="T8" s="73"/>
      <c r="U8" s="73"/>
      <c r="V8" s="73"/>
      <c r="X8" s="73"/>
      <c r="Y8" s="73"/>
      <c r="Z8" s="73"/>
    </row>
    <row r="9" spans="2:26" ht="15.75" thickBot="1">
      <c r="B9" s="88" t="s">
        <v>57</v>
      </c>
      <c r="C9" s="103" t="s">
        <v>20</v>
      </c>
      <c r="D9" s="102">
        <v>1.8</v>
      </c>
      <c r="E9" s="104" t="str">
        <f t="shared" si="0"/>
        <v>Alto</v>
      </c>
      <c r="F9" s="73"/>
      <c r="G9" s="73"/>
      <c r="H9" s="73"/>
      <c r="I9" s="73"/>
      <c r="J9" s="73"/>
      <c r="K9" s="73"/>
      <c r="L9" s="73"/>
      <c r="M9" s="93" t="s">
        <v>46</v>
      </c>
      <c r="N9" s="89"/>
      <c r="O9" s="73"/>
      <c r="Q9" s="73"/>
      <c r="R9" s="93" t="s">
        <v>46</v>
      </c>
      <c r="S9" s="89"/>
      <c r="T9" s="73"/>
      <c r="U9" s="73"/>
      <c r="V9" s="73"/>
      <c r="X9" s="73"/>
      <c r="Y9" s="73"/>
      <c r="Z9" s="73"/>
    </row>
    <row r="10" spans="2:26">
      <c r="B10" s="88" t="s">
        <v>57</v>
      </c>
      <c r="C10" s="103" t="s">
        <v>29</v>
      </c>
      <c r="D10" s="102">
        <v>1.71</v>
      </c>
      <c r="E10" s="104" t="str">
        <f t="shared" si="0"/>
        <v>Baixo</v>
      </c>
      <c r="F10" s="73"/>
      <c r="G10" s="73"/>
      <c r="H10" s="99" t="s">
        <v>44</v>
      </c>
      <c r="I10" s="92">
        <f>AVERAGE(D:D)</f>
        <v>1.7143999999999999</v>
      </c>
      <c r="J10" s="73"/>
      <c r="K10" s="73"/>
      <c r="L10" s="73"/>
      <c r="M10" s="93" t="s">
        <v>47</v>
      </c>
      <c r="N10" s="89"/>
      <c r="R10" s="93" t="s">
        <v>47</v>
      </c>
      <c r="S10" s="89"/>
      <c r="T10" s="73"/>
      <c r="U10" s="73"/>
      <c r="V10" s="73"/>
      <c r="X10" s="73"/>
      <c r="Y10" s="73"/>
      <c r="Z10" s="73"/>
    </row>
    <row r="11" spans="2:26">
      <c r="B11" s="88" t="s">
        <v>57</v>
      </c>
      <c r="C11" s="103" t="s">
        <v>31</v>
      </c>
      <c r="D11" s="102">
        <v>1.75</v>
      </c>
      <c r="E11" s="104" t="str">
        <f t="shared" si="0"/>
        <v>Alto</v>
      </c>
      <c r="F11" s="73"/>
      <c r="G11" s="73"/>
      <c r="H11" s="93" t="s">
        <v>46</v>
      </c>
      <c r="I11" s="89">
        <f>MAX(D:D)</f>
        <v>2.1</v>
      </c>
      <c r="J11" s="73"/>
      <c r="K11" s="73"/>
      <c r="L11" s="73"/>
      <c r="M11" s="93" t="s">
        <v>48</v>
      </c>
      <c r="N11" s="89"/>
      <c r="R11" s="93" t="s">
        <v>48</v>
      </c>
      <c r="S11" s="89"/>
      <c r="T11" s="73"/>
      <c r="U11" s="73"/>
      <c r="V11" s="73"/>
      <c r="X11" s="73"/>
      <c r="Y11" s="73"/>
      <c r="Z11" s="73"/>
    </row>
    <row r="12" spans="2:26" ht="15.75" thickBot="1">
      <c r="B12" s="88" t="s">
        <v>56</v>
      </c>
      <c r="C12" s="103" t="s">
        <v>33</v>
      </c>
      <c r="D12" s="102">
        <v>1.6</v>
      </c>
      <c r="E12" s="104" t="str">
        <f t="shared" si="0"/>
        <v>Baixo</v>
      </c>
      <c r="F12" s="73"/>
      <c r="G12" s="73"/>
      <c r="H12" s="93" t="s">
        <v>47</v>
      </c>
      <c r="I12" s="89">
        <f>MIN(D:D)</f>
        <v>1.5</v>
      </c>
      <c r="J12" s="73"/>
      <c r="K12" s="73"/>
      <c r="L12" s="73"/>
      <c r="M12" s="97" t="s">
        <v>49</v>
      </c>
      <c r="N12" s="98"/>
      <c r="R12" s="97" t="s">
        <v>49</v>
      </c>
      <c r="S12" s="98"/>
      <c r="T12" s="73"/>
      <c r="U12" s="73"/>
      <c r="V12" s="73"/>
      <c r="X12" s="73"/>
      <c r="Y12" s="73"/>
      <c r="Z12" s="73"/>
    </row>
    <row r="13" spans="2:26" ht="15.75" thickBot="1">
      <c r="B13" s="88" t="s">
        <v>57</v>
      </c>
      <c r="C13" s="103" t="s">
        <v>32</v>
      </c>
      <c r="D13" s="102">
        <v>1.82</v>
      </c>
      <c r="E13" s="104" t="str">
        <f t="shared" si="0"/>
        <v>Alto</v>
      </c>
      <c r="F13" s="73"/>
      <c r="G13" s="73"/>
      <c r="H13" s="93" t="s">
        <v>48</v>
      </c>
      <c r="I13" s="89">
        <f>MEDIAN(D:D)</f>
        <v>1.71</v>
      </c>
      <c r="J13" s="73"/>
      <c r="K13" s="73"/>
      <c r="L13" s="73"/>
      <c r="M13" s="118" t="s">
        <v>50</v>
      </c>
      <c r="N13" s="119"/>
      <c r="R13" s="118" t="s">
        <v>50</v>
      </c>
      <c r="S13" s="119"/>
      <c r="T13" s="73"/>
      <c r="U13" s="73"/>
      <c r="V13" s="73"/>
      <c r="X13" s="73"/>
      <c r="Y13" s="73"/>
      <c r="Z13" s="73"/>
    </row>
    <row r="14" spans="2:26" ht="15.75" thickBot="1">
      <c r="B14" s="88" t="s">
        <v>57</v>
      </c>
      <c r="C14" s="103" t="s">
        <v>34</v>
      </c>
      <c r="D14" s="102">
        <v>1.8</v>
      </c>
      <c r="E14" s="104" t="str">
        <f t="shared" si="0"/>
        <v>Alto</v>
      </c>
      <c r="F14" s="73"/>
      <c r="G14" s="73"/>
      <c r="H14" s="97" t="s">
        <v>49</v>
      </c>
      <c r="I14" s="98">
        <f>_xlfn.MODE.SNGL(D:D)</f>
        <v>1.8</v>
      </c>
      <c r="J14" s="73"/>
      <c r="K14" s="73"/>
      <c r="L14" s="73"/>
      <c r="M14" s="73"/>
      <c r="N14" s="73"/>
      <c r="R14" s="73"/>
      <c r="S14" s="73"/>
      <c r="V14" s="73"/>
      <c r="X14" s="73"/>
      <c r="Y14" s="73"/>
      <c r="Z14" s="73"/>
    </row>
    <row r="15" spans="2:26" ht="15.75" thickBot="1">
      <c r="B15" s="88" t="s">
        <v>57</v>
      </c>
      <c r="C15" s="103" t="s">
        <v>36</v>
      </c>
      <c r="D15" s="102">
        <v>1.8</v>
      </c>
      <c r="E15" s="104" t="str">
        <f t="shared" si="0"/>
        <v>Alto</v>
      </c>
      <c r="F15" s="73"/>
      <c r="G15" s="73"/>
      <c r="H15" s="118" t="s">
        <v>50</v>
      </c>
      <c r="I15" s="119"/>
      <c r="J15" s="73"/>
      <c r="K15" s="73"/>
      <c r="L15" s="73"/>
      <c r="M15" s="116" t="s">
        <v>51</v>
      </c>
      <c r="N15" s="117"/>
      <c r="O15" s="73"/>
      <c r="P15" s="73"/>
      <c r="Q15" s="73"/>
      <c r="R15" s="116" t="s">
        <v>51</v>
      </c>
      <c r="S15" s="117"/>
      <c r="V15" s="73"/>
      <c r="X15" s="73"/>
      <c r="Y15" s="73"/>
      <c r="Z15" s="73"/>
    </row>
    <row r="16" spans="2:26" ht="15.75" thickBot="1">
      <c r="B16" s="88" t="s">
        <v>57</v>
      </c>
      <c r="C16" s="103" t="s">
        <v>38</v>
      </c>
      <c r="D16" s="102">
        <v>1.8</v>
      </c>
      <c r="E16" s="104" t="str">
        <f t="shared" si="0"/>
        <v>Alto</v>
      </c>
      <c r="F16" s="73"/>
      <c r="G16" s="73"/>
      <c r="H16" s="73"/>
      <c r="I16" s="73"/>
      <c r="J16" s="73"/>
      <c r="K16" s="73"/>
      <c r="L16" s="73"/>
      <c r="M16" s="88" t="s">
        <v>53</v>
      </c>
      <c r="N16" s="89">
        <f>SUMIF(B:B,"m",D:D)</f>
        <v>24.900000000000002</v>
      </c>
      <c r="O16" s="73"/>
      <c r="Q16" s="73"/>
      <c r="R16" s="88" t="s">
        <v>52</v>
      </c>
      <c r="S16" s="89">
        <f>SUMIF(B:B,"F",D:D)</f>
        <v>17.959999999999997</v>
      </c>
      <c r="X16" s="73"/>
      <c r="Y16" s="73"/>
      <c r="Z16" s="73"/>
    </row>
    <row r="17" spans="2:26" ht="15.75" thickBot="1">
      <c r="B17" s="88" t="s">
        <v>57</v>
      </c>
      <c r="C17" s="103" t="s">
        <v>40</v>
      </c>
      <c r="D17" s="102">
        <v>1.82</v>
      </c>
      <c r="E17" s="104" t="str">
        <f t="shared" si="0"/>
        <v>Alto</v>
      </c>
      <c r="F17" s="73"/>
      <c r="G17" s="73"/>
      <c r="H17" s="116" t="s">
        <v>51</v>
      </c>
      <c r="I17" s="117"/>
      <c r="J17" s="73"/>
      <c r="K17" s="73"/>
      <c r="M17" s="118" t="s">
        <v>50</v>
      </c>
      <c r="N17" s="119"/>
      <c r="O17" s="73"/>
      <c r="Q17" s="73"/>
      <c r="R17" s="118" t="s">
        <v>50</v>
      </c>
      <c r="S17" s="119"/>
      <c r="W17" s="73"/>
      <c r="X17" s="73"/>
      <c r="Y17" s="73"/>
      <c r="Z17" s="73"/>
    </row>
    <row r="18" spans="2:26" ht="15.75" thickBot="1">
      <c r="B18" s="88" t="s">
        <v>56</v>
      </c>
      <c r="C18" s="103" t="s">
        <v>35</v>
      </c>
      <c r="D18" s="102">
        <v>1.65</v>
      </c>
      <c r="E18" s="104" t="str">
        <f t="shared" si="0"/>
        <v>Baixo</v>
      </c>
      <c r="F18" s="73"/>
      <c r="G18" s="73"/>
      <c r="H18" s="88" t="s">
        <v>14</v>
      </c>
      <c r="I18" s="89">
        <f>SUM(D:D)</f>
        <v>42.86</v>
      </c>
      <c r="J18" s="73"/>
      <c r="K18" s="73"/>
      <c r="N18" s="73"/>
      <c r="O18" s="73"/>
      <c r="Q18" s="73"/>
      <c r="R18" s="73"/>
      <c r="S18" s="73"/>
      <c r="V18" s="73"/>
      <c r="W18" s="73"/>
      <c r="X18" s="73"/>
      <c r="Y18" s="73"/>
      <c r="Z18" s="73"/>
    </row>
    <row r="19" spans="2:26" ht="15.75" thickBot="1">
      <c r="B19" s="88" t="s">
        <v>57</v>
      </c>
      <c r="C19" s="103" t="s">
        <v>42</v>
      </c>
      <c r="D19" s="102">
        <v>1.74</v>
      </c>
      <c r="E19" s="104" t="str">
        <f t="shared" si="0"/>
        <v>Alto</v>
      </c>
      <c r="F19" s="73"/>
      <c r="G19" s="73"/>
      <c r="H19" s="118" t="s">
        <v>50</v>
      </c>
      <c r="I19" s="119"/>
      <c r="J19" s="73"/>
      <c r="K19" s="73"/>
      <c r="N19" s="73"/>
      <c r="O19" s="73"/>
      <c r="Q19" s="73"/>
      <c r="R19" s="73"/>
      <c r="S19" s="73"/>
      <c r="W19" s="73"/>
      <c r="X19" s="73"/>
      <c r="Y19" s="73"/>
      <c r="Z19" s="73"/>
    </row>
    <row r="20" spans="2:26">
      <c r="B20" s="88" t="s">
        <v>57</v>
      </c>
      <c r="C20" s="103" t="s">
        <v>43</v>
      </c>
      <c r="D20" s="102">
        <v>1.76</v>
      </c>
      <c r="E20" s="104" t="str">
        <f t="shared" si="0"/>
        <v>Alto</v>
      </c>
      <c r="F20" s="73"/>
      <c r="G20" s="73"/>
      <c r="H20" s="73"/>
      <c r="I20" s="73"/>
      <c r="J20" s="73"/>
      <c r="K20" s="73"/>
      <c r="N20" s="73"/>
      <c r="O20" s="73"/>
      <c r="Q20" s="73"/>
      <c r="R20" s="73"/>
      <c r="S20" s="73"/>
      <c r="W20" s="73"/>
      <c r="X20" s="73"/>
      <c r="Y20" s="73"/>
      <c r="Z20" s="73"/>
    </row>
    <row r="21" spans="2:26">
      <c r="B21" s="88" t="s">
        <v>56</v>
      </c>
      <c r="C21" s="103" t="s">
        <v>37</v>
      </c>
      <c r="D21" s="102">
        <v>1.62</v>
      </c>
      <c r="E21" s="104" t="str">
        <f t="shared" si="0"/>
        <v>Baixo</v>
      </c>
      <c r="F21" s="73"/>
      <c r="G21" s="73"/>
      <c r="H21" s="73"/>
      <c r="I21" s="73"/>
      <c r="J21" s="73"/>
      <c r="K21" s="73"/>
      <c r="N21" s="73"/>
      <c r="O21" s="73"/>
      <c r="P21" s="73"/>
      <c r="Q21" s="73"/>
      <c r="R21" s="73"/>
      <c r="S21" s="73"/>
      <c r="X21" s="73"/>
      <c r="Y21" s="73"/>
      <c r="Z21" s="73"/>
    </row>
    <row r="22" spans="2:26">
      <c r="B22" s="88" t="s">
        <v>56</v>
      </c>
      <c r="C22" s="103" t="s">
        <v>39</v>
      </c>
      <c r="D22" s="102">
        <v>1.6</v>
      </c>
      <c r="E22" s="104" t="str">
        <f t="shared" si="0"/>
        <v>Baixo</v>
      </c>
      <c r="F22" s="73"/>
      <c r="G22" s="73"/>
      <c r="H22" s="73"/>
      <c r="I22" s="73"/>
      <c r="J22" s="73"/>
      <c r="K22" s="73"/>
      <c r="N22" s="73"/>
      <c r="O22" s="73"/>
      <c r="P22" s="73"/>
      <c r="Q22" s="73"/>
      <c r="R22" s="73"/>
      <c r="S22" s="73"/>
      <c r="V22" s="73"/>
      <c r="X22" s="73"/>
      <c r="Y22" s="73"/>
      <c r="Z22" s="73"/>
    </row>
    <row r="23" spans="2:26">
      <c r="B23" s="88" t="s">
        <v>56</v>
      </c>
      <c r="C23" s="103" t="s">
        <v>41</v>
      </c>
      <c r="D23" s="102">
        <v>1.7</v>
      </c>
      <c r="E23" s="104" t="str">
        <f t="shared" si="0"/>
        <v>Baixo</v>
      </c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R23" s="73"/>
      <c r="V23" s="73"/>
      <c r="W23" s="73"/>
      <c r="X23" s="73"/>
      <c r="Y23" s="73"/>
      <c r="Z23" s="73"/>
    </row>
    <row r="24" spans="2:26">
      <c r="B24" s="88" t="s">
        <v>57</v>
      </c>
      <c r="C24" s="103" t="s">
        <v>45</v>
      </c>
      <c r="D24" s="102">
        <v>1.8</v>
      </c>
      <c r="E24" s="104" t="str">
        <f t="shared" si="0"/>
        <v>Alto</v>
      </c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R24" s="73"/>
      <c r="T24" s="73"/>
      <c r="U24" s="73"/>
      <c r="W24" s="73"/>
      <c r="X24" s="73"/>
      <c r="Y24" s="73"/>
      <c r="Z24" s="73"/>
    </row>
    <row r="25" spans="2:26">
      <c r="B25" s="88" t="s">
        <v>56</v>
      </c>
      <c r="C25" s="103" t="s">
        <v>58</v>
      </c>
      <c r="D25" s="102">
        <v>1.62</v>
      </c>
      <c r="E25" s="104" t="str">
        <f t="shared" si="0"/>
        <v>Baixo</v>
      </c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W25" s="73"/>
      <c r="X25" s="73"/>
      <c r="Y25" s="73"/>
      <c r="Z25" s="73"/>
    </row>
    <row r="26" spans="2:26">
      <c r="B26" s="88" t="s">
        <v>57</v>
      </c>
      <c r="C26" s="103" t="s">
        <v>59</v>
      </c>
      <c r="D26" s="102">
        <v>2.1</v>
      </c>
      <c r="E26" s="104" t="str">
        <f t="shared" si="0"/>
        <v>Alto</v>
      </c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spans="2:26">
      <c r="B27" s="88" t="s">
        <v>56</v>
      </c>
      <c r="C27" s="103" t="s">
        <v>60</v>
      </c>
      <c r="D27" s="102">
        <v>1.52</v>
      </c>
      <c r="E27" s="104" t="str">
        <f t="shared" si="0"/>
        <v>Baixo</v>
      </c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spans="2:26">
      <c r="B28" s="88" t="s">
        <v>57</v>
      </c>
      <c r="C28" s="103" t="s">
        <v>61</v>
      </c>
      <c r="D28" s="102">
        <v>1.5</v>
      </c>
      <c r="E28" s="104" t="str">
        <f t="shared" si="0"/>
        <v>Baixo</v>
      </c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spans="2:26" ht="15.75" thickBot="1">
      <c r="B29" s="132" t="s">
        <v>50</v>
      </c>
      <c r="C29" s="133"/>
      <c r="D29" s="133"/>
      <c r="E29" s="134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spans="2:26"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spans="2:26"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spans="2:26"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V32" s="73"/>
      <c r="W32" s="73"/>
      <c r="X32" s="73"/>
      <c r="Y32" s="73"/>
      <c r="Z32" s="73"/>
    </row>
    <row r="33" spans="2:26">
      <c r="B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spans="2:26">
      <c r="B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spans="2:26">
      <c r="B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</sheetData>
  <mergeCells count="20">
    <mergeCell ref="L3:M3"/>
    <mergeCell ref="N3:O3"/>
    <mergeCell ref="Q3:R3"/>
    <mergeCell ref="S3:T3"/>
    <mergeCell ref="G2:J2"/>
    <mergeCell ref="L2:O2"/>
    <mergeCell ref="Q2:T2"/>
    <mergeCell ref="R13:S13"/>
    <mergeCell ref="R15:S15"/>
    <mergeCell ref="M13:N13"/>
    <mergeCell ref="R17:S17"/>
    <mergeCell ref="M15:N15"/>
    <mergeCell ref="M17:N17"/>
    <mergeCell ref="H15:I15"/>
    <mergeCell ref="H17:I17"/>
    <mergeCell ref="H19:I19"/>
    <mergeCell ref="B2:E2"/>
    <mergeCell ref="B29:E29"/>
    <mergeCell ref="G3:H3"/>
    <mergeCell ref="I3:J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Sistema FIEP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cp:keywords/>
  <dc:description/>
  <cp:lastModifiedBy>Joshua Barbosa</cp:lastModifiedBy>
  <cp:revision/>
  <dcterms:created xsi:type="dcterms:W3CDTF">2019-08-07T16:55:39Z</dcterms:created>
  <dcterms:modified xsi:type="dcterms:W3CDTF">2020-02-14T19:50:56Z</dcterms:modified>
  <cp:category/>
  <cp:contentStatus/>
</cp:coreProperties>
</file>