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sh\dropbox\UT_BootCamp\excel-challenge\"/>
    </mc:Choice>
  </mc:AlternateContent>
  <xr:revisionPtr revIDLastSave="0" documentId="13_ncr:1_{602A8506-FE0F-40BC-B877-CDBA0DC900A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ategory Stats" sheetId="2" r:id="rId1"/>
    <sheet name="Sub-Category Stats" sheetId="3" r:id="rId2"/>
    <sheet name="Date Stats" sheetId="4" r:id="rId3"/>
    <sheet name="Outcomes Based on Goal" sheetId="5" r:id="rId4"/>
    <sheet name="Raw Data" sheetId="1" r:id="rId5"/>
  </sheets>
  <definedNames>
    <definedName name="_xlnm._FilterDatabase" localSheetId="4" hidden="1">'Raw Data'!$A$1:$T$4115</definedName>
  </definedNames>
  <calcPr calcId="191029"/>
  <pivotCaches>
    <pivotCache cacheId="5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<sst xmlns="http://schemas.openxmlformats.org/spreadsheetml/2006/main" count="24820" uniqueCount="8402">
  <si>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</si>
  <si>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</si>
  <si>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</si>
  <si>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</si>
  <si>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</si>
  <si>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</si>
  <si>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</si>
  <si>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</si>
  <si>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</si>
  <si>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</si>
  <si>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</si>
  <si>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</si>
  <si>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</si>
  <si>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</si>
  <si>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</si>
  <si>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</si>
  <si>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</si>
  <si>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</si>
  <si>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</si>
  <si>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</si>
  <si>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</si>
  <si>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</si>
  <si>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</si>
  <si>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</si>
  <si>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</si>
  <si>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</si>
  <si>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</si>
  <si>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</si>
  <si>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</si>
  <si>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</si>
  <si>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</si>
  <si>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</si>
  <si>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</si>
  <si>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</si>
  <si>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</si>
  <si>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</si>
  <si>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</si>
  <si>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</si>
  <si>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</si>
  <si>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</si>
  <si>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</si>
  <si>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</si>
  <si>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</si>
  <si>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</si>
  <si>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</si>
  <si>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</si>
  <si>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</si>
  <si>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</si>
  <si>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</si>
  <si>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</si>
  <si>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</si>
  <si>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</si>
  <si>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</si>
  <si>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</si>
  <si>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</si>
  <si>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</si>
  <si>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</si>
  <si>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</si>
  <si>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</si>
  <si>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</si>
  <si>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</si>
  <si>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</si>
  <si>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</si>
  <si>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</si>
  <si>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</si>
  <si>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</si>
  <si>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</si>
  <si>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</si>
  <si>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</si>
  <si>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</si>
  <si>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</si>
  <si>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</si>
  <si>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</si>
  <si>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</si>
  <si>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</si>
  <si>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</si>
  <si>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</si>
  <si>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</si>
  <si>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</si>
  <si>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</si>
  <si>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</si>
  <si>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</si>
  <si>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</si>
  <si>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</si>
  <si>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</si>
  <si>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</si>
  <si>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</si>
  <si>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</si>
  <si>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</si>
  <si>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</si>
  <si>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</si>
  <si>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</si>
  <si>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</si>
  <si>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</si>
  <si>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</si>
  <si>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</si>
  <si>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</si>
  <si>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</si>
  <si>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</si>
  <si>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</si>
  <si>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</si>
  <si>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</si>
  <si>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</si>
  <si>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</si>
  <si>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</si>
  <si>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</si>
  <si>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</si>
  <si>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</si>
  <si>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</si>
  <si>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</si>
  <si>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</si>
  <si>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</si>
  <si>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</si>
  <si>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</si>
  <si>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</si>
  <si>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</si>
  <si>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</si>
  <si>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</si>
  <si>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</si>
  <si>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</si>
  <si>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</si>
  <si>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</si>
  <si>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</si>
  <si>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</si>
  <si>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</si>
  <si>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</si>
  <si>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</si>
  <si>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</si>
  <si>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</si>
  <si>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</si>
  <si>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</si>
  <si>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</si>
  <si>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</si>
  <si>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</si>
  <si>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</si>
  <si>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</si>
  <si>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</si>
  <si>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</si>
  <si>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</si>
  <si>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</si>
  <si>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</si>
  <si>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</si>
  <si>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</si>
  <si>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</si>
  <si>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</si>
  <si>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</si>
  <si>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</si>
  <si>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</si>
  <si>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</si>
  <si>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</si>
  <si>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</si>
  <si>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</si>
  <si>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</si>
  <si>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</si>
  <si>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</si>
  <si>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</si>
  <si>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</si>
  <si>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</si>
  <si>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</si>
  <si>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</si>
  <si>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</si>
  <si>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</si>
  <si>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</si>
  <si>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</si>
  <si>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</si>
  <si>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</si>
  <si>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</si>
  <si>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</si>
  <si>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</si>
  <si>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</si>
  <si>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</si>
  <si>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</si>
  <si>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</si>
  <si>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</si>
  <si>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</si>
  <si>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</si>
  <si>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</si>
  <si>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</si>
  <si>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</si>
  <si>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</si>
  <si>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</si>
  <si>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</si>
  <si>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</si>
  <si>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</si>
  <si>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</si>
  <si>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</si>
  <si>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</si>
  <si>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</si>
  <si>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</si>
  <si>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</si>
  <si>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</si>
  <si>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</si>
  <si>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</si>
  <si>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</si>
  <si>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</si>
  <si>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</si>
  <si>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</si>
  <si>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</si>
  <si>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</si>
  <si>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</si>
  <si>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</si>
  <si>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</si>
  <si>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</si>
  <si>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</si>
  <si>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</si>
  <si>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</si>
  <si>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</si>
  <si>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</si>
  <si>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</si>
  <si>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</si>
  <si>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</si>
  <si>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</si>
  <si>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</si>
  <si>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</si>
  <si>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</si>
  <si>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</si>
  <si>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</si>
  <si>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</si>
  <si>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</si>
  <si>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</si>
  <si>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</si>
  <si>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</si>
  <si>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</si>
  <si>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</si>
  <si>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</si>
  <si>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</si>
  <si>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</si>
  <si>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</si>
  <si>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</si>
  <si>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</si>
  <si>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</si>
  <si>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</si>
  <si>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</si>
  <si>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</si>
  <si>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</si>
  <si>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</si>
  <si>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</si>
  <si>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</si>
  <si>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</si>
  <si>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</si>
  <si>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</si>
  <si>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</si>
  <si>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</si>
  <si>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</si>
  <si>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</si>
  <si>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</si>
  <si>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</si>
  <si>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</si>
  <si>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</si>
  <si>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</si>
  <si>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</si>
  <si>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</si>
  <si>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</si>
  <si>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</si>
  <si>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</si>
  <si>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</si>
  <si>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</si>
  <si>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</si>
  <si>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</si>
  <si>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</si>
  <si>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</si>
  <si>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</si>
  <si>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</si>
  <si>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</si>
  <si>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</si>
  <si>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</si>
  <si>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</si>
  <si>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</si>
  <si>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</si>
  <si>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</si>
  <si>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</si>
  <si>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</si>
  <si>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</si>
  <si>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</si>
  <si>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</si>
  <si>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</si>
  <si>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</si>
  <si>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</si>
  <si>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</si>
  <si>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</si>
  <si>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</si>
  <si>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</si>
  <si>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</si>
  <si>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</si>
  <si>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</si>
  <si>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</si>
  <si>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</si>
  <si>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</si>
  <si>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</si>
  <si>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</si>
  <si>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</si>
  <si>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</si>
  <si>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</si>
  <si>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</si>
  <si>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</si>
  <si>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</si>
  <si>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</si>
  <si>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</si>
  <si>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</si>
  <si>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</si>
  <si>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</si>
  <si>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</si>
  <si>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</si>
  <si>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</si>
  <si>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</si>
  <si>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</si>
  <si>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</si>
  <si>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</si>
  <si>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</si>
  <si>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</si>
  <si>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</si>
  <si>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</si>
  <si>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</si>
  <si>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</si>
  <si>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</si>
  <si>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</si>
  <si>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</si>
  <si>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</si>
  <si>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</si>
  <si>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</si>
  <si>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</si>
  <si>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</si>
  <si>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</si>
  <si>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</si>
  <si>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</si>
  <si>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</si>
  <si>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</si>
  <si>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</si>
  <si>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</si>
  <si>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</si>
  <si>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</si>
  <si>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</si>
  <si>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</si>
  <si>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</si>
  <si>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</si>
  <si>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</si>
  <si>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</si>
  <si>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</si>
  <si>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</si>
  <si>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</si>
  <si>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</si>
  <si>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</si>
  <si>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</si>
  <si>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</si>
  <si>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</si>
  <si>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</si>
  <si>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</si>
  <si>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</si>
  <si>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</si>
  <si>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</si>
  <si>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</si>
  <si>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</si>
  <si>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</si>
  <si>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</si>
  <si>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</si>
  <si>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</si>
  <si>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</si>
  <si>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</si>
  <si>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</si>
  <si>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</si>
  <si>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</si>
  <si>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</si>
  <si>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</si>
  <si>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</si>
  <si>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</si>
  <si>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</si>
  <si>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</si>
  <si>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</si>
  <si>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</si>
  <si>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</si>
  <si>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</si>
  <si>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</si>
  <si>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</si>
  <si>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</si>
  <si>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</si>
  <si>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</si>
  <si>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</si>
  <si>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</si>
  <si>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</si>
  <si>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</si>
  <si>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</si>
  <si>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</si>
  <si>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</si>
  <si>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</si>
  <si>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</si>
  <si>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</si>
  <si>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</si>
  <si>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</si>
  <si>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</si>
  <si>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</si>
  <si>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</si>
  <si>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</si>
  <si>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</si>
  <si>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</si>
  <si>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</si>
  <si>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</si>
  <si>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</si>
  <si>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</si>
  <si>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</si>
  <si>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</si>
  <si>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</si>
  <si>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</si>
  <si>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</si>
  <si>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</si>
  <si>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</si>
  <si>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</si>
  <si>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</si>
  <si>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</si>
  <si>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</si>
  <si>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</si>
  <si>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</si>
  <si>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</si>
  <si>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</si>
  <si>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</si>
  <si>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</si>
  <si>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</si>
  <si>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</si>
  <si>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</si>
  <si>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</si>
  <si>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</si>
  <si>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</si>
  <si>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</si>
  <si>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</si>
  <si>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</si>
  <si>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</si>
  <si>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</si>
  <si>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</si>
  <si>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</si>
  <si>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</si>
  <si>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</si>
  <si>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</si>
  <si>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</si>
  <si>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</si>
  <si>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</si>
  <si>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</si>
  <si>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</si>
  <si>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</si>
  <si>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</si>
  <si>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</si>
  <si>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</si>
  <si>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</si>
  <si>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</si>
  <si>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</si>
  <si>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</si>
  <si>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</si>
  <si>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</si>
  <si>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</si>
  <si>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</si>
  <si>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</si>
  <si>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</si>
  <si>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</si>
  <si>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</si>
  <si>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</si>
  <si>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</si>
  <si>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</si>
  <si>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</si>
  <si>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</si>
  <si>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</si>
  <si>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</si>
  <si>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</si>
  <si>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</si>
  <si>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</si>
  <si>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</si>
  <si>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</si>
  <si>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</si>
  <si>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</si>
  <si>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</si>
  <si>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</si>
  <si>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</si>
  <si>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</si>
  <si>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</si>
  <si>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</si>
  <si>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</si>
  <si>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</si>
  <si>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</si>
  <si>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</si>
  <si>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</si>
  <si>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</si>
  <si>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</si>
  <si>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</si>
  <si>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</si>
  <si>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</si>
  <si>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</si>
  <si>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</si>
  <si>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</si>
  <si>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</si>
  <si>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</si>
  <si>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</si>
  <si>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</si>
  <si>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</si>
  <si>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</si>
  <si>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</si>
  <si>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</si>
  <si>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</si>
  <si>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</si>
  <si>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</si>
  <si>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</si>
  <si>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</si>
  <si>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</si>
  <si>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</si>
  <si>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</si>
  <si>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</si>
  <si>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</si>
  <si>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</si>
  <si>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</si>
  <si>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</si>
  <si>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</si>
  <si>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</si>
  <si>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</si>
  <si>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</si>
  <si>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</si>
  <si>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</si>
  <si>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</si>
  <si>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</si>
  <si>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</si>
  <si>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</si>
  <si>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</si>
  <si>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</si>
  <si>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</si>
  <si>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</si>
  <si>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</si>
  <si>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</si>
  <si>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</si>
  <si>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</si>
  <si>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</si>
  <si>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</si>
  <si>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</si>
  <si>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</si>
  <si>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</si>
  <si>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</si>
  <si>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</si>
  <si>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</si>
  <si>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</si>
  <si>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</si>
  <si>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</si>
  <si>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</si>
  <si>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</si>
  <si>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</si>
  <si>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</si>
  <si>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</si>
  <si>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</si>
  <si>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</si>
  <si>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</si>
  <si>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</si>
  <si>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</si>
  <si>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</si>
  <si>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</si>
  <si>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</si>
  <si>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</si>
  <si>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</si>
  <si>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</si>
  <si>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</si>
  <si>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</si>
  <si>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</si>
  <si>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</si>
  <si>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</si>
  <si>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</si>
  <si>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</si>
  <si>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</si>
  <si>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</si>
  <si>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</si>
  <si>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</si>
  <si>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</si>
  <si>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</si>
  <si>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</si>
  <si>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</si>
  <si>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</si>
  <si>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</si>
  <si>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</si>
  <si>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</si>
  <si>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</si>
  <si>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</si>
  <si>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</si>
  <si>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</si>
  <si>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</si>
  <si>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</si>
  <si>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</si>
  <si>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</si>
  <si>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</si>
  <si>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</si>
  <si>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</si>
  <si>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</si>
  <si>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</si>
  <si>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</si>
  <si>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</si>
  <si>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</si>
  <si>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</si>
  <si>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</si>
  <si>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</si>
  <si>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</si>
  <si>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</si>
  <si>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</si>
  <si>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</si>
  <si>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</si>
  <si>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</si>
  <si>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</si>
  <si>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</si>
  <si>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</si>
  <si>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</si>
  <si>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</si>
  <si>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</si>
  <si>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</si>
  <si>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</si>
  <si>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</si>
  <si>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</si>
  <si>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</si>
  <si>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</si>
  <si>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</si>
  <si>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</si>
  <si>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</si>
  <si>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</si>
  <si>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</si>
  <si>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</si>
  <si>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</si>
  <si>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</si>
  <si>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</si>
  <si>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</si>
  <si>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</si>
  <si>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</si>
  <si>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</si>
  <si>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</si>
  <si>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</si>
  <si>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</si>
  <si>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</si>
  <si>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</si>
  <si>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</si>
  <si>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</si>
  <si>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</si>
  <si>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</si>
  <si>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</si>
  <si>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</si>
  <si>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</si>
  <si>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</si>
  <si>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</si>
  <si>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</si>
  <si>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</si>
  <si>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</si>
  <si>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</si>
  <si>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</si>
  <si>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</si>
  <si>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</si>
  <si>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</si>
  <si>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</si>
  <si>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</si>
  <si>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</si>
  <si>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</si>
  <si>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</si>
  <si>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</si>
  <si>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</si>
  <si>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</si>
  <si>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</si>
  <si>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</si>
  <si>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</si>
  <si>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</si>
  <si>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</si>
  <si>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</si>
  <si>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</si>
  <si>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</si>
  <si>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</si>
  <si>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</si>
  <si>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</si>
  <si>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</si>
  <si>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</si>
  <si>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</si>
  <si>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</si>
  <si>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</si>
  <si>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</si>
  <si>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</si>
  <si>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</si>
  <si>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</si>
  <si>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</si>
  <si>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</si>
  <si>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</si>
  <si>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</si>
  <si>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</si>
  <si>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</si>
  <si>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</si>
  <si>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</si>
  <si>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</si>
  <si>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</si>
  <si>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</si>
  <si>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</si>
  <si>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</si>
  <si>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</si>
  <si>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</si>
  <si>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</si>
  <si>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</si>
  <si>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</si>
  <si>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</si>
  <si>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</si>
  <si>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</si>
  <si>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</si>
  <si>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</si>
  <si>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</si>
  <si>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</si>
  <si>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</si>
  <si>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</si>
  <si>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</si>
  <si>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</si>
  <si>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</si>
  <si>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</si>
  <si>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</si>
  <si>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</si>
  <si>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</si>
  <si>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</si>
  <si>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</si>
  <si>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</si>
  <si>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</si>
  <si>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</si>
  <si>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</si>
  <si>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</si>
  <si>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</si>
  <si>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</si>
  <si>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</si>
  <si>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</si>
  <si>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</si>
  <si>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</si>
  <si>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</si>
  <si>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</si>
  <si>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</si>
  <si>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</si>
  <si>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</si>
  <si>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</si>
  <si>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</si>
  <si>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</si>
  <si>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</si>
  <si>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</si>
  <si>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</si>
  <si>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</si>
  <si>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</si>
  <si>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</si>
  <si>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</si>
  <si>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</si>
  <si>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</si>
  <si>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</si>
  <si>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</si>
  <si>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</si>
  <si>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</si>
  <si>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</si>
  <si>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</si>
  <si>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</si>
  <si>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</si>
  <si>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</si>
  <si>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</si>
  <si>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</si>
  <si>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</si>
  <si>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</si>
  <si>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</si>
  <si>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</si>
  <si>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</si>
  <si>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</si>
  <si>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</si>
  <si>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</si>
  <si>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</si>
  <si>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</si>
  <si>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</si>
  <si>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</si>
  <si>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</si>
  <si>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</si>
  <si>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</si>
  <si>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</si>
  <si>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</si>
  <si>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</si>
  <si>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</si>
  <si>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</si>
  <si>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</si>
  <si>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</si>
  <si>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</si>
  <si>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</si>
  <si>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</si>
  <si>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</si>
  <si>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</si>
  <si>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</si>
  <si>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</si>
  <si>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</si>
  <si>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</si>
  <si>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</si>
  <si>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</si>
  <si>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</si>
  <si>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</si>
  <si>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</si>
  <si>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</si>
  <si>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</si>
  <si>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</si>
  <si>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</si>
  <si>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</si>
  <si>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</si>
  <si>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</si>
  <si>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</si>
  <si>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</si>
  <si>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</si>
  <si>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</si>
  <si>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</si>
  <si>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</si>
  <si>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</si>
  <si>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</si>
  <si>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</si>
  <si>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</si>
  <si>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</si>
  <si>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</si>
  <si>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</si>
  <si>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</si>
  <si>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</si>
  <si>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</si>
  <si>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</si>
  <si>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</si>
  <si>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</si>
  <si>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</si>
  <si>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</si>
  <si>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</si>
  <si>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</si>
  <si>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</si>
  <si>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</si>
  <si>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</si>
  <si>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</si>
  <si>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</si>
  <si>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</si>
  <si>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</si>
  <si>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</si>
  <si>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</si>
  <si>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</si>
  <si>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</si>
  <si>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</si>
  <si>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</si>
  <si>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</si>
  <si>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</si>
  <si>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</si>
  <si>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</si>
  <si>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</si>
  <si>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</si>
  <si>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</si>
  <si>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</si>
  <si>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</si>
  <si>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</si>
  <si>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</si>
  <si>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</si>
  <si>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</si>
  <si>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</si>
  <si>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</si>
  <si>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</si>
  <si>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</si>
  <si>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</si>
  <si>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</si>
  <si>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</si>
  <si>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</si>
  <si>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</si>
  <si>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</si>
  <si>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</si>
  <si>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</si>
  <si>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</si>
  <si>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</si>
  <si>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</si>
  <si>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</si>
  <si>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</si>
  <si>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</si>
  <si>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</si>
  <si>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</si>
  <si>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</si>
  <si>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</si>
  <si>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</si>
  <si>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</si>
  <si>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</si>
  <si>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</si>
  <si>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</si>
  <si>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</si>
  <si>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</si>
  <si>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</si>
  <si>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</si>
  <si>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</si>
  <si>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</si>
  <si>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</si>
  <si>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</si>
  <si>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</si>
  <si>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</si>
  <si>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</si>
  <si>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</si>
  <si>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</si>
  <si>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</si>
  <si>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</si>
  <si>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</si>
  <si>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</si>
  <si>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</si>
  <si>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</si>
  <si>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</si>
  <si>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</si>
  <si>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</si>
  <si>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</si>
  <si>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</si>
  <si>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</si>
  <si>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</si>
  <si>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</si>
  <si>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</si>
  <si>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</si>
  <si>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</si>
  <si>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</si>
  <si>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</si>
  <si>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</si>
  <si>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</si>
  <si>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</si>
  <si>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</si>
  <si>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</si>
  <si>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</si>
  <si>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</si>
  <si>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</si>
  <si>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</si>
  <si>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</si>
  <si>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</si>
  <si>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</si>
  <si>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</si>
  <si>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</si>
  <si>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</si>
  <si>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</si>
  <si>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</si>
  <si>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</si>
  <si>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</si>
  <si>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</si>
  <si>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</si>
  <si>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</si>
  <si>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</si>
  <si>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</si>
  <si>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</si>
  <si>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</si>
  <si>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</si>
  <si>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</si>
  <si>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</si>
  <si>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</si>
  <si>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</si>
  <si>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</si>
  <si>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</si>
  <si>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</si>
  <si>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</si>
  <si>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</si>
  <si>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</si>
  <si>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</si>
  <si>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</si>
  <si>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</si>
  <si>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</si>
  <si>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</si>
  <si>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</si>
  <si>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</si>
  <si>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</si>
  <si>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</si>
  <si>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</si>
  <si>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</si>
  <si>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</si>
  <si>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</si>
  <si>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</si>
  <si>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</si>
  <si>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</si>
  <si>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</si>
  <si>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</si>
  <si>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</si>
  <si>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</si>
  <si>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</si>
  <si>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</si>
  <si>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</si>
  <si>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</si>
  <si>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</si>
  <si>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</si>
  <si>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</si>
  <si>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</si>
  <si>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</si>
  <si>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</si>
  <si>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</si>
  <si>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</si>
  <si>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</si>
  <si>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</si>
  <si>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</si>
  <si>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</si>
  <si>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</si>
  <si>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</si>
  <si>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</si>
  <si>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</si>
  <si>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</si>
  <si>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</si>
  <si>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</si>
  <si>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</si>
  <si>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</si>
  <si>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</si>
  <si>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</si>
  <si>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</si>
  <si>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</si>
  <si>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</si>
  <si>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</si>
  <si>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</si>
  <si>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</si>
  <si>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</si>
  <si>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</si>
  <si>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</si>
  <si>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</si>
  <si>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</si>
  <si>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</si>
  <si>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</si>
  <si>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</si>
  <si>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</si>
  <si>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</si>
  <si>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</si>
  <si>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</si>
  <si>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</si>
  <si>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</si>
  <si>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</si>
  <si>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</si>
  <si>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</si>
  <si>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</si>
  <si>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</si>
  <si>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</si>
  <si>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</si>
  <si>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</si>
  <si>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</si>
  <si>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</si>
  <si>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</si>
  <si>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</si>
  <si>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</si>
  <si>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</si>
  <si>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</si>
  <si>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</si>
  <si>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</si>
  <si>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</si>
  <si>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</si>
  <si>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</si>
  <si>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</si>
  <si>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</si>
  <si>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</si>
  <si>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</si>
  <si>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</si>
  <si>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</si>
  <si>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</si>
  <si>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</si>
  <si>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</si>
  <si>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</si>
  <si>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</si>
  <si>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</si>
  <si>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</si>
  <si>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</si>
  <si>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</si>
  <si>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</si>
  <si>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</si>
  <si>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</si>
  <si>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</si>
  <si>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</si>
  <si>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</si>
  <si>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</si>
  <si>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</si>
  <si>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</si>
  <si>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</si>
  <si>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</si>
  <si>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</si>
  <si>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</si>
  <si>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</si>
  <si>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</si>
  <si>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</si>
  <si>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</si>
  <si>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</si>
  <si>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</si>
  <si>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</si>
  <si>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</si>
  <si>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</si>
  <si>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</si>
  <si>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</si>
  <si>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</si>
  <si>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</si>
  <si>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</si>
  <si>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</si>
  <si>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</si>
  <si>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</si>
  <si>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</si>
  <si>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</si>
  <si>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</si>
  <si>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</si>
  <si>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</si>
  <si>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</si>
  <si>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</si>
  <si>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</si>
  <si>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</si>
  <si>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</si>
  <si>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</si>
  <si>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</si>
  <si>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</si>
  <si>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</si>
  <si>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</si>
  <si>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</si>
  <si>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</si>
  <si>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</si>
  <si>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</si>
  <si>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</si>
  <si>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</si>
  <si>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</si>
  <si>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</si>
  <si>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</si>
  <si>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</si>
  <si>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</si>
  <si>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</si>
  <si>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</si>
  <si>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</si>
  <si>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</si>
  <si>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</si>
  <si>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</si>
  <si>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</si>
  <si>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</si>
  <si>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</si>
  <si>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</si>
  <si>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</si>
  <si>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</si>
  <si>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</si>
  <si>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</si>
  <si>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</si>
  <si>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</si>
  <si>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</si>
  <si>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</si>
  <si>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</si>
  <si>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</si>
  <si>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</si>
  <si>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</si>
  <si>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</si>
  <si>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</si>
  <si>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</si>
  <si>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</si>
  <si>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</si>
  <si>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</si>
  <si>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</si>
  <si>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</si>
  <si>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</si>
  <si>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</si>
  <si>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</si>
  <si>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</si>
  <si>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</si>
  <si>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</si>
  <si>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</si>
  <si>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</si>
  <si>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</si>
  <si>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</si>
  <si>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</si>
  <si>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</si>
  <si>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</si>
  <si>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</si>
  <si>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</si>
  <si>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</si>
  <si>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</si>
  <si>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</si>
  <si>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</si>
  <si>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</si>
  <si>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</si>
  <si>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</si>
  <si>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</si>
  <si>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</si>
  <si>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</si>
  <si>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</si>
  <si>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</si>
  <si>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</si>
  <si>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</si>
  <si>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</si>
  <si>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</si>
  <si>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</si>
  <si>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</si>
  <si>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</si>
  <si>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</si>
  <si>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</si>
  <si>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</si>
  <si>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</si>
  <si>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</si>
  <si>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</si>
  <si>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</si>
  <si>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</si>
  <si>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</si>
  <si>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</si>
  <si>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</si>
  <si>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</si>
  <si>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</si>
  <si>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</si>
  <si>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</si>
  <si>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</si>
  <si>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</si>
  <si>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</si>
  <si>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</si>
  <si>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</si>
  <si>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</si>
  <si>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</si>
  <si>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</si>
  <si>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</si>
  <si>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</si>
  <si>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</si>
  <si>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</si>
  <si>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</si>
  <si>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</si>
  <si>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</si>
  <si>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</si>
  <si>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</si>
  <si>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</si>
  <si>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</si>
  <si>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</si>
  <si>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</si>
  <si>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</si>
  <si>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</si>
  <si>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</si>
  <si>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</si>
  <si>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</si>
  <si>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</si>
  <si>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</si>
  <si>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</si>
  <si>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</si>
  <si>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</si>
  <si>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</si>
  <si>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</si>
  <si>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</si>
  <si>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</si>
  <si>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</si>
  <si>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</si>
  <si>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</si>
  <si>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</si>
  <si>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</si>
  <si>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</si>
  <si>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</si>
  <si>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</si>
  <si>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</si>
  <si>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</si>
  <si>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</si>
  <si>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</si>
  <si>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</si>
  <si>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</si>
  <si>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</si>
  <si>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</si>
  <si>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</si>
  <si>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</si>
  <si>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</si>
  <si>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</si>
  <si>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</si>
  <si>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</si>
  <si>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</si>
  <si>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</si>
  <si>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</si>
  <si>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</si>
  <si>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</si>
  <si>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</si>
  <si>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</si>
  <si>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</si>
  <si>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</si>
  <si>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</si>
  <si>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</si>
  <si>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</si>
  <si>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</si>
  <si>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</si>
  <si>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</si>
  <si>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</si>
  <si>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</si>
  <si>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</si>
  <si>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</si>
  <si>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</si>
  <si>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</si>
  <si>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</si>
  <si>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</si>
  <si>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</si>
  <si>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</si>
  <si>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</si>
  <si>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</si>
  <si>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</si>
  <si>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</si>
  <si>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</si>
  <si>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</si>
  <si>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</si>
  <si>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</si>
  <si>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</si>
  <si>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</si>
  <si>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</si>
  <si>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</si>
  <si>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</si>
  <si>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</si>
  <si>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</si>
  <si>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</si>
  <si>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</si>
  <si>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</si>
  <si>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</si>
  <si>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</si>
  <si>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</si>
  <si>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</si>
  <si>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</si>
  <si>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</si>
  <si>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</si>
  <si>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</si>
  <si>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</si>
  <si>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</si>
  <si>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</si>
  <si>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</si>
  <si>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</si>
  <si>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</si>
  <si>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</si>
  <si>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</si>
  <si>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</si>
  <si>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</si>
  <si>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</si>
  <si>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</si>
  <si>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</si>
  <si>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</si>
  <si>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</si>
  <si>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</si>
  <si>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</si>
  <si>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</si>
  <si>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</si>
  <si>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</si>
  <si>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</si>
  <si>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</si>
  <si>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</si>
  <si>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</si>
  <si>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</si>
  <si>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</si>
  <si>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</si>
  <si>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</si>
  <si>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</si>
  <si>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</si>
  <si>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</si>
  <si>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</si>
  <si>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</si>
  <si>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</si>
  <si>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</si>
  <si>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</si>
  <si>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</si>
  <si>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</si>
  <si>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</si>
  <si>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</si>
  <si>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</si>
  <si>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</si>
  <si>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</si>
  <si>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</si>
  <si>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</si>
  <si>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</si>
  <si>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</si>
  <si>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</si>
  <si>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</si>
  <si>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</si>
  <si>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</si>
  <si>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</si>
  <si>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</si>
  <si>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</si>
  <si>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</si>
  <si>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</si>
  <si>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</si>
  <si>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</si>
  <si>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</si>
  <si>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</si>
  <si>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</si>
  <si>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</si>
  <si>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</si>
  <si>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</si>
  <si>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</si>
  <si>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</si>
  <si>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</si>
  <si>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</si>
  <si>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</si>
  <si>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</si>
  <si>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</si>
  <si>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</si>
  <si>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</si>
  <si>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</si>
  <si>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</si>
  <si>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</si>
  <si>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</si>
  <si>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</si>
  <si>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</si>
  <si>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</si>
  <si>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</si>
  <si>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</si>
  <si>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</si>
  <si>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</si>
  <si>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</si>
  <si>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</si>
  <si>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</si>
  <si>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</si>
  <si>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</si>
  <si>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</si>
  <si>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</si>
  <si>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</si>
  <si>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</si>
  <si>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</si>
  <si>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</si>
  <si>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</si>
  <si>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</si>
  <si>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</si>
  <si>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</si>
  <si>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</si>
  <si>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</si>
  <si>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</si>
  <si>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</si>
  <si>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</si>
  <si>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</si>
  <si>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</si>
  <si>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</si>
  <si>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</si>
  <si>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</si>
  <si>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</si>
  <si>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</si>
  <si>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</si>
  <si>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</si>
  <si>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</si>
  <si>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</si>
  <si>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</si>
  <si>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</si>
  <si>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</si>
  <si>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</si>
  <si>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</si>
  <si>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</si>
  <si>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</si>
  <si>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</si>
  <si>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</si>
  <si>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</si>
  <si>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</si>
  <si>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</si>
  <si>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</si>
  <si>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</si>
  <si>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</si>
  <si>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</si>
  <si>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</si>
  <si>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</si>
  <si>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</si>
  <si>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</si>
  <si>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</si>
  <si>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</si>
  <si>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</si>
  <si>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</si>
  <si>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</si>
  <si>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</si>
  <si>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</si>
  <si>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</si>
  <si>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</si>
  <si>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</si>
  <si>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</si>
  <si>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</si>
  <si>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</si>
  <si>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</si>
  <si>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</si>
  <si>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</si>
  <si>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</si>
  <si>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</si>
  <si>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</si>
  <si>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</si>
  <si>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</si>
  <si>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</si>
  <si>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</si>
  <si>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</si>
  <si>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</si>
  <si>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</si>
  <si>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</si>
  <si>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</si>
  <si>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</si>
  <si>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</si>
  <si>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</si>
  <si>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</si>
  <si>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</si>
  <si>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</si>
  <si>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</si>
  <si>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</si>
  <si>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</si>
  <si>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</si>
  <si>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</si>
  <si>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</si>
  <si>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</si>
  <si>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</si>
  <si>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</si>
  <si>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</si>
  <si>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</si>
  <si>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</si>
  <si>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</si>
  <si>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</si>
  <si>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</si>
  <si>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</si>
  <si>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</si>
  <si>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</si>
  <si>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</si>
  <si>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</si>
  <si>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</si>
  <si>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</si>
  <si>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</si>
  <si>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</si>
  <si>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</si>
  <si>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</si>
  <si>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</si>
  <si>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</si>
  <si>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</si>
  <si>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</si>
  <si>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</si>
  <si>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</si>
  <si>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</si>
  <si>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</si>
  <si>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</si>
  <si>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</si>
  <si>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</si>
  <si>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</si>
  <si>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</si>
  <si>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</si>
  <si>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</si>
  <si>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</si>
  <si>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</si>
  <si>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</si>
  <si>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</si>
  <si>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</si>
  <si>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</si>
  <si>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</si>
  <si>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</si>
  <si>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</si>
  <si>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</si>
  <si>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</si>
  <si>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</si>
  <si>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</si>
  <si>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</si>
  <si>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</si>
  <si>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</si>
  <si>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</si>
  <si>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</si>
  <si>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</si>
  <si>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</si>
  <si>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</si>
  <si>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</si>
  <si>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</si>
  <si>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</si>
  <si>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</si>
  <si>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</si>
  <si>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</si>
  <si>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</si>
  <si>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</si>
  <si>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</si>
  <si>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</si>
  <si>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</si>
  <si>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</si>
  <si>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</si>
  <si>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</si>
  <si>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</si>
  <si>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</si>
  <si>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</si>
  <si>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</si>
  <si>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</si>
  <si>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</si>
  <si>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</si>
  <si>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</si>
  <si>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</si>
  <si>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</si>
  <si>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</si>
  <si>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</si>
  <si>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</si>
  <si>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</si>
  <si>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</si>
  <si>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</si>
  <si>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</si>
  <si>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</si>
  <si>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</si>
  <si>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</si>
  <si>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</si>
  <si>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</si>
  <si>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</si>
  <si>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</si>
  <si>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</si>
  <si>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</si>
  <si>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</si>
  <si>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</si>
  <si>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</si>
  <si>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</si>
  <si>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</si>
  <si>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</si>
  <si>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</si>
  <si>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</si>
  <si>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</si>
  <si>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</si>
  <si>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</si>
  <si>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</si>
  <si>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</si>
  <si>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</si>
  <si>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</si>
  <si>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</si>
  <si>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</si>
  <si>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</si>
  <si>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</si>
  <si>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</si>
  <si>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</si>
  <si>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</si>
  <si>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</si>
  <si>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</si>
  <si>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</si>
  <si>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</si>
  <si>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</si>
  <si>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</si>
  <si>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</si>
  <si>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</si>
  <si>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</si>
  <si>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</si>
  <si>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</si>
  <si>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</si>
  <si>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</si>
  <si>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</si>
  <si>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</si>
  <si>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</si>
  <si>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</si>
  <si>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</si>
  <si>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</si>
  <si>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</si>
  <si>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</si>
  <si>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</si>
  <si>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</si>
  <si>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</si>
  <si>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</si>
  <si>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</si>
  <si>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</si>
  <si>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</si>
  <si>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</si>
  <si>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</si>
  <si>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</si>
  <si>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</si>
  <si>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</si>
  <si>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</si>
  <si>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</si>
  <si>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</si>
  <si>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</si>
  <si>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</si>
  <si>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</si>
  <si>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</si>
  <si>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</si>
  <si>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</si>
  <si>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</si>
  <si>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</si>
  <si>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</si>
  <si>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</si>
  <si>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</si>
  <si>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</si>
  <si>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</si>
  <si>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</si>
  <si>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</si>
  <si>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</si>
  <si>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</si>
  <si>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</si>
  <si>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</si>
  <si>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</si>
  <si>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</si>
  <si>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</si>
  <si>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</si>
  <si>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</si>
  <si>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</si>
  <si>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</si>
  <si>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</si>
  <si>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</si>
  <si>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</si>
  <si>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</si>
  <si>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</si>
  <si>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</si>
  <si>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</si>
  <si>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</si>
  <si>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</si>
  <si>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</si>
  <si>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</si>
  <si>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</si>
  <si>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</si>
  <si>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</si>
  <si>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</si>
  <si>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</si>
  <si>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</si>
  <si>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</si>
  <si>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</si>
  <si>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</si>
  <si>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</si>
  <si>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</si>
  <si>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</si>
  <si>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</si>
  <si>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</si>
  <si>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</si>
  <si>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</si>
  <si>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</si>
  <si>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</si>
  <si>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</si>
  <si>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</si>
  <si>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</si>
  <si>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</si>
  <si>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</si>
  <si>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</si>
  <si>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</si>
  <si>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</si>
  <si>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</si>
  <si>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</si>
  <si>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</si>
  <si>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</si>
  <si>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</si>
  <si>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</si>
  <si>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</si>
  <si>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</si>
  <si>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</si>
  <si>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</si>
  <si>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</si>
  <si>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</si>
  <si>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</si>
  <si>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</si>
  <si>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</si>
  <si>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</si>
  <si>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</si>
  <si>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</si>
  <si>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</si>
  <si>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</si>
  <si>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</si>
  <si>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</si>
  <si>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</si>
  <si>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</si>
  <si>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</si>
  <si>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</si>
  <si>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</si>
  <si>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</si>
  <si>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</si>
  <si>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</si>
  <si>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</si>
  <si>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</si>
  <si>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</si>
  <si>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</si>
  <si>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</si>
  <si>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</si>
  <si>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</si>
  <si>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</si>
  <si>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</si>
  <si>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</si>
  <si>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</si>
  <si>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</si>
  <si>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</si>
  <si>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</si>
  <si>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</si>
  <si>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</si>
  <si>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</si>
  <si>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</si>
  <si>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</si>
  <si>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</si>
  <si>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</si>
  <si>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</si>
  <si>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</si>
  <si>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</si>
  <si>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</si>
  <si>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</si>
  <si>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</si>
  <si>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</si>
  <si>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</si>
  <si>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</si>
  <si>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</si>
  <si>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</si>
  <si>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</si>
  <si>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</si>
  <si>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</si>
  <si>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</si>
  <si>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</si>
  <si>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</si>
  <si>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</si>
  <si>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</si>
  <si>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</si>
  <si>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</si>
  <si>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</si>
  <si>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</si>
  <si>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</si>
  <si>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</si>
  <si>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</si>
  <si>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</si>
  <si>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</si>
  <si>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</si>
  <si>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</si>
  <si>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</si>
  <si>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</si>
  <si>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</si>
  <si>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</si>
  <si>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</si>
  <si>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</si>
  <si>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</si>
  <si>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</si>
  <si>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</si>
  <si>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</si>
  <si>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</si>
  <si>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</si>
  <si>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</si>
  <si>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</si>
  <si>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</si>
  <si>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</si>
  <si>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</si>
  <si>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</si>
  <si>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</si>
  <si>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</si>
  <si>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</si>
  <si>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</si>
  <si>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</si>
  <si>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</si>
  <si>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</si>
  <si>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</si>
  <si>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</si>
  <si>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</si>
  <si>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</si>
  <si>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</si>
  <si>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</si>
  <si>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</si>
  <si>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</si>
  <si>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</si>
  <si>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</si>
  <si>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</si>
  <si>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</si>
  <si>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</si>
  <si>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</si>
  <si>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</si>
  <si>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</si>
  <si>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</si>
  <si>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</si>
  <si>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</si>
  <si>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</si>
  <si>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</si>
  <si>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</si>
  <si>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</si>
  <si>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</si>
  <si>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</si>
  <si>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</si>
  <si>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</si>
  <si>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</si>
  <si>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</si>
  <si>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</si>
  <si>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</si>
  <si>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</si>
  <si>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</si>
  <si>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</si>
  <si>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</si>
  <si>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</si>
  <si>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</si>
  <si>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</si>
  <si>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</si>
  <si>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</si>
  <si>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</si>
  <si>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</si>
  <si>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</si>
  <si>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</si>
  <si>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</si>
  <si>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</si>
  <si>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</si>
  <si>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</si>
  <si>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</si>
  <si>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</si>
  <si>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</si>
  <si>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</si>
  <si>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</si>
  <si>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</si>
  <si>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</si>
  <si>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</si>
  <si>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</si>
  <si>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</si>
  <si>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</si>
  <si>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</si>
  <si>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</si>
  <si>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</si>
  <si>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</si>
  <si>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</si>
  <si>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</si>
  <si>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</si>
  <si>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</si>
  <si>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</si>
  <si>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</si>
  <si>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</si>
  <si>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</si>
  <si>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</si>
  <si>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</si>
  <si>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</si>
  <si>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</si>
  <si>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</si>
  <si>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</si>
  <si>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</si>
  <si>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</si>
  <si>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</si>
  <si>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</si>
  <si>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</si>
  <si>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</si>
  <si>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</si>
  <si>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</si>
  <si>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</si>
  <si>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</si>
  <si>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</si>
  <si>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</si>
  <si>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</si>
  <si>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</si>
  <si>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</si>
  <si>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</si>
  <si>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</si>
  <si>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</si>
  <si>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</si>
  <si>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</si>
  <si>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</si>
  <si>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</si>
  <si>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</si>
  <si>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</si>
  <si>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</si>
  <si>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</si>
  <si>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</si>
  <si>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</si>
  <si>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</si>
  <si>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</si>
  <si>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</si>
  <si>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</si>
  <si>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</si>
  <si>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</si>
  <si>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</si>
  <si>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</si>
  <si>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</si>
  <si>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</si>
  <si>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</si>
  <si>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</si>
  <si>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</si>
  <si>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</si>
  <si>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</si>
  <si>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</si>
  <si>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</si>
  <si>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</si>
  <si>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</si>
  <si>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</si>
  <si>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</si>
  <si>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</si>
  <si>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</si>
  <si>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</si>
  <si>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</si>
  <si>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</si>
  <si>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</si>
  <si>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</si>
  <si>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</si>
  <si>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</si>
  <si>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</si>
  <si>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</si>
  <si>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</si>
  <si>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</si>
  <si>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</si>
  <si>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</si>
  <si>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</si>
  <si>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</si>
  <si>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</si>
  <si>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</si>
  <si>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</si>
  <si>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</si>
  <si>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</si>
  <si>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</si>
  <si>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</si>
  <si>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</si>
  <si>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</si>
  <si>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</si>
  <si>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</si>
  <si>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</si>
  <si>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</si>
  <si>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</si>
  <si>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</si>
  <si>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</si>
  <si>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</si>
  <si>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</si>
  <si>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</si>
  <si>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</si>
  <si>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</si>
  <si>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</si>
  <si>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</si>
  <si>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</si>
  <si>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</si>
  <si>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</si>
  <si>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</si>
  <si>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</si>
  <si>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</si>
  <si>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</si>
  <si>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</si>
  <si>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</si>
  <si>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</si>
  <si>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</si>
  <si>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</si>
  <si>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</si>
  <si>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</si>
  <si>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</si>
  <si>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</si>
  <si>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</si>
  <si>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</si>
  <si>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</si>
  <si>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</si>
  <si>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</si>
  <si>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</si>
  <si>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</si>
  <si>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</si>
  <si>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</si>
  <si>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</si>
  <si>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</si>
  <si>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</si>
  <si>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</si>
  <si>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</si>
  <si>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</si>
  <si>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</si>
  <si>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</si>
  <si>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</si>
  <si>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</si>
  <si>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</si>
  <si>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</si>
  <si>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</si>
  <si>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</si>
  <si>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</si>
  <si>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</si>
  <si>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</si>
  <si>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</si>
  <si>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</si>
  <si>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</si>
  <si>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</si>
  <si>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</si>
  <si>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</si>
  <si>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</si>
  <si>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</si>
  <si>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</si>
  <si>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</si>
  <si>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</si>
  <si>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</si>
  <si>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</si>
  <si>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</si>
  <si>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</si>
  <si>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</si>
  <si>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</si>
  <si>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</si>
  <si>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</si>
  <si>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</si>
  <si>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</si>
  <si>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</si>
  <si>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</si>
  <si>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</si>
  <si>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</si>
  <si>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</si>
  <si>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</si>
  <si>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</si>
  <si>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</si>
  <si>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</si>
  <si>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</si>
  <si>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</si>
  <si>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</si>
  <si>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</si>
  <si>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</si>
  <si>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</si>
  <si>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</si>
  <si>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</si>
  <si>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</si>
  <si>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</si>
  <si>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</si>
  <si>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</si>
  <si>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</si>
  <si>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</si>
  <si>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</si>
  <si>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</si>
  <si>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</si>
  <si>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</si>
  <si>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</si>
  <si>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</si>
  <si>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</si>
  <si>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</si>
  <si>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</si>
  <si>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</si>
  <si>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</si>
  <si>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</si>
  <si>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</si>
  <si>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</si>
  <si>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</si>
  <si>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</si>
  <si>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</si>
  <si>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</si>
  <si>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</si>
  <si>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</si>
  <si>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</si>
  <si>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</si>
  <si>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</si>
  <si>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</si>
  <si>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</si>
  <si>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</si>
  <si>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</si>
  <si>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</si>
  <si>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</si>
  <si>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</si>
  <si>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</si>
  <si>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</si>
  <si>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</si>
  <si>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</si>
  <si>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</si>
  <si>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</si>
  <si>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</si>
  <si>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</si>
  <si>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</si>
  <si>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</si>
  <si>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</si>
  <si>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</si>
  <si>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</si>
  <si>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</si>
  <si>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</si>
  <si>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</si>
  <si>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</si>
  <si>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</si>
  <si>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</si>
  <si>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</si>
  <si>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</si>
  <si>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</si>
  <si>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</si>
  <si>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</si>
  <si>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</si>
  <si>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</si>
  <si>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</si>
  <si>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</si>
  <si>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</si>
  <si>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</si>
  <si>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</si>
  <si>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</si>
  <si>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</si>
  <si>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</si>
  <si>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</si>
  <si>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</si>
  <si>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</si>
  <si>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</si>
  <si>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</si>
  <si>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</si>
  <si>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</si>
  <si>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</si>
  <si>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</si>
  <si>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</si>
  <si>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</si>
  <si>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</si>
  <si>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</si>
  <si>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</si>
  <si>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</si>
  <si>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</si>
  <si>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</si>
  <si>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</si>
  <si>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</si>
  <si>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</si>
  <si>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</si>
  <si>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</si>
  <si>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</si>
  <si>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</si>
  <si>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</si>
  <si>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</si>
  <si>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</si>
  <si>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</si>
  <si>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</si>
  <si>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</si>
  <si>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</si>
  <si>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</si>
  <si>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</si>
  <si>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</si>
  <si>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</si>
  <si>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</si>
  <si>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</si>
  <si>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</si>
  <si>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</si>
  <si>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</si>
  <si>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</si>
  <si>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</si>
  <si>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</si>
  <si>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</si>
  <si>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</si>
  <si>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</si>
  <si>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</si>
  <si>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</si>
  <si>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</si>
  <si>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</si>
  <si>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</si>
  <si>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</si>
  <si>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</si>
  <si>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</si>
  <si>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</si>
  <si>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</si>
  <si>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</si>
  <si>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</si>
  <si>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</si>
  <si>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</si>
  <si>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</si>
  <si>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</si>
  <si>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</si>
  <si>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</si>
  <si>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</si>
  <si>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</si>
  <si>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</si>
  <si>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</si>
  <si>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</si>
  <si>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</si>
  <si>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</si>
  <si>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</si>
  <si>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</si>
  <si>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</si>
  <si>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</si>
  <si>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</si>
  <si>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</si>
  <si>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</si>
  <si>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</si>
  <si>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</si>
  <si>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</si>
  <si>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</si>
  <si>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</si>
  <si>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</si>
  <si>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</si>
  <si>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</si>
  <si>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</si>
  <si>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</si>
  <si>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</si>
  <si>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</si>
  <si>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</si>
  <si>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</si>
  <si>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</si>
  <si>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</si>
  <si>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</si>
  <si>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</si>
  <si>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</si>
  <si>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</si>
  <si>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</si>
  <si>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</si>
  <si>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</si>
  <si>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</si>
  <si>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</si>
  <si>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</si>
  <si>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</si>
  <si>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</si>
  <si>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</si>
  <si>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</si>
  <si>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</si>
  <si>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</si>
  <si>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</si>
  <si>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</si>
  <si>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</si>
  <si>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</si>
  <si>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</si>
  <si>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</si>
  <si>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</si>
  <si>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</si>
  <si>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</si>
  <si>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</si>
  <si>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</si>
  <si>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</si>
  <si>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</si>
  <si>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</si>
  <si>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</si>
  <si>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</si>
  <si>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</si>
  <si>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</si>
  <si>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</si>
  <si>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</si>
  <si>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</si>
  <si>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</si>
  <si>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</si>
  <si>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</si>
  <si>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</si>
  <si>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</si>
  <si>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</si>
  <si>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</si>
  <si>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</si>
  <si>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</si>
  <si>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</si>
  <si>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</si>
  <si>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</si>
  <si>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</si>
  <si>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</si>
  <si>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</si>
  <si>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</si>
  <si>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</si>
  <si>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</si>
  <si>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</si>
  <si>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</si>
  <si>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</si>
  <si>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</si>
  <si>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</si>
  <si>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</si>
  <si>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</si>
  <si>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</si>
  <si>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</si>
  <si>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</si>
  <si>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</si>
  <si>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</si>
  <si>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</si>
  <si>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</si>
  <si>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</si>
  <si>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</si>
  <si>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</si>
  <si>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</si>
  <si>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</si>
  <si>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</si>
  <si>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</si>
  <si>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</si>
  <si>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</si>
  <si>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</si>
  <si>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</si>
  <si>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</si>
  <si>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</si>
  <si>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</si>
  <si>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</si>
  <si>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</si>
  <si>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</si>
  <si>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</si>
  <si>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</si>
  <si>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</si>
  <si>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</si>
  <si>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</si>
  <si>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</si>
  <si>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</si>
  <si>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</si>
  <si>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</si>
  <si>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</si>
  <si>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</si>
  <si>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</si>
  <si>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</si>
  <si>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</si>
  <si>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</si>
  <si>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</si>
  <si>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</si>
  <si>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</si>
  <si>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</si>
  <si>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</si>
  <si>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</si>
  <si>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</si>
  <si>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</si>
  <si>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</si>
  <si>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</si>
  <si>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</si>
  <si>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</si>
  <si>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</si>
  <si>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</si>
  <si>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</si>
  <si>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</si>
  <si>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</si>
  <si>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</si>
  <si>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</si>
  <si>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</si>
  <si>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</si>
  <si>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</si>
  <si>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</si>
  <si>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</si>
  <si>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</si>
  <si>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</si>
  <si>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</si>
  <si>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</si>
  <si>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</si>
  <si>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</si>
  <si>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</si>
  <si>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</si>
  <si>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</si>
  <si>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</si>
  <si>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</si>
  <si>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</si>
  <si>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</si>
  <si>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</si>
  <si>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</si>
  <si>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</si>
  <si>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</si>
  <si>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</si>
  <si>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</si>
  <si>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</si>
  <si>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</si>
  <si>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</si>
  <si>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</si>
  <si>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</si>
  <si>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</si>
  <si>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</si>
  <si>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</si>
  <si>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</si>
  <si>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</si>
  <si>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</si>
  <si>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</si>
  <si>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</si>
  <si>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</si>
  <si>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</si>
  <si>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</si>
  <si>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</si>
  <si>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</si>
  <si>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</si>
  <si>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</si>
  <si>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</si>
  <si>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</si>
  <si>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</si>
  <si>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</si>
  <si>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</si>
  <si>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</si>
  <si>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</si>
  <si>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</si>
  <si>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</si>
  <si>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</si>
  <si>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</si>
  <si>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</si>
  <si>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</si>
  <si>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</si>
  <si>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</si>
  <si>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</si>
  <si>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</si>
  <si>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</si>
  <si>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</si>
  <si>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</si>
  <si>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</si>
  <si>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</si>
  <si>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</si>
  <si>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</si>
  <si>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</si>
  <si>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</si>
  <si>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</si>
  <si>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</si>
  <si>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</si>
  <si>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</si>
  <si>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</si>
  <si>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</si>
  <si>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</si>
  <si>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</si>
  <si>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</si>
  <si>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</si>
  <si>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</si>
  <si>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</si>
  <si>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</si>
  <si>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</si>
  <si>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</si>
  <si>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</si>
  <si>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</si>
  <si>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</si>
  <si>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</si>
  <si>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</si>
  <si>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</si>
  <si>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</si>
  <si>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</si>
  <si>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</si>
  <si>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</si>
  <si>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</si>
  <si>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</si>
  <si>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</si>
  <si>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</si>
  <si>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</si>
  <si>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</si>
  <si>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</si>
  <si>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</si>
  <si>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</si>
  <si>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</si>
  <si>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</si>
  <si>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</si>
  <si>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</si>
  <si>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</si>
  <si>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</si>
  <si>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</si>
  <si>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</si>
  <si>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</si>
  <si>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</si>
  <si>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</si>
  <si>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</si>
  <si>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</si>
  <si>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</si>
  <si>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</si>
  <si>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</si>
  <si>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</si>
  <si>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</si>
  <si>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</si>
  <si>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</si>
  <si>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</si>
  <si>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</si>
  <si>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</si>
  <si>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</si>
  <si>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</si>
  <si>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</si>
  <si>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</si>
  <si>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</si>
  <si>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</si>
  <si>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</si>
  <si>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</si>
  <si>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</si>
  <si>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</si>
  <si>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</si>
  <si>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</si>
  <si>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</si>
  <si>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</si>
  <si>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</si>
  <si>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</si>
  <si>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</si>
  <si>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</si>
  <si>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</si>
  <si>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</si>
  <si>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</si>
  <si>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</si>
  <si>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</si>
  <si>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</si>
  <si>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</si>
  <si>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</si>
  <si>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</si>
  <si>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</si>
  <si>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</si>
  <si>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</si>
  <si>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</si>
  <si>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</si>
  <si>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</si>
  <si>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</si>
  <si>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</si>
  <si>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</si>
  <si>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</si>
  <si>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</si>
  <si>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</si>
  <si>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</si>
  <si>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</si>
  <si>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</si>
  <si>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</si>
  <si>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</si>
  <si>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</si>
  <si>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</si>
  <si>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</si>
  <si>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</si>
  <si>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</si>
  <si>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</si>
  <si>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</si>
  <si>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</si>
  <si>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</si>
  <si>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</si>
  <si>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</si>
  <si>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</si>
  <si>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</si>
  <si>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</si>
  <si>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</si>
  <si>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</si>
  <si>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</si>
  <si>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</si>
  <si>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</si>
  <si>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</si>
  <si>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</si>
  <si>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</si>
  <si>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</si>
  <si>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</si>
  <si>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</si>
  <si>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</si>
  <si>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</si>
  <si>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</si>
  <si>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</si>
  <si>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</si>
  <si>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</si>
  <si>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</si>
  <si>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</si>
  <si>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</si>
  <si>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</si>
  <si>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</si>
  <si>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</si>
  <si>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</si>
  <si>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</si>
  <si>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</si>
  <si>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</si>
  <si>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</si>
  <si>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</si>
  <si>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</si>
  <si>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</si>
  <si>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</si>
  <si>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</si>
  <si>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</si>
  <si>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</si>
  <si>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</si>
  <si>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</si>
  <si>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</si>
  <si>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</si>
  <si>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</si>
  <si>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</si>
  <si>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</si>
  <si>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</si>
  <si>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</si>
  <si>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</si>
  <si>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</si>
  <si>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</si>
  <si>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</si>
  <si>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</si>
  <si>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</si>
  <si>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</si>
  <si>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</si>
  <si>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</si>
  <si>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</si>
  <si>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</si>
  <si>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</si>
  <si>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</si>
  <si>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</si>
  <si>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</si>
  <si>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</si>
  <si>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</si>
  <si>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</si>
  <si>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</si>
  <si>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</si>
  <si>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</si>
  <si>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</si>
  <si>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</si>
  <si>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</si>
  <si>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</si>
  <si>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</si>
  <si>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</si>
  <si>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</si>
  <si>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</si>
  <si>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</si>
  <si>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</si>
  <si>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</si>
  <si>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</si>
  <si>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</si>
  <si>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</si>
  <si>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</si>
  <si>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</si>
  <si>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</si>
  <si>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</si>
  <si>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</si>
  <si>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</si>
  <si>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</si>
  <si>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</si>
  <si>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</si>
  <si>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</si>
  <si>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</si>
  <si>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</si>
  <si>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</si>
  <si>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</si>
  <si>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</si>
  <si>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</si>
  <si>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</si>
  <si>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</si>
  <si>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</si>
  <si>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</si>
  <si>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</si>
  <si>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</si>
  <si>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</si>
  <si>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</si>
  <si>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</si>
  <si>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</si>
  <si>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</si>
  <si>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</si>
  <si>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</si>
  <si>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</si>
  <si>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</si>
  <si>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</si>
  <si>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</si>
  <si>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</si>
  <si>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</si>
  <si>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</si>
  <si>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</si>
  <si>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</si>
  <si>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</si>
  <si>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</si>
  <si>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</si>
  <si>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</si>
  <si>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</si>
  <si>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</si>
  <si>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</si>
  <si>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</si>
  <si>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</si>
  <si>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</si>
  <si>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</si>
  <si>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</si>
  <si>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</si>
  <si>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</si>
  <si>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</si>
  <si>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</si>
  <si>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</si>
  <si>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</si>
  <si>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</si>
  <si>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</si>
  <si>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</si>
  <si>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</si>
  <si>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</si>
  <si>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</si>
  <si>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</si>
  <si>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</si>
  <si>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</si>
  <si>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</si>
  <si>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</si>
  <si>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</si>
  <si>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</si>
  <si>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</si>
  <si>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</si>
  <si>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</si>
  <si>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</si>
  <si>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</si>
  <si>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</si>
  <si>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</si>
  <si>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</si>
  <si>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</si>
  <si>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</si>
  <si>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</si>
  <si>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</si>
  <si>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</si>
  <si>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</si>
  <si>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</si>
  <si>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</si>
  <si>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</si>
  <si>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</si>
  <si>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</si>
  <si>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</si>
  <si>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</si>
  <si>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</si>
  <si>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</si>
  <si>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</si>
  <si>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</si>
  <si>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</si>
  <si>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</si>
  <si>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</si>
  <si>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</si>
  <si>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</si>
  <si>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</si>
  <si>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</si>
  <si>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</si>
  <si>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</si>
  <si>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</si>
  <si>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</si>
  <si>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</si>
  <si>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</si>
  <si>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</si>
  <si>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</si>
  <si>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</si>
  <si>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</si>
  <si>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</si>
  <si>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</si>
  <si>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</si>
  <si>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</si>
  <si>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</si>
  <si>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</si>
  <si>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</si>
  <si>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</si>
  <si>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</si>
  <si>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</si>
  <si>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</si>
  <si>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</si>
  <si>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</si>
  <si>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</si>
  <si>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</si>
  <si>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</si>
  <si>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</si>
  <si>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</si>
  <si>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</si>
  <si>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</si>
  <si>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</si>
  <si>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</si>
  <si>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</si>
  <si>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</si>
  <si>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</si>
  <si>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</si>
  <si>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</si>
  <si>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</si>
  <si>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</si>
  <si>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</si>
  <si>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</si>
  <si>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</si>
  <si>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</si>
  <si>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</si>
  <si>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</si>
  <si>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</si>
  <si>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</si>
  <si>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</si>
  <si>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</si>
  <si>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</si>
  <si>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</si>
  <si>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</si>
  <si>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</si>
  <si>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</si>
  <si>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</si>
  <si>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</si>
  <si>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</si>
  <si>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</si>
  <si>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</si>
  <si>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</si>
  <si>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</si>
  <si>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</si>
  <si>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</si>
  <si>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</si>
  <si>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</si>
  <si>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</si>
  <si>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</si>
  <si>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</si>
  <si>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</si>
  <si>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</si>
  <si>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</si>
  <si>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</si>
  <si>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</si>
  <si>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</si>
  <si>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</si>
  <si>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</si>
  <si>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</si>
  <si>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</si>
  <si>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</si>
  <si>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</si>
  <si>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</si>
  <si>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</si>
  <si>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</si>
  <si>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</si>
  <si>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</si>
  <si>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</si>
  <si>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</si>
  <si>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</si>
  <si>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</si>
  <si>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</si>
  <si>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</si>
  <si>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</si>
  <si>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</si>
  <si>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</si>
  <si>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</si>
  <si>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</si>
  <si>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</si>
  <si>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</si>
  <si>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</si>
  <si>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</si>
  <si>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</si>
  <si>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</si>
  <si>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</si>
  <si>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</si>
  <si>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</si>
  <si>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</si>
  <si>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</si>
  <si>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</si>
  <si>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</si>
  <si>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</si>
  <si>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</si>
  <si>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</si>
  <si>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</si>
  <si>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</si>
  <si>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</si>
  <si>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</si>
  <si>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</si>
  <si>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</si>
  <si>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</si>
  <si>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</si>
  <si>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</si>
  <si>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</si>
  <si>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</si>
  <si>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</si>
  <si>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</si>
  <si>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</si>
  <si>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</si>
  <si>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</si>
  <si>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</si>
  <si>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</si>
  <si>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</si>
  <si>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</si>
  <si>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</si>
  <si>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</si>
  <si>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</si>
  <si>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</si>
  <si>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</si>
  <si>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</si>
  <si>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</si>
  <si>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</si>
  <si>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</si>
  <si>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</si>
  <si>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</si>
  <si>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</si>
  <si>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</si>
  <si>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</si>
  <si>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</si>
  <si>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</si>
  <si>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</si>
  <si>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</si>
  <si>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</si>
  <si>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</si>
  <si>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</si>
  <si>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</si>
  <si>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</si>
  <si>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</si>
  <si>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</si>
  <si>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</si>
  <si>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</si>
  <si>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</si>
  <si>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</si>
  <si>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</si>
  <si>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</si>
  <si>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</si>
  <si>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</si>
  <si>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</si>
  <si>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</si>
  <si>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</si>
  <si>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</si>
  <si>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</si>
  <si>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</si>
  <si>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</si>
  <si>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</si>
  <si>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</si>
  <si>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</si>
  <si>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</si>
  <si>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</si>
  <si>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</si>
  <si>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</si>
  <si>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</si>
  <si>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</si>
  <si>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</si>
  <si>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</si>
  <si>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</si>
  <si>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</si>
  <si>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</si>
  <si>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</si>
  <si>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</si>
  <si>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</si>
  <si>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</si>
  <si>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</si>
  <si>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</si>
  <si>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</si>
  <si>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</si>
  <si>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</si>
  <si>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</si>
  <si>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</si>
  <si>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</si>
  <si>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</si>
  <si>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</si>
  <si>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</si>
  <si>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</si>
  <si>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</si>
  <si>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</si>
  <si>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</si>
  <si>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</si>
  <si>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</si>
  <si>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</si>
  <si>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</si>
  <si>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</si>
  <si>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</si>
  <si>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</si>
  <si>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</si>
  <si>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</si>
  <si>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</si>
  <si>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</si>
  <si>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</si>
  <si>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</si>
  <si>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</si>
  <si>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</si>
  <si>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</si>
  <si>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</si>
  <si>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</si>
  <si>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</si>
  <si>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</si>
  <si>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</si>
  <si>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</si>
  <si>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</si>
  <si>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</si>
  <si>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</si>
  <si>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</si>
  <si>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</si>
  <si>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</si>
  <si>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</si>
  <si>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</si>
  <si>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</si>
  <si>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</si>
  <si>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</si>
  <si>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</si>
  <si>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</si>
  <si>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</si>
  <si>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</si>
  <si>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</si>
  <si>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</si>
  <si>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</si>
  <si>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</si>
  <si>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</si>
  <si>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</si>
  <si>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</si>
  <si>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</si>
  <si>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</si>
  <si>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</si>
  <si>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</si>
  <si>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</si>
  <si>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</si>
  <si>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</si>
  <si>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</si>
  <si>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</si>
  <si>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</si>
  <si>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</si>
  <si>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</si>
  <si>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</si>
  <si>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</si>
  <si>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</si>
  <si>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</si>
  <si>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</si>
  <si>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</si>
  <si>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</si>
  <si>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</si>
  <si>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</si>
  <si>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</si>
  <si>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</si>
  <si>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</si>
  <si>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</si>
  <si>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</si>
  <si>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</si>
  <si>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</si>
  <si>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</si>
  <si>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</si>
  <si>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</si>
  <si>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</si>
  <si>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</si>
  <si>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</si>
  <si>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</si>
  <si>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</si>
  <si>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</si>
  <si>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</si>
  <si>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</si>
  <si>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</si>
  <si>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</si>
  <si>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</si>
  <si>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</si>
  <si>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</si>
  <si>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</si>
  <si>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</si>
  <si>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</si>
  <si>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</si>
  <si>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</si>
  <si>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</si>
  <si>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</si>
  <si>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</si>
  <si>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</si>
  <si>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</si>
  <si>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</si>
  <si>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</si>
  <si>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</si>
  <si>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</si>
  <si>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</si>
  <si>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</si>
  <si>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</si>
  <si>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</si>
  <si>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</si>
  <si>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</si>
  <si>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</si>
  <si>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</si>
  <si>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</si>
  <si>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</si>
  <si>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</si>
  <si>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</si>
  <si>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</si>
  <si>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</si>
  <si>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</si>
  <si>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</si>
  <si>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</si>
  <si>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</si>
  <si>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</si>
  <si>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</si>
  <si>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</si>
  <si>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</si>
  <si>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</si>
  <si>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</si>
  <si>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</si>
  <si>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</si>
  <si>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</si>
  <si>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</si>
  <si>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</si>
  <si>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</si>
  <si>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</si>
  <si>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</si>
  <si>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</si>
  <si>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</si>
  <si>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</si>
  <si>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</si>
  <si>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</si>
  <si>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</si>
  <si>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</si>
  <si>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</si>
  <si>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</si>
  <si>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</si>
  <si>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</si>
  <si>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</si>
  <si>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</si>
  <si>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</si>
  <si>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</si>
  <si>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</si>
  <si>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</si>
  <si>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</si>
  <si>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</si>
  <si>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</si>
  <si>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</si>
  <si>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</si>
  <si>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</si>
  <si>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</si>
  <si>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</si>
  <si>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</si>
  <si>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</si>
  <si>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</si>
  <si>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</si>
  <si>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</si>
  <si>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</si>
  <si>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</si>
  <si>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</si>
  <si>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</si>
  <si>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</si>
  <si>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</si>
  <si>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</si>
  <si>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</si>
  <si>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</si>
  <si>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</si>
  <si>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</si>
  <si>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</si>
  <si>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</si>
  <si>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</si>
  <si>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</si>
  <si>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</si>
  <si>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</si>
  <si>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</si>
  <si>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</si>
  <si>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</si>
  <si>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</si>
  <si>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</si>
  <si>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</si>
  <si>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</si>
  <si>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</si>
  <si>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</si>
  <si>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</si>
  <si>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</si>
  <si>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</si>
  <si>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</si>
  <si>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</si>
  <si>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</si>
  <si>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</si>
  <si>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</si>
  <si>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</si>
  <si>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</si>
  <si>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</si>
  <si>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</si>
  <si>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</si>
  <si>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</si>
  <si>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</si>
  <si>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</si>
  <si>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</si>
  <si>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</si>
  <si>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</si>
  <si>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</si>
  <si>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</si>
  <si>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</si>
  <si>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</si>
  <si>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</si>
  <si>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</si>
  <si>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</si>
  <si>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</si>
  <si>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</si>
  <si>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</si>
  <si>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</si>
  <si>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</si>
  <si>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</si>
  <si>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</si>
  <si>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</si>
  <si>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</si>
  <si>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</si>
  <si>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</si>
  <si>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</si>
  <si>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</si>
  <si>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</si>
  <si>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</si>
  <si>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</si>
  <si>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</si>
  <si>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</si>
  <si>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</si>
  <si>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</si>
  <si>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</si>
  <si>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</si>
  <si>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</si>
  <si>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</si>
  <si>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</si>
  <si>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</si>
  <si>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</si>
  <si>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</si>
  <si>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</si>
  <si>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</si>
  <si>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</si>
  <si>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</si>
  <si>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</si>
  <si>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</si>
  <si>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</si>
  <si>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</si>
  <si>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</si>
  <si>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</si>
  <si>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</si>
  <si>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</si>
  <si>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</si>
  <si>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</si>
  <si>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</si>
  <si>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</si>
  <si>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</si>
  <si>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</si>
  <si>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</si>
  <si>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</si>
  <si>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</si>
  <si>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</si>
  <si>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</si>
  <si>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</si>
  <si>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</si>
  <si>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</si>
  <si>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</si>
  <si>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</si>
  <si>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</si>
  <si>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</si>
  <si>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</si>
  <si>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</si>
  <si>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</si>
  <si>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</si>
  <si>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</si>
  <si>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</si>
  <si>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</si>
  <si>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</si>
  <si>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</si>
  <si>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</si>
  <si>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</si>
  <si>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</si>
  <si>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</si>
  <si>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</si>
  <si>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</si>
  <si>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</si>
  <si>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</si>
  <si>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</si>
  <si>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</si>
  <si>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</si>
  <si>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</si>
  <si>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</si>
  <si>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</si>
  <si>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</si>
  <si>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</si>
  <si>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</si>
  <si>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</si>
  <si>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</si>
  <si>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</si>
  <si>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</si>
  <si>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</si>
  <si>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</si>
  <si>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</si>
  <si>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</si>
  <si>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</si>
  <si>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</si>
  <si>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</si>
  <si>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</si>
  <si>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</si>
  <si>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</si>
  <si>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</si>
  <si>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</si>
  <si>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</si>
  <si>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</si>
  <si>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</si>
  <si>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</si>
  <si>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</si>
  <si>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</si>
  <si>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</si>
  <si>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</si>
  <si>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</si>
  <si>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</si>
  <si>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</si>
  <si>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</si>
  <si>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</si>
  <si>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</si>
  <si>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</si>
  <si>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</si>
  <si>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</si>
  <si>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</si>
  <si>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</si>
  <si>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</si>
  <si>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</si>
  <si>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</si>
  <si>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</si>
  <si>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</si>
  <si>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</si>
  <si>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</si>
  <si>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</si>
  <si>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</si>
  <si>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</si>
  <si>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</si>
  <si>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</si>
  <si>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</si>
  <si>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</si>
  <si>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</si>
  <si>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</si>
  <si>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</si>
  <si>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</si>
  <si>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</si>
  <si>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</si>
  <si>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</si>
  <si>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</si>
  <si>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</si>
  <si>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</si>
  <si>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</si>
  <si>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</si>
  <si>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</si>
  <si>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</si>
  <si>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</si>
  <si>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</si>
  <si>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</si>
  <si>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</si>
  <si>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</si>
  <si>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</si>
  <si>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</si>
  <si>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</si>
  <si>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</si>
  <si>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</si>
  <si>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</si>
  <si>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</si>
  <si>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</si>
  <si>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</si>
  <si>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</si>
  <si>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</si>
  <si>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</si>
  <si>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</si>
  <si>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</si>
  <si>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</si>
  <si>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</si>
  <si>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</si>
  <si>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</si>
  <si>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</si>
  <si>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</si>
  <si>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</si>
  <si>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</si>
  <si>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</si>
  <si>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</si>
  <si>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</si>
  <si>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</si>
  <si>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</si>
  <si>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</si>
  <si>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</si>
  <si>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</si>
  <si>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</si>
  <si>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</si>
  <si>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</si>
  <si>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</si>
  <si>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</si>
  <si>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</si>
  <si>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</si>
  <si>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</si>
  <si>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</si>
  <si>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</si>
  <si>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</si>
  <si>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</si>
  <si>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</si>
  <si>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</si>
  <si>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</si>
  <si>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</si>
  <si>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</si>
  <si>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</si>
  <si>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</si>
  <si>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</si>
  <si>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</si>
  <si>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</si>
  <si>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</si>
  <si>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</si>
  <si>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</si>
  <si>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</si>
  <si>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</si>
  <si>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</si>
  <si>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</si>
  <si>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</si>
  <si>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</si>
  <si>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</si>
  <si>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</si>
  <si>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</si>
  <si>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</si>
  <si>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</si>
  <si>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</si>
  <si>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</si>
  <si>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</si>
  <si>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</si>
  <si>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</si>
  <si>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</si>
  <si>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</si>
  <si>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</si>
  <si>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</si>
  <si>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</si>
  <si>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</si>
  <si>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</si>
  <si>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</si>
  <si>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</si>
  <si>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</si>
  <si>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</si>
  <si>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</si>
  <si>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</si>
  <si>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</si>
  <si>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</si>
  <si>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</si>
  <si>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</si>
  <si>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</si>
  <si>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</si>
  <si>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</si>
  <si>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</si>
  <si>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</si>
  <si>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</si>
  <si>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</si>
  <si>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</si>
  <si>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</si>
  <si>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</si>
  <si>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</si>
  <si>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</si>
  <si>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</si>
  <si>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</si>
  <si>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</si>
  <si>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</si>
  <si>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</si>
  <si>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</si>
  <si>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</si>
  <si>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</si>
  <si>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</si>
  <si>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</si>
  <si>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</si>
  <si>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</si>
  <si>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</si>
  <si>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</si>
  <si>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</si>
  <si>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</si>
  <si>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</si>
  <si>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</si>
  <si>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</si>
  <si>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</si>
  <si>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</si>
  <si>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</si>
  <si>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</si>
  <si>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</si>
  <si>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</si>
  <si>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</si>
  <si>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</si>
  <si>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</si>
  <si>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</si>
  <si>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</si>
  <si>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</si>
  <si>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</si>
  <si>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</si>
  <si>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</si>
  <si>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</si>
  <si>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</si>
  <si>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</si>
  <si>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</si>
  <si>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</si>
  <si>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</si>
  <si>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</si>
  <si>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</si>
  <si>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</si>
  <si>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</si>
  <si>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</si>
  <si>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</si>
  <si>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</si>
  <si>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</si>
  <si>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</si>
  <si>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</si>
  <si>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</si>
  <si>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</si>
  <si>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</si>
  <si>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</si>
  <si>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</si>
  <si>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</si>
  <si>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</si>
  <si>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</si>
  <si>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</si>
  <si>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</si>
  <si>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</si>
  <si>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</si>
  <si>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</si>
  <si>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</si>
  <si>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</si>
  <si>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</si>
  <si>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</si>
  <si>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</si>
  <si>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</si>
  <si>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</si>
  <si>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</si>
  <si>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</si>
  <si>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</si>
  <si>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</si>
  <si>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</si>
  <si>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</si>
  <si>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</si>
  <si>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</si>
  <si>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</si>
  <si>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</si>
  <si>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</si>
  <si>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</si>
  <si>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</si>
  <si>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</si>
  <si>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</si>
  <si>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</si>
  <si>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</si>
  <si>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</si>
  <si>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</si>
  <si>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</si>
  <si>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</si>
  <si>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</si>
  <si>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</si>
  <si>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</si>
  <si>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</si>
  <si>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</si>
  <si>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</si>
  <si>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</si>
  <si>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</si>
  <si>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</si>
  <si>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</si>
  <si>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</si>
  <si>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</si>
  <si>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</si>
  <si>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</si>
  <si>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</si>
  <si>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</si>
  <si>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</si>
  <si>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</si>
  <si>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</si>
  <si>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</si>
  <si>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</si>
  <si>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</si>
  <si>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</si>
  <si>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</si>
  <si>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</si>
  <si>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</si>
  <si>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</si>
  <si>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</si>
  <si>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</si>
  <si>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</si>
  <si>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</si>
  <si>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</si>
  <si>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</si>
  <si>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</si>
  <si>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</si>
  <si>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</si>
  <si>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</si>
  <si>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</si>
  <si>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</si>
  <si>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</si>
  <si>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</si>
  <si>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</si>
  <si>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</si>
  <si>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</si>
  <si>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</si>
  <si>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</si>
  <si>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</si>
  <si>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</si>
  <si>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</si>
  <si>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</si>
  <si>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</si>
  <si>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</si>
  <si>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</si>
  <si>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</si>
  <si>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</si>
  <si>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</si>
  <si>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</si>
  <si>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</si>
  <si>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</si>
  <si>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</si>
  <si>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</si>
  <si>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</si>
  <si>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</si>
  <si>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</si>
  <si>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</si>
  <si>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</si>
  <si>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</si>
  <si>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</si>
  <si>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</si>
  <si>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</si>
  <si>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</si>
  <si>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</si>
  <si>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</si>
  <si>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</si>
  <si>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</si>
  <si>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</si>
  <si>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</si>
  <si>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</si>
  <si>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</si>
  <si>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</si>
  <si>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</si>
  <si>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</si>
  <si>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</si>
  <si>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</si>
  <si>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</si>
  <si>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</si>
  <si>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</si>
  <si>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</si>
  <si>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</si>
  <si>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</si>
  <si>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</si>
  <si>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</si>
  <si>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</si>
  <si>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</si>
  <si>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</si>
  <si>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</si>
  <si>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</si>
  <si>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</si>
  <si>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</si>
  <si>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</si>
  <si>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</si>
  <si>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</si>
  <si>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</si>
  <si>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</si>
  <si>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</si>
  <si>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</si>
  <si>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</si>
  <si>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</si>
  <si>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</si>
  <si>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</si>
  <si>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</si>
  <si>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</si>
  <si>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</si>
  <si>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</si>
  <si>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</si>
  <si>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</si>
  <si>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</si>
  <si>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</si>
  <si>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</si>
  <si>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</si>
  <si>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</si>
  <si>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</si>
  <si>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</si>
  <si>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</si>
  <si>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</si>
  <si>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</si>
  <si>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</si>
  <si>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</si>
  <si>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</si>
  <si>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</si>
  <si>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</si>
  <si>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</si>
  <si>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</si>
  <si>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</si>
  <si>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</si>
  <si>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</si>
  <si>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</si>
  <si>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</si>
  <si>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</si>
  <si>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</si>
  <si>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</si>
  <si>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</si>
  <si>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</si>
  <si>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</si>
  <si>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</si>
  <si>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</si>
  <si>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</si>
  <si>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</si>
  <si>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</si>
  <si>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</si>
  <si>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</si>
  <si>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</si>
  <si>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</si>
  <si>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</si>
  <si>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</si>
  <si>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</si>
  <si>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</si>
  <si>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</si>
  <si>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</si>
  <si>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</si>
  <si>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</si>
  <si>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</si>
  <si>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</si>
  <si>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</si>
  <si>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</si>
  <si>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</si>
  <si>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</si>
  <si>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</si>
  <si>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</si>
  <si>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</si>
  <si>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</si>
  <si>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</si>
  <si>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</si>
  <si>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</si>
  <si>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</si>
  <si>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</si>
  <si>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</si>
  <si>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</si>
  <si>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</si>
  <si>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</si>
  <si>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</si>
  <si>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</si>
  <si>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</si>
  <si>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</si>
  <si>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</si>
  <si>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</si>
  <si>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</si>
  <si>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</si>
  <si>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</si>
  <si>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</si>
  <si>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</si>
  <si>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</si>
  <si>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</si>
  <si>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</si>
  <si>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</si>
  <si>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</si>
  <si>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</si>
  <si>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</si>
  <si>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</si>
  <si>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</si>
  <si>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</si>
  <si>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</si>
  <si>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</si>
  <si>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</si>
  <si>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</si>
  <si>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</si>
  <si>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</si>
  <si>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</si>
  <si>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</si>
  <si>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</si>
  <si>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</si>
  <si>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</si>
  <si>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</si>
  <si>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</si>
  <si>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</si>
  <si>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</si>
  <si>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</si>
  <si>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</si>
  <si>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</si>
  <si>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</si>
  <si>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</si>
  <si>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</si>
  <si>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</si>
  <si>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</si>
  <si>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</si>
  <si>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</si>
  <si>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</si>
  <si>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</si>
  <si>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</si>
  <si>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</si>
  <si>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</si>
  <si>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</si>
  <si>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</si>
  <si>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</si>
  <si>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</si>
  <si>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</si>
  <si>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</si>
  <si>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</si>
  <si>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</si>
  <si>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</si>
  <si>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</si>
  <si>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</si>
  <si>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</si>
  <si>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</si>
  <si>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</si>
  <si>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</si>
  <si>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</si>
  <si>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</si>
  <si>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</si>
  <si>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</si>
  <si>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</si>
  <si>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</si>
  <si>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</si>
  <si>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</si>
  <si>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</si>
  <si>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</si>
  <si>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</si>
  <si>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</si>
  <si>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</si>
  <si>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</si>
  <si>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</si>
  <si>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</si>
  <si>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</si>
  <si>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</si>
  <si>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</si>
  <si>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</si>
  <si>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</si>
  <si>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</si>
  <si>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</si>
  <si>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</si>
  <si>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</si>
  <si>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</si>
  <si>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</si>
  <si>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</si>
  <si>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</si>
  <si>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</si>
  <si>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</si>
  <si>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</si>
  <si>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</si>
  <si>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</si>
  <si>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</si>
  <si>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</si>
  <si>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</si>
  <si>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</si>
  <si>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</si>
  <si>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</si>
  <si>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</si>
  <si>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</si>
  <si>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</si>
  <si>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</si>
  <si>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</si>
  <si>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</si>
  <si>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</si>
  <si>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</si>
  <si>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</si>
  <si>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</si>
  <si>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</si>
  <si>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</si>
  <si>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</si>
  <si>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</si>
  <si>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</si>
  <si>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</si>
  <si>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</si>
  <si>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</si>
  <si>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</si>
  <si>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</si>
  <si>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</si>
  <si>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</si>
  <si>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</si>
  <si>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</si>
  <si>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</si>
  <si>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</si>
  <si>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</si>
  <si>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</si>
  <si>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</si>
  <si>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</si>
  <si>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</si>
  <si>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</si>
  <si>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</si>
  <si>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</si>
  <si>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</si>
  <si>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</si>
  <si>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</si>
  <si>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</si>
  <si>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</si>
  <si>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</si>
  <si>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</si>
  <si>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</si>
  <si>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</si>
  <si>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</si>
  <si>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</si>
  <si>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</si>
  <si>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</si>
  <si>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</si>
  <si>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</si>
  <si>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</si>
  <si>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</si>
  <si>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</si>
  <si>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</si>
  <si>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</si>
  <si>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</si>
  <si>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</si>
  <si>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</si>
  <si>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</si>
  <si>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</si>
  <si>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</si>
  <si>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</si>
  <si>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</si>
  <si>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</si>
  <si>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</si>
  <si>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</si>
  <si>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</si>
  <si>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</si>
  <si>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</si>
  <si>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</si>
  <si>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</si>
  <si>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</si>
  <si>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</si>
  <si>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</si>
  <si>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</si>
  <si>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</si>
  <si>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</si>
  <si>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</si>
  <si>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</si>
  <si>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</si>
  <si>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</si>
  <si>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</si>
  <si>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</si>
  <si>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</si>
  <si>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</si>
  <si>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</si>
  <si>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</si>
  <si>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</si>
  <si>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</si>
  <si>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</si>
  <si>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</si>
  <si>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</si>
  <si>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</si>
  <si>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</si>
  <si>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</si>
  <si>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</si>
  <si>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</si>
  <si>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</si>
  <si>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</si>
  <si>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</si>
  <si>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</si>
  <si>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</si>
  <si>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</si>
  <si>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</si>
  <si>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</si>
  <si>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</si>
  <si>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</si>
  <si>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</si>
  <si>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</si>
  <si>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</si>
  <si>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</si>
  <si>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</si>
  <si>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</si>
  <si>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</si>
  <si>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</si>
  <si>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</si>
  <si>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</si>
  <si>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</si>
  <si>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</si>
  <si>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</si>
  <si>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</si>
  <si>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</si>
  <si>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</si>
  <si>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</si>
  <si>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</si>
  <si>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</si>
  <si>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</si>
  <si>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</si>
  <si>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</si>
  <si>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</si>
  <si>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</si>
  <si>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</si>
  <si>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</si>
  <si>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</si>
  <si>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</si>
  <si>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</si>
  <si>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</si>
  <si>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</si>
  <si>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</si>
  <si>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</si>
  <si>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</si>
  <si>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</si>
  <si>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</si>
  <si>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</si>
  <si>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</si>
  <si>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</si>
  <si>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</si>
  <si>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</si>
  <si>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</si>
  <si>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</si>
  <si>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</si>
  <si>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</si>
  <si>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</si>
  <si>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</si>
  <si>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</si>
  <si>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</si>
  <si>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</si>
  <si>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</si>
  <si>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</si>
  <si>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</si>
  <si>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</si>
  <si>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</si>
  <si>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</si>
  <si>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</si>
  <si>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</si>
  <si>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</si>
  <si>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</si>
  <si>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</si>
  <si>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</si>
  <si>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</si>
  <si>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</si>
  <si>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</si>
  <si>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</si>
  <si>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</si>
  <si>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</si>
  <si>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</si>
  <si>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</si>
  <si>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</si>
  <si>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</si>
  <si>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</si>
  <si>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</si>
  <si>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</si>
  <si>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</si>
  <si>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</si>
  <si>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</si>
  <si>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</si>
  <si>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</si>
  <si>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</si>
  <si>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</si>
  <si>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</si>
  <si>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</si>
  <si>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</si>
  <si>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</si>
  <si>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</si>
  <si>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</si>
  <si>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</si>
  <si>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</si>
  <si>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</si>
  <si>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</si>
  <si>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</si>
  <si>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</si>
  <si>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</si>
  <si>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</si>
  <si>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</si>
  <si>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</si>
  <si>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</si>
  <si>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</si>
  <si>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</si>
  <si>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</si>
  <si>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</si>
  <si>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</si>
  <si>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</si>
  <si>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</si>
  <si>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</si>
  <si>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</si>
  <si>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</si>
  <si>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</si>
  <si>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</si>
  <si>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</si>
  <si>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</si>
  <si>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</si>
  <si>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</si>
  <si>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</si>
  <si>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</si>
  <si>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</si>
  <si>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</si>
  <si>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</si>
  <si>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</si>
  <si>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</si>
  <si>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</si>
  <si>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</si>
  <si>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</si>
  <si>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</si>
  <si>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</si>
  <si>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</si>
  <si>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</si>
  <si>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</si>
  <si>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</si>
  <si>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</si>
  <si>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</si>
  <si>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</si>
  <si>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</si>
  <si>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</si>
  <si>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</si>
  <si>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</si>
  <si>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</si>
  <si>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</si>
  <si>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</si>
  <si>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</si>
  <si>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</si>
  <si>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</si>
  <si>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</si>
  <si>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</si>
  <si>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</si>
  <si>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</si>
  <si>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</si>
  <si>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</si>
  <si>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</si>
  <si>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</si>
  <si>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</si>
  <si>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</si>
  <si>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</si>
  <si>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</si>
  <si>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</si>
  <si>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</si>
  <si>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</si>
  <si>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</si>
  <si>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</si>
  <si>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</si>
  <si>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</si>
  <si>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</si>
  <si>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</si>
  <si>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</si>
  <si>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</si>
  <si>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</si>
  <si>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</si>
  <si>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</si>
  <si>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</si>
  <si>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</si>
  <si>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</si>
  <si>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</si>
  <si>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</si>
  <si>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</si>
  <si>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</si>
  <si>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</si>
  <si>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</si>
  <si>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</si>
  <si>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</si>
  <si>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</si>
  <si>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</si>
  <si>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</si>
  <si>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</si>
  <si>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</si>
  <si>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</si>
  <si>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</si>
  <si>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</si>
  <si>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</si>
  <si>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</si>
  <si>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</si>
  <si>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</si>
  <si>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</si>
  <si>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</si>
  <si>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</si>
  <si>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</si>
  <si>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</si>
  <si>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</si>
  <si>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</si>
  <si>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</si>
  <si>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</si>
  <si>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</si>
  <si>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</si>
  <si>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</si>
  <si>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</si>
  <si>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</si>
  <si>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</si>
  <si>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</si>
  <si>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</si>
  <si>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</si>
  <si>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</si>
  <si>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</si>
  <si>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</si>
  <si>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</si>
  <si>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</si>
  <si>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</si>
  <si>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</si>
  <si>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</si>
  <si>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</si>
  <si>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</si>
  <si>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</si>
  <si>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</si>
  <si>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</si>
  <si>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</si>
  <si>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</si>
  <si>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</si>
  <si>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</si>
  <si>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</si>
  <si>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</si>
  <si>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</si>
  <si>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</si>
  <si>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</si>
  <si>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</si>
  <si>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</si>
  <si>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</si>
  <si>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</si>
  <si>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</si>
  <si>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</si>
  <si>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</si>
  <si>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</si>
  <si>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</si>
  <si>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</si>
  <si>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</si>
  <si>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</si>
  <si>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</si>
  <si>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</si>
  <si>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</si>
  <si>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</si>
  <si>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</si>
  <si>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</si>
  <si>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</si>
  <si>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</si>
  <si>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</si>
  <si>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</si>
  <si>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</si>
  <si>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</si>
  <si>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</si>
  <si>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</si>
  <si>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</si>
  <si>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</si>
  <si>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</si>
  <si>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</si>
  <si>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</si>
  <si>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</si>
  <si>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</si>
  <si>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</si>
  <si>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</si>
  <si>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</si>
  <si>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</si>
  <si>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</si>
  <si>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</si>
  <si>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</si>
  <si>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</si>
  <si>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</si>
  <si>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</si>
  <si>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</si>
  <si>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</si>
  <si>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</si>
  <si>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</si>
  <si>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</si>
  <si>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</si>
  <si>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</si>
  <si>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</si>
  <si>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</si>
  <si>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</si>
  <si>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</si>
  <si>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</si>
  <si>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</si>
  <si>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</si>
  <si>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</si>
  <si>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</si>
  <si>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</si>
  <si>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</si>
  <si>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</si>
  <si>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</si>
  <si>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</si>
  <si>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</si>
  <si>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</si>
  <si>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</si>
  <si>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</si>
  <si>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</si>
  <si>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</si>
  <si>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</si>
  <si>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</si>
  <si>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</si>
  <si>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</si>
  <si>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</si>
  <si>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</si>
  <si>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</si>
  <si>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</si>
  <si>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</si>
  <si>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</si>
  <si>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</si>
  <si>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</si>
  <si>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</si>
  <si>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</si>
  <si>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</si>
  <si>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</si>
  <si>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</si>
  <si>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</si>
  <si>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</si>
  <si>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</si>
  <si>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</si>
  <si>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</si>
  <si>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</si>
  <si>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</si>
  <si>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</si>
  <si>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</si>
  <si>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</si>
  <si>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</si>
  <si>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</si>
  <si>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</si>
  <si>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</si>
  <si>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</si>
  <si>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</si>
  <si>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</si>
  <si>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</si>
  <si>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</si>
  <si>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</si>
  <si>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</si>
  <si>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</si>
  <si>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</si>
  <si>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</si>
  <si>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</si>
  <si>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</si>
  <si>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</si>
  <si>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</si>
  <si>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</si>
  <si>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</si>
  <si>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</si>
  <si>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</si>
  <si>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</si>
  <si>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</si>
  <si>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</si>
  <si>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</si>
  <si>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</si>
  <si>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</si>
  <si>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</si>
  <si>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</si>
  <si>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</si>
  <si>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</si>
  <si>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</si>
  <si>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</si>
  <si>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</si>
  <si>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</si>
  <si>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</si>
  <si>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</si>
  <si>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</si>
  <si>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</si>
  <si>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</si>
  <si>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</si>
  <si>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</si>
  <si>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</si>
  <si>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</si>
  <si>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</si>
  <si>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</si>
  <si>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</si>
  <si>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</si>
  <si>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</si>
  <si>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</si>
  <si>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</si>
  <si>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</si>
  <si>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</si>
  <si>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</si>
  <si>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</si>
  <si>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</si>
  <si>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</si>
  <si>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</si>
  <si>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</si>
  <si>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</si>
  <si>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</si>
  <si>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</si>
  <si>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</si>
  <si>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</si>
  <si>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</si>
  <si>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</si>
  <si>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</si>
  <si>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</si>
  <si>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</si>
  <si>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</si>
  <si>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</si>
  <si>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</si>
  <si>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</si>
  <si>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</si>
  <si>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</si>
  <si>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</si>
  <si>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</si>
  <si>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</si>
  <si>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</si>
  <si>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</si>
  <si>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</si>
  <si>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</si>
  <si>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</si>
  <si>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</si>
  <si>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</si>
  <si>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</si>
  <si>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</si>
  <si>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</si>
  <si>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</si>
  <si>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</si>
  <si>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</si>
  <si>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</si>
  <si>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</si>
  <si>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</si>
  <si>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</si>
  <si>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</si>
  <si>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</si>
  <si>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</si>
  <si>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</si>
  <si>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</si>
  <si>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</si>
  <si>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</si>
  <si>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</si>
  <si>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</si>
  <si>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</si>
  <si>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</si>
  <si>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</si>
  <si>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</si>
  <si>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</si>
  <si>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</si>
  <si>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</si>
  <si>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</si>
  <si>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</si>
  <si>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</si>
  <si>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</si>
  <si>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</si>
  <si>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</si>
  <si>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</si>
  <si>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</si>
  <si>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</si>
  <si>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</si>
  <si>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</si>
  <si>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</si>
  <si>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</si>
  <si>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</si>
  <si>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</si>
  <si>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</si>
  <si>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</si>
  <si>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</si>
  <si>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</si>
  <si>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</si>
  <si>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</si>
  <si>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</si>
  <si>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</si>
  <si>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</si>
  <si>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</si>
  <si>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</si>
  <si>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</si>
  <si>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</si>
  <si>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</si>
  <si>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</si>
  <si>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</si>
  <si>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</si>
  <si>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</si>
  <si>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</si>
  <si>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</si>
  <si>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</si>
  <si>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</si>
  <si>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</si>
  <si>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</si>
  <si>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</si>
  <si>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</si>
  <si>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</si>
  <si>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</si>
  <si>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</si>
  <si>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</si>
  <si>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</si>
  <si>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</si>
  <si>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</si>
  <si>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</si>
  <si>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</si>
  <si>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</si>
  <si>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</si>
  <si>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</si>
  <si>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</si>
  <si>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</si>
  <si>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</si>
  <si>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</si>
  <si>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</si>
  <si>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</si>
  <si>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</si>
  <si>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</si>
  <si>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</si>
  <si>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</si>
  <si>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</si>
  <si>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</si>
  <si>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</si>
  <si>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</si>
  <si>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</si>
  <si>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</si>
  <si>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</si>
  <si>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</si>
  <si>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</si>
  <si>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</si>
  <si>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</si>
  <si>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</si>
  <si>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</si>
  <si>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</si>
  <si>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</si>
  <si>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</si>
  <si>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</si>
  <si>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</si>
  <si>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</si>
  <si>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</si>
  <si>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</si>
  <si>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</si>
  <si>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</si>
  <si>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</si>
  <si>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</si>
  <si>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</si>
  <si>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</si>
  <si>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</si>
  <si>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</si>
  <si>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</si>
  <si>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</si>
  <si>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</si>
  <si>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</si>
  <si>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</si>
  <si>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</si>
  <si>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</si>
  <si>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</si>
  <si>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</si>
  <si>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</si>
  <si>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</si>
  <si>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</si>
  <si>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</si>
  <si>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</si>
  <si>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</si>
  <si>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</si>
  <si>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</si>
  <si>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</si>
  <si>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</si>
  <si>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</si>
  <si>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</si>
  <si>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</si>
  <si>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</si>
  <si>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</si>
  <si>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</si>
  <si>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</si>
  <si>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</si>
  <si>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</si>
  <si>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</si>
  <si>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</si>
  <si>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</si>
  <si>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</si>
  <si>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</si>
  <si>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</si>
  <si>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</si>
  <si>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</si>
  <si>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</si>
  <si>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</si>
  <si>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</si>
  <si>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</si>
  <si>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</si>
  <si>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</si>
  <si>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</si>
  <si>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</si>
  <si>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</si>
  <si>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</si>
  <si>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</si>
  <si>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</si>
  <si>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</si>
  <si>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</si>
  <si>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</si>
  <si>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</si>
  <si>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</si>
  <si>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</si>
  <si>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</si>
  <si>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</si>
  <si>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</si>
  <si>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</si>
  <si>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</si>
  <si>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</si>
  <si>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</si>
  <si>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</si>
  <si>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</si>
  <si>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</si>
  <si>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</si>
  <si>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</si>
  <si>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</si>
  <si>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</si>
  <si>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</si>
  <si>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</si>
  <si>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</si>
  <si>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</si>
  <si>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</si>
  <si>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</si>
  <si>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</si>
  <si>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</si>
  <si>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</si>
  <si>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</si>
  <si>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</si>
  <si>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</si>
  <si>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</si>
  <si>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</si>
  <si>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</si>
  <si>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</si>
  <si>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</si>
  <si>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</si>
  <si>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</si>
  <si>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</si>
  <si>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</si>
  <si>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</si>
  <si>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</si>
  <si>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</si>
  <si>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</si>
  <si>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</si>
  <si>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</si>
  <si>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</si>
  <si>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</si>
  <si>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</si>
  <si>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</si>
  <si>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</si>
  <si>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</si>
  <si>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</si>
  <si>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</si>
  <si>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</si>
  <si>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</si>
  <si>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</si>
  <si>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</si>
  <si>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</si>
  <si>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</si>
  <si>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</si>
  <si>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</si>
  <si>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</si>
  <si>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</si>
  <si>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</si>
  <si>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</si>
  <si>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</si>
  <si>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</si>
  <si>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</si>
  <si>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</si>
  <si>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</si>
  <si>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</si>
  <si>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</si>
  <si>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</si>
  <si>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</si>
  <si>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</si>
  <si>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</si>
  <si>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</si>
  <si>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</si>
  <si>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</si>
  <si>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</si>
  <si>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</si>
  <si>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</si>
  <si>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</si>
  <si>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</si>
  <si>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</si>
  <si>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</si>
  <si>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</si>
  <si>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</si>
  <si>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</si>
  <si>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</si>
  <si>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</si>
  <si>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</si>
  <si>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</si>
  <si>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</si>
  <si>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</si>
  <si>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</si>
  <si>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</si>
  <si>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</si>
  <si>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</si>
  <si>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</si>
  <si>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</si>
  <si>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</si>
  <si>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</si>
  <si>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</si>
  <si>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</si>
  <si>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</si>
  <si>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</si>
  <si>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</si>
  <si>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</si>
  <si>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</si>
  <si>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</si>
  <si>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</si>
  <si>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</si>
  <si>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</si>
  <si>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</si>
  <si>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</si>
  <si>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</si>
  <si>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</si>
  <si>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</si>
  <si>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</si>
  <si>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</si>
  <si>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</si>
  <si>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</si>
  <si>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</si>
  <si>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</si>
  <si>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</si>
  <si>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</si>
  <si>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</si>
  <si>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</si>
  <si>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</si>
  <si>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</si>
  <si>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</si>
  <si>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</si>
  <si>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</si>
  <si>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</si>
  <si>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</si>
  <si>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</si>
  <si>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</si>
  <si>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</si>
  <si>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</si>
  <si>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</si>
  <si>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</si>
  <si>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</si>
  <si>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</si>
  <si>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</si>
  <si>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</si>
  <si>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</si>
  <si>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</si>
  <si>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</si>
  <si>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</si>
  <si>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</si>
  <si>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</si>
  <si>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</si>
  <si>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</si>
  <si>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</si>
  <si>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</si>
  <si>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</si>
  <si>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</si>
  <si>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</si>
  <si>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</si>
  <si>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</si>
  <si>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</si>
  <si>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</si>
  <si>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</si>
  <si>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</si>
  <si>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</si>
  <si>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</si>
  <si>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</si>
  <si>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</si>
  <si>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</si>
  <si>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</si>
  <si>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</si>
  <si>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</si>
  <si>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</si>
  <si>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</si>
  <si>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</si>
  <si>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</si>
  <si>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</si>
  <si>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</si>
  <si>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</si>
  <si>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</si>
  <si>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</si>
  <si>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</si>
  <si>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</si>
  <si>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</si>
  <si>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</si>
  <si>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</si>
  <si>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</si>
  <si>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</si>
  <si>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</si>
  <si>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</si>
  <si>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</si>
  <si>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</si>
  <si>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</si>
  <si>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</si>
  <si>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</si>
  <si>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</si>
  <si>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</si>
  <si>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</si>
  <si>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</si>
  <si>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</si>
  <si>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</si>
  <si>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</si>
  <si>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</si>
  <si>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</si>
  <si>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</si>
  <si>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</si>
  <si>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</si>
  <si>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</si>
  <si>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</si>
  <si>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</si>
  <si>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</si>
  <si>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</si>
  <si>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</si>
  <si>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</si>
  <si>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</si>
  <si>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</si>
  <si>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</si>
  <si>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</si>
  <si>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</si>
  <si>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</si>
  <si>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</si>
  <si>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</si>
  <si>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</si>
  <si>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</si>
  <si>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</si>
  <si>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</si>
  <si>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</si>
  <si>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</si>
  <si>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</si>
  <si>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</si>
  <si>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</si>
  <si>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</si>
  <si>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</si>
  <si>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</si>
  <si>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</si>
  <si>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</si>
  <si>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</si>
  <si>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</si>
  <si>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</si>
  <si>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</si>
  <si>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</si>
  <si>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</si>
  <si>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</si>
  <si>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</si>
  <si>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</si>
  <si>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</si>
  <si>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</si>
  <si>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</si>
  <si>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</si>
  <si>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</si>
  <si>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</si>
  <si>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</si>
  <si>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</si>
  <si>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</si>
  <si>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</si>
  <si>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</si>
  <si>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</si>
  <si>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</si>
  <si>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</si>
  <si>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</si>
  <si>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</si>
  <si>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</si>
  <si>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</si>
  <si>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</si>
  <si>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</si>
  <si>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</si>
  <si>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</si>
  <si>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</si>
  <si>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</si>
  <si>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</si>
  <si>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</si>
  <si>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</si>
  <si>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</si>
  <si>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</si>
  <si>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</si>
  <si>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</si>
  <si>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</si>
  <si>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</si>
  <si>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</si>
  <si>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</si>
  <si>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</si>
  <si>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</si>
  <si>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</si>
  <si>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</si>
  <si>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</si>
  <si>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</si>
  <si>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</si>
  <si>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</si>
  <si>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</si>
  <si>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</si>
  <si>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</si>
  <si>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</si>
  <si>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</si>
  <si>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</si>
  <si>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</si>
  <si>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</si>
  <si>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</si>
  <si>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</si>
  <si>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</si>
  <si>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</si>
  <si>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</si>
  <si>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</si>
  <si>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</si>
  <si>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</si>
  <si>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</si>
  <si>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</si>
  <si>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</si>
  <si>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</si>
  <si>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</si>
  <si>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</si>
  <si>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</si>
  <si>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</si>
  <si>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</si>
  <si>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</si>
  <si>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</si>
  <si>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</si>
  <si>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</si>
  <si>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</si>
  <si>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</si>
  <si>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</si>
  <si>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</si>
  <si>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</si>
  <si>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</si>
  <si>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</si>
  <si>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</si>
  <si>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</si>
  <si>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</si>
  <si>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</si>
  <si>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</si>
  <si>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</si>
  <si>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</si>
  <si>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</si>
  <si>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</si>
  <si>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</si>
  <si>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</si>
  <si>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</si>
  <si>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</si>
  <si>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</si>
  <si>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</si>
  <si>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</si>
  <si>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</si>
  <si>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</si>
  <si>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</si>
  <si>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</si>
  <si>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</si>
  <si>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</si>
  <si>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</si>
  <si>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</si>
  <si>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</si>
  <si>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</si>
  <si>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</si>
  <si>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</si>
  <si>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</si>
  <si>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</si>
  <si>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</si>
  <si>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</si>
  <si>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</si>
  <si>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</si>
  <si>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</si>
  <si>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</si>
  <si>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</si>
  <si>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</si>
  <si>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</si>
  <si>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</si>
  <si>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</si>
  <si>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</si>
  <si>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</si>
  <si>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</si>
  <si>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</si>
  <si>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</si>
  <si>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</si>
  <si>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</si>
  <si>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</si>
  <si>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</si>
  <si>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</si>
  <si>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</si>
  <si>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</si>
  <si>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</si>
  <si>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</si>
  <si>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</si>
  <si>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</si>
  <si>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</si>
  <si>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</si>
  <si>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</si>
  <si>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</si>
  <si>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</si>
  <si>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</si>
  <si>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</si>
  <si>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</si>
  <si>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</si>
  <si>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</si>
  <si>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</si>
  <si>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</si>
  <si>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</si>
  <si>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</si>
  <si>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</si>
  <si>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</si>
  <si>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</si>
  <si>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</si>
  <si>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</si>
  <si>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</si>
  <si>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</si>
  <si>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</si>
  <si>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</si>
  <si>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</si>
  <si>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</si>
  <si>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</si>
  <si>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</si>
  <si>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</si>
  <si>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</si>
  <si>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</si>
  <si>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</si>
  <si>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</si>
  <si>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</si>
  <si>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</si>
  <si>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</si>
  <si>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</si>
  <si>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</si>
  <si>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</si>
  <si>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</si>
  <si>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</si>
  <si>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</si>
  <si>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</si>
  <si>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</si>
  <si>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</si>
  <si>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</si>
  <si>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</si>
  <si>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</si>
  <si>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</si>
  <si>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</si>
  <si>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</si>
  <si>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</si>
  <si>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</si>
  <si>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</si>
  <si>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</si>
  <si>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</si>
  <si>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</si>
  <si>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</si>
  <si>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</si>
  <si>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</si>
  <si>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</si>
  <si>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</si>
  <si>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</si>
  <si>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</si>
  <si>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</si>
  <si>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</si>
  <si>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</si>
  <si>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</si>
  <si>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</si>
  <si>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</si>
  <si>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</si>
  <si>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</si>
  <si>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</si>
  <si>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</si>
  <si>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</si>
  <si>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</si>
  <si>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</si>
  <si>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</si>
  <si>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</si>
  <si>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</si>
  <si>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</si>
  <si>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</si>
  <si>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</si>
  <si>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</si>
  <si>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</si>
  <si>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</si>
  <si>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</si>
  <si>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</si>
  <si>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</si>
  <si>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</si>
  <si>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</si>
  <si>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</si>
  <si>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</si>
  <si>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</si>
  <si>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</si>
  <si>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</si>
  <si>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</si>
  <si>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</si>
  <si>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</si>
  <si>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</si>
  <si>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</si>
  <si>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</si>
  <si>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</si>
  <si>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</si>
  <si>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</si>
  <si>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</si>
  <si>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</si>
  <si>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</si>
  <si>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</si>
  <si>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</si>
  <si>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</si>
  <si>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</si>
  <si>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</si>
  <si>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</si>
  <si>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</si>
  <si>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</si>
  <si>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</si>
  <si>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</si>
  <si>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</si>
  <si>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</si>
  <si>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</si>
  <si>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</si>
  <si>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</si>
  <si>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</si>
  <si>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</si>
  <si>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</si>
  <si>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</si>
  <si>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</si>
  <si>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</si>
  <si>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</si>
  <si>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</si>
  <si>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</si>
  <si>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</si>
  <si>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</si>
  <si>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</si>
  <si>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</si>
  <si>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</si>
  <si>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</si>
  <si>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</si>
  <si>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</si>
  <si>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</si>
  <si>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</si>
  <si>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</si>
  <si>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</si>
  <si>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</si>
  <si>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</si>
  <si>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</si>
  <si>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</si>
  <si>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</si>
  <si>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</si>
  <si>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</si>
  <si>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</si>
  <si>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</si>
  <si>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</si>
  <si>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</si>
  <si>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</si>
  <si>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</si>
  <si>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</si>
  <si>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</si>
  <si>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</si>
  <si>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</si>
  <si>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</si>
  <si>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</si>
  <si>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</si>
  <si>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</si>
  <si>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</si>
  <si>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</si>
  <si>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</si>
  <si>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</si>
  <si>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</si>
  <si>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</si>
  <si>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</si>
  <si>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</si>
  <si>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</si>
  <si>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</si>
  <si>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</si>
  <si>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</si>
  <si>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</si>
  <si>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</si>
  <si>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</si>
  <si>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</si>
  <si>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</si>
  <si>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</si>
  <si>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</si>
  <si>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</si>
  <si>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</si>
  <si>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</si>
  <si>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</si>
  <si>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</si>
  <si>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</si>
  <si>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</si>
  <si>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</si>
  <si>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</si>
  <si>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</si>
  <si>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</si>
  <si>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</si>
  <si>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</si>
  <si>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</si>
  <si>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</si>
  <si>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</si>
  <si>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</si>
  <si>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</si>
  <si>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</si>
  <si>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</si>
  <si>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</si>
  <si>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</si>
  <si>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</si>
  <si>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</si>
  <si>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</si>
  <si>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</si>
  <si>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</si>
  <si>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</si>
  <si>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</si>
  <si>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</si>
  <si>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</si>
  <si>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</si>
  <si>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</si>
  <si>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</si>
  <si>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</si>
  <si>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</si>
  <si>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</si>
  <si>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</si>
  <si>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</si>
  <si>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</si>
  <si>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</si>
  <si>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</si>
  <si>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</si>
  <si>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</si>
  <si>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</si>
  <si>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</si>
  <si>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</si>
  <si>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</si>
  <si>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</si>
  <si>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</si>
  <si>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</si>
  <si>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</si>
  <si>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</si>
  <si>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</si>
  <si>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</si>
  <si>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</si>
  <si>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</si>
  <si>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</si>
  <si>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</si>
  <si>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</si>
  <si>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</si>
  <si>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</si>
  <si>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</si>
  <si>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</si>
  <si>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</si>
  <si>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</si>
  <si>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</si>
  <si>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</si>
  <si>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</si>
  <si>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</si>
  <si>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</si>
  <si>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</si>
  <si>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</si>
  <si>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</si>
  <si>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</si>
  <si>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</si>
  <si>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</si>
  <si>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</si>
  <si>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</si>
  <si>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</si>
  <si>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</si>
  <si>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</si>
  <si>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</si>
  <si>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</si>
  <si>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</si>
  <si>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</si>
  <si>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</si>
  <si>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</si>
  <si>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</si>
  <si>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</si>
  <si>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</si>
  <si>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</si>
  <si>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</si>
  <si>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</si>
  <si>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</si>
  <si>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</si>
  <si>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</si>
  <si>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</si>
  <si>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</si>
  <si>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</si>
  <si>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</si>
  <si>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</si>
  <si>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</si>
  <si>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</si>
  <si>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</si>
  <si>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</si>
  <si>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</si>
  <si>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</si>
  <si>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</si>
  <si>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</si>
  <si>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</si>
  <si>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</si>
  <si>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</si>
  <si>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</si>
  <si>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</si>
  <si>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</si>
  <si>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</si>
  <si>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</si>
  <si>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</si>
  <si>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</si>
  <si>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</si>
  <si>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</si>
  <si>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</si>
  <si>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</si>
  <si>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</si>
  <si>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</si>
  <si>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</si>
  <si>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</si>
  <si>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</si>
  <si>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</si>
  <si>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</si>
  <si>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</si>
  <si>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</si>
  <si>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</si>
  <si>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</si>
  <si>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</si>
  <si>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</si>
  <si>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</si>
  <si>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</si>
  <si>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</si>
  <si>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</si>
  <si>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</si>
  <si>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</si>
  <si>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</si>
  <si>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</si>
  <si>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</si>
  <si>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</si>
  <si>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</si>
  <si>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</si>
  <si>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</si>
  <si>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</si>
  <si>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</si>
  <si>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</si>
  <si>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</si>
  <si>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</si>
  <si>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</si>
  <si>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</si>
  <si>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</si>
  <si>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</si>
  <si>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</si>
  <si>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</si>
  <si>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</si>
  <si>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</si>
  <si>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</si>
  <si>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</si>
  <si>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</si>
  <si>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</si>
  <si>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</si>
  <si>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</si>
  <si>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</si>
  <si>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</si>
  <si>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</si>
  <si>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</si>
  <si>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</si>
  <si>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</si>
  <si>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</si>
  <si>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</si>
  <si>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</si>
  <si>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</si>
  <si>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</si>
  <si>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</si>
  <si>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</si>
  <si>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</si>
  <si>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</si>
  <si>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</si>
  <si>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</si>
  <si>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</si>
  <si>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</si>
  <si>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</si>
  <si>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</si>
  <si>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</si>
  <si>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</si>
  <si>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</si>
  <si>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</si>
  <si>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</si>
  <si>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</si>
  <si>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</si>
  <si>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</si>
  <si>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</si>
  <si>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</si>
  <si>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</si>
  <si>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</si>
  <si>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</si>
  <si>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</si>
  <si>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</si>
  <si>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</si>
  <si>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</si>
  <si>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</si>
  <si>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</si>
  <si>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</si>
  <si>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</si>
  <si>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</si>
  <si>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</si>
  <si>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</si>
  <si>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</si>
  <si>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</si>
  <si>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</si>
  <si>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</si>
  <si>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</si>
  <si>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</si>
  <si>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</si>
  <si>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</si>
  <si>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</si>
  <si>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</si>
  <si>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</si>
  <si>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</si>
  <si>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</si>
  <si>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</si>
  <si>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</si>
  <si>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</si>
  <si>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</si>
  <si>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</si>
  <si>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</si>
  <si>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</si>
  <si>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</si>
  <si>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</si>
  <si>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</si>
  <si>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</si>
  <si>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</si>
  <si>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</si>
  <si>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</si>
  <si>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</si>
  <si>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</si>
  <si>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</si>
  <si>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</si>
  <si>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</si>
  <si>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</si>
  <si>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</si>
  <si>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</si>
  <si>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</si>
  <si>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</si>
  <si>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</si>
  <si>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</si>
  <si>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</si>
  <si>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</si>
  <si>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</si>
  <si>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</si>
  <si>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</si>
  <si>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</si>
  <si>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</si>
  <si>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</si>
  <si>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</si>
  <si>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</si>
  <si>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</si>
  <si>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</si>
  <si>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</si>
  <si>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</si>
  <si>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</si>
  <si>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</si>
  <si>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</si>
  <si>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</si>
  <si>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</si>
  <si>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</si>
  <si>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</si>
  <si>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</si>
  <si>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</si>
  <si>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</si>
  <si>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</si>
  <si>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</si>
  <si>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</si>
  <si>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</si>
  <si>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</si>
  <si>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</si>
  <si>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</si>
  <si>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</si>
  <si>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</si>
  <si>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</si>
  <si>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</si>
  <si>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</si>
  <si>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</si>
  <si>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</si>
  <si>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</si>
  <si>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</si>
  <si>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</si>
  <si>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</si>
  <si>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</si>
  <si>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</si>
  <si>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</si>
  <si>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</si>
  <si>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</si>
  <si>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</si>
  <si>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</si>
  <si>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</si>
  <si>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</si>
  <si>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</si>
  <si>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</si>
  <si>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</si>
  <si>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</si>
  <si>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</si>
  <si>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</si>
  <si>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</si>
  <si>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</si>
  <si>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</si>
  <si>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</si>
  <si>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</si>
  <si>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</si>
  <si>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</si>
  <si>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</si>
  <si>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</si>
  <si>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</si>
  <si>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</si>
  <si>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</si>
  <si>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</si>
  <si>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</si>
  <si>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</si>
  <si>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</si>
  <si>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</si>
  <si>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</si>
  <si>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</si>
  <si>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</si>
  <si>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</si>
  <si>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</si>
  <si>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</si>
  <si>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</si>
  <si>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</si>
  <si>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</si>
  <si>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</si>
  <si>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</si>
  <si>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</si>
  <si>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</si>
  <si>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</si>
  <si>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</si>
  <si>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</si>
  <si>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</si>
  <si>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</si>
  <si>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</si>
  <si>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</si>
  <si>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</si>
  <si>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</si>
  <si>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</si>
  <si>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</si>
  <si>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</si>
  <si>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</si>
  <si>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</si>
  <si>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</si>
  <si>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</si>
  <si>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</si>
  <si>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</si>
  <si>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</si>
  <si>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</si>
  <si>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</si>
  <si>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</si>
  <si>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</si>
  <si>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</si>
  <si>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</si>
  <si>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</si>
  <si>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</si>
  <si>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</si>
  <si>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</si>
  <si>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</si>
  <si>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</si>
  <si>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</si>
  <si>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</si>
  <si>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</si>
  <si>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</si>
  <si>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</si>
  <si>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</si>
  <si>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</si>
  <si>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</si>
  <si>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</si>
  <si>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</si>
  <si>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</si>
  <si>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</si>
  <si>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</si>
  <si>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</si>
  <si>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</si>
  <si>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</si>
  <si>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</si>
  <si>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</si>
  <si>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</si>
  <si>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</si>
  <si>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</si>
  <si>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</si>
  <si>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</si>
  <si>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</si>
  <si>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</si>
  <si>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</si>
  <si>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</si>
  <si>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</si>
  <si>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</si>
  <si>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</si>
  <si>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</si>
  <si>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</si>
  <si>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</si>
  <si>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</si>
  <si>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</si>
  <si>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</si>
  <si>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</si>
  <si>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</si>
  <si>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</si>
  <si>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</si>
  <si>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</si>
  <si>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</si>
  <si>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</si>
  <si>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</si>
  <si>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</si>
  <si>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</si>
  <si>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</si>
  <si>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</si>
  <si>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</si>
  <si>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</si>
  <si>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</si>
  <si>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</si>
  <si>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</si>
  <si>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</si>
  <si>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</si>
  <si>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</si>
  <si>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</si>
  <si>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</si>
  <si>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</si>
  <si>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</si>
  <si>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</si>
  <si>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</si>
  <si>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</si>
  <si>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</si>
  <si>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</si>
  <si>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</si>
  <si>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</si>
  <si>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</si>
  <si>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</si>
  <si>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</si>
  <si>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</si>
  <si>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</si>
  <si>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</si>
  <si>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</si>
  <si>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</si>
  <si>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</si>
  <si>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</si>
  <si>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</si>
  <si>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</si>
  <si>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</si>
  <si>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</si>
  <si>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</si>
  <si>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</si>
  <si>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</si>
  <si>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</si>
  <si>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</si>
  <si>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</si>
  <si>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</si>
  <si>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</si>
  <si>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</si>
  <si>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</si>
  <si>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</si>
  <si>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</si>
  <si>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</si>
  <si>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</si>
  <si>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</si>
  <si>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</si>
  <si>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</si>
  <si>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</si>
  <si>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</si>
  <si>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</si>
  <si>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</si>
  <si>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</si>
  <si>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</si>
  <si>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</si>
  <si>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</si>
  <si>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</si>
  <si>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</si>
  <si>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</si>
  <si>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</si>
  <si>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</si>
  <si>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</si>
  <si>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</si>
  <si>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</si>
  <si>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</si>
  <si>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</si>
  <si>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</si>
  <si>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</si>
  <si>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</si>
  <si>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</si>
  <si>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</si>
  <si>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</si>
  <si>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</si>
  <si>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</si>
  <si>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</si>
  <si>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</si>
  <si>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</si>
  <si>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</si>
  <si>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</si>
  <si>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</si>
  <si>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</si>
  <si>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</si>
  <si>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</si>
  <si>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</si>
  <si>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</si>
  <si>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</si>
  <si>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</si>
  <si>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</si>
  <si>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</si>
  <si>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</si>
  <si>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</si>
  <si>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</si>
  <si>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</si>
  <si>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</si>
  <si>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</si>
  <si>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</si>
  <si>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</si>
  <si>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</si>
  <si>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</si>
  <si>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</si>
  <si>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</si>
  <si>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</si>
  <si>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</si>
  <si>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</si>
  <si>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</si>
  <si>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</si>
  <si>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</si>
  <si>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</si>
  <si>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</si>
  <si>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</si>
  <si>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</si>
  <si>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</si>
  <si>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</si>
  <si>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</si>
  <si>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</si>
  <si>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</si>
  <si>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</si>
  <si>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</si>
  <si>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</si>
  <si>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</si>
  <si>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</si>
  <si>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</si>
  <si>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</si>
  <si>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</si>
  <si>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</si>
  <si>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</si>
  <si>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</si>
  <si>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</si>
  <si>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</si>
  <si>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</si>
  <si>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</si>
  <si>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</si>
  <si>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</si>
  <si>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</si>
  <si>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</si>
  <si>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</si>
  <si>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</si>
  <si>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</si>
  <si>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</si>
  <si>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</si>
  <si>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</si>
  <si>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</si>
  <si>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</si>
  <si>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</si>
  <si>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</si>
  <si>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</si>
  <si>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</si>
  <si>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</si>
  <si>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</si>
  <si>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</si>
  <si>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</si>
  <si>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</si>
  <si>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</si>
  <si>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</si>
  <si>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</si>
  <si>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</si>
  <si>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</si>
  <si>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</si>
  <si>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</si>
  <si>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</si>
  <si>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</si>
  <si>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</si>
  <si>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</si>
  <si>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</si>
  <si>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</si>
  <si>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</si>
  <si>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</si>
  <si>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</si>
  <si>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</si>
  <si>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</si>
  <si>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</si>
  <si>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</si>
  <si>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</si>
  <si>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</si>
  <si>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</si>
  <si>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</si>
  <si>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</si>
  <si>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</si>
  <si>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</si>
  <si>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</si>
  <si>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</si>
  <si>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</si>
  <si>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</si>
  <si>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</si>
  <si>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</si>
  <si>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</si>
  <si>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</si>
  <si>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</si>
  <si>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</si>
  <si>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</si>
  <si>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</si>
  <si>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</si>
  <si>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</si>
  <si>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</si>
  <si>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</si>
  <si>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</si>
  <si>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</si>
  <si>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</si>
  <si>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</si>
  <si>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</si>
  <si>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</si>
  <si>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</si>
  <si>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</si>
  <si>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</si>
  <si>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</si>
  <si>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</si>
  <si>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</si>
  <si>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</si>
  <si>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</si>
  <si>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</si>
  <si>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</si>
  <si>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</si>
  <si>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</si>
  <si>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</si>
  <si>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</si>
  <si>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</si>
  <si>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</si>
  <si>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</si>
  <si>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</si>
  <si>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</si>
  <si>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</si>
  <si>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</si>
  <si>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</si>
  <si>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</si>
  <si>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</si>
  <si>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</si>
  <si>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</si>
  <si>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</si>
  <si>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</si>
  <si>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</si>
  <si>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</si>
  <si>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</si>
  <si>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</si>
  <si>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</si>
  <si>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</si>
  <si>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</si>
  <si>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</si>
  <si>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</si>
  <si>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</si>
  <si>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</si>
  <si>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</si>
  <si>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</si>
  <si>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</si>
  <si>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</si>
  <si>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</si>
  <si>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</si>
  <si>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</si>
  <si>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</si>
  <si>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</si>
  <si>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</si>
  <si>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</si>
  <si>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</si>
  <si>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</si>
  <si>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</si>
  <si>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</si>
  <si>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</si>
  <si>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</si>
  <si>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</si>
  <si>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</si>
  <si>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</si>
  <si>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</si>
  <si>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</si>
  <si>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</si>
  <si>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</si>
  <si>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</si>
  <si>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</si>
  <si>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</si>
  <si>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</si>
  <si>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</si>
  <si>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</si>
  <si>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</si>
  <si>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</si>
  <si>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</si>
  <si>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</si>
  <si>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</si>
  <si>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</si>
  <si>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</si>
  <si>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</si>
  <si>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</si>
  <si>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</si>
  <si>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</si>
  <si>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</si>
  <si>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</si>
  <si>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</si>
  <si>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</si>
  <si>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</si>
  <si>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</si>
  <si>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</si>
  <si>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</si>
  <si>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</si>
  <si>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</si>
  <si>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</si>
  <si>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</si>
  <si>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</si>
  <si>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</si>
  <si>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</si>
  <si>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</si>
  <si>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</si>
  <si>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</si>
  <si>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</si>
  <si>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</si>
  <si>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</si>
  <si>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</si>
  <si>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</si>
  <si>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</si>
  <si>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</si>
  <si>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</si>
  <si>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</si>
  <si>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</si>
  <si>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</si>
  <si>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</si>
  <si>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</si>
  <si>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</si>
  <si>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</si>
  <si>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</si>
  <si>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</si>
  <si>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</si>
  <si>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</si>
  <si>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</si>
  <si>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</si>
  <si>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</si>
  <si>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</si>
  <si>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</si>
  <si>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</si>
  <si>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</si>
  <si>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</si>
  <si>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</si>
  <si>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</si>
  <si>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</si>
  <si>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</si>
  <si>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</si>
  <si>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</si>
  <si>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</si>
  <si>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</si>
  <si>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</si>
  <si>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</si>
  <si>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</si>
  <si>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</si>
  <si>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</si>
  <si>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</si>
  <si>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</si>
  <si>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</si>
  <si>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</si>
  <si>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</si>
  <si>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</si>
  <si>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</si>
  <si>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</si>
  <si>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</si>
  <si>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</si>
  <si>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</si>
  <si>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</si>
  <si>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</si>
  <si>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</si>
  <si>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</si>
  <si>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</si>
  <si>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</si>
  <si>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</si>
  <si>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</si>
  <si>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</si>
  <si>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</si>
  <si>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</si>
  <si>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</si>
  <si>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</si>
  <si>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</si>
  <si>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</si>
  <si>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</si>
  <si>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</si>
  <si>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</si>
  <si>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</si>
  <si>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</si>
  <si>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</si>
  <si>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</si>
  <si>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</si>
  <si>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</si>
  <si>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</si>
  <si>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</si>
  <si>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</si>
  <si>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</si>
  <si>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</si>
  <si>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</si>
  <si>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</si>
  <si>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</si>
  <si>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</si>
  <si>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</si>
  <si>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</si>
  <si>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</si>
  <si>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</si>
  <si>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</si>
  <si>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</si>
  <si>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</si>
  <si>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</si>
  <si>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</si>
  <si>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</si>
  <si>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</si>
  <si>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</si>
  <si>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</si>
  <si>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</si>
  <si>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</si>
  <si>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</si>
  <si>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</si>
  <si>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</si>
  <si>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</si>
  <si>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</si>
  <si>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</si>
  <si>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</si>
  <si>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</si>
  <si>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</si>
  <si>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</si>
  <si>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</si>
  <si>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</si>
  <si>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</si>
  <si>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</si>
  <si>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</si>
  <si>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</si>
  <si>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</si>
  <si>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</si>
  <si>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</si>
  <si>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</si>
  <si>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</si>
  <si>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</si>
  <si>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</si>
  <si>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</si>
  <si>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</si>
  <si>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</si>
  <si>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</si>
  <si>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</si>
  <si>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</si>
  <si>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</si>
  <si>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</si>
  <si>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</si>
  <si>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</si>
  <si>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</si>
  <si>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</si>
  <si>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</si>
  <si>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</si>
  <si>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</si>
  <si>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</si>
  <si>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</si>
  <si>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</si>
  <si>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</si>
  <si>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</si>
  <si>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</si>
  <si>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</si>
  <si>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</si>
  <si>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</si>
  <si>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</si>
  <si>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</si>
  <si>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</si>
  <si>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</si>
  <si>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</si>
  <si>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</si>
  <si>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</si>
  <si>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</si>
  <si>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</si>
  <si>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</si>
  <si>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</si>
  <si>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</si>
  <si>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</si>
  <si>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</si>
  <si>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</si>
  <si>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</si>
  <si>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</si>
  <si>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</si>
  <si>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</si>
  <si>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</si>
  <si>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</si>
  <si>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</si>
  <si>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</si>
  <si>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</si>
  <si>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</si>
  <si>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</si>
  <si>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</si>
  <si>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</si>
  <si>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</si>
  <si>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</si>
  <si>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</si>
  <si>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</si>
  <si>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</si>
  <si>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</si>
  <si>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</si>
  <si>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</si>
  <si>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</si>
  <si>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</si>
  <si>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</si>
  <si>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</si>
  <si>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</si>
  <si>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</si>
  <si>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</si>
  <si>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</si>
  <si>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</si>
  <si>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</si>
  <si>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</si>
  <si>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</si>
  <si>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</si>
  <si>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</si>
  <si>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</si>
  <si>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</si>
  <si>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</si>
  <si>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</si>
  <si>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</si>
  <si>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</si>
  <si>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</si>
  <si>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</si>
  <si>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</si>
  <si>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</si>
  <si>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</si>
  <si>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</si>
  <si>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</si>
  <si>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</si>
  <si>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</si>
  <si>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</si>
  <si>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</si>
  <si>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</si>
  <si>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</si>
  <si>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</si>
  <si>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</si>
  <si>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</si>
  <si>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</si>
  <si>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</si>
  <si>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</si>
  <si>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</si>
  <si>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</si>
  <si>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</si>
  <si>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</si>
  <si>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</si>
  <si>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</si>
  <si>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</si>
  <si>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</si>
  <si>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</si>
  <si>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</si>
  <si>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</si>
  <si>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</si>
  <si>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</si>
  <si>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</si>
  <si>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</si>
  <si>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</si>
  <si>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</si>
  <si>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</si>
  <si>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</si>
  <si>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</si>
  <si>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</si>
  <si>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</si>
  <si>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</si>
  <si>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</si>
  <si>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</si>
  <si>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</si>
  <si>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</si>
  <si>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</si>
  <si>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</si>
  <si>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</si>
  <si>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</si>
  <si>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</si>
  <si>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</si>
  <si>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</si>
  <si>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</si>
  <si>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</si>
  <si>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</si>
  <si>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</si>
  <si>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</si>
  <si>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</si>
  <si>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</si>
  <si>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</si>
  <si>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</si>
  <si>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</si>
  <si>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</si>
  <si>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</si>
  <si>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</si>
  <si>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</si>
  <si>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</si>
  <si>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</si>
  <si>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</si>
  <si>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</si>
  <si>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</si>
  <si>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</si>
  <si>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</si>
  <si>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</si>
  <si>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</si>
  <si>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</si>
  <si>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</si>
  <si>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</si>
  <si>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</si>
  <si>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</si>
  <si>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</si>
  <si>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</si>
  <si>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</si>
  <si>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</si>
  <si>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</si>
  <si>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</si>
  <si>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</si>
  <si>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</si>
  <si>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</si>
  <si>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</si>
  <si>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</si>
  <si>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</si>
  <si>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</si>
  <si>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</si>
  <si>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</si>
  <si>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</si>
  <si>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</si>
  <si>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</si>
  <si>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</si>
  <si>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</si>
  <si>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</si>
  <si>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</si>
  <si>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</si>
  <si>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</si>
  <si>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</si>
  <si>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</si>
  <si>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</si>
  <si>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</si>
  <si>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</si>
  <si>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</si>
  <si>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</si>
  <si>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</si>
  <si>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</si>
  <si>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</si>
  <si>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</si>
  <si>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</si>
  <si>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</si>
  <si>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</si>
  <si>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</si>
  <si>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</si>
  <si>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</si>
  <si>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</si>
  <si>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</si>
  <si>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</si>
  <si>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</si>
  <si>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</si>
  <si>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</si>
  <si>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</si>
  <si>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</si>
  <si>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</si>
  <si>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</si>
  <si>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</si>
  <si>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</si>
  <si>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</si>
  <si>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</si>
  <si>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</si>
  <si>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</si>
  <si>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</si>
  <si>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</si>
  <si>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</si>
  <si>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</si>
  <si>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</si>
  <si>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</si>
  <si>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</si>
  <si>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</si>
  <si>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</si>
  <si>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</si>
  <si>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</si>
  <si>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</si>
  <si>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</si>
  <si>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</si>
  <si>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</si>
  <si>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</si>
  <si>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</si>
  <si>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</si>
  <si>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</si>
  <si>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</si>
  <si>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</si>
  <si>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</si>
  <si>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</si>
  <si>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</si>
  <si>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</si>
  <si>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</si>
  <si>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</si>
  <si>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</si>
  <si>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</si>
  <si>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</si>
  <si>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</si>
  <si>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</si>
  <si>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</si>
  <si>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</si>
  <si>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</si>
  <si>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</si>
  <si>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</si>
  <si>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</si>
  <si>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</si>
  <si>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</si>
  <si>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</si>
  <si>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</si>
  <si>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</si>
  <si>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</si>
  <si>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</si>
  <si>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</si>
  <si>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</si>
  <si>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</si>
  <si>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</si>
  <si>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</si>
  <si>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</si>
  <si>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</si>
  <si>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</si>
  <si>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</si>
  <si>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</si>
  <si>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</si>
  <si>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</si>
  <si>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</si>
  <si>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</si>
  <si>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</si>
  <si>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</si>
  <si>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</si>
  <si>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</si>
  <si>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</si>
  <si>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</si>
  <si>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</si>
  <si>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</si>
  <si>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</si>
  <si>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</si>
  <si>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</si>
  <si>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</si>
  <si>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</si>
  <si>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</si>
  <si>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</si>
  <si>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</si>
  <si>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</si>
  <si>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</si>
  <si>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</si>
  <si>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</si>
  <si>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</si>
  <si>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</si>
  <si>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</si>
  <si>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</si>
  <si>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</si>
  <si>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</si>
  <si>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</si>
  <si>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</si>
  <si>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</si>
  <si>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</si>
  <si>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</si>
  <si>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</si>
  <si>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</si>
  <si>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</si>
  <si>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</si>
  <si>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</si>
  <si>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</si>
  <si>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</si>
  <si>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</si>
  <si>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</si>
  <si>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</si>
  <si>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</si>
  <si>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</si>
  <si>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</si>
  <si>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</si>
  <si>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</si>
  <si>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</si>
  <si>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</si>
  <si>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</si>
  <si>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</si>
  <si>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</si>
  <si>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</si>
  <si>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</si>
  <si>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</si>
  <si>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</si>
  <si>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</si>
  <si>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</si>
  <si>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</si>
  <si>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</si>
  <si>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</si>
  <si>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</si>
  <si>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</si>
  <si>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</si>
  <si>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</si>
  <si>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</si>
  <si>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</si>
  <si>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</si>
  <si>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</si>
  <si>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</si>
  <si>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</si>
  <si>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</si>
  <si>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</si>
  <si>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</si>
  <si>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</si>
  <si>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</si>
  <si>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</si>
  <si>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</si>
  <si>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</si>
  <si>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</si>
  <si>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</si>
  <si>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</si>
  <si>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</si>
  <si>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</si>
  <si>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</si>
  <si>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</si>
  <si>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</si>
  <si>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</si>
  <si>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</si>
  <si>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</si>
  <si>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</si>
  <si>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</si>
  <si>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</si>
  <si>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</si>
  <si>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</si>
  <si>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</si>
  <si>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</si>
  <si>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</si>
  <si>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</si>
  <si>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</si>
  <si>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</si>
  <si>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</si>
  <si>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</si>
  <si>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</si>
  <si>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</si>
  <si>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</si>
  <si>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</si>
  <si>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</si>
  <si>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</si>
  <si>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</si>
  <si>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</si>
  <si>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</si>
  <si>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</si>
  <si>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</si>
  <si>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</si>
  <si>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</si>
  <si>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</si>
  <si>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</si>
  <si>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</si>
  <si>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</si>
  <si>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</si>
  <si>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</si>
  <si>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</si>
  <si>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</si>
  <si>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</si>
  <si>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</si>
  <si>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</si>
  <si>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</si>
  <si>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</si>
  <si>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</si>
  <si>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</si>
  <si>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</si>
  <si>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</si>
  <si>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</si>
  <si>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</si>
  <si>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</si>
  <si>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</si>
  <si>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</si>
  <si>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</si>
  <si>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</si>
  <si>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</si>
  <si>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</si>
  <si>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</si>
  <si>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</si>
  <si>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</si>
  <si>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</si>
  <si>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</si>
  <si>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</si>
  <si>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</si>
  <si>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</si>
  <si>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</si>
  <si>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</si>
  <si>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</si>
  <si>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</si>
  <si>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</si>
  <si>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</si>
  <si>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</si>
  <si>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</si>
  <si>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</si>
  <si>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</si>
  <si>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</si>
  <si>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</si>
  <si>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</si>
  <si>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</si>
  <si>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</si>
  <si>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</si>
  <si>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</si>
  <si>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</si>
  <si>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</si>
  <si>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</si>
  <si>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</si>
  <si>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</si>
  <si>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</si>
  <si>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</si>
  <si>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</si>
  <si>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</si>
  <si>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</si>
  <si>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</si>
  <si>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</si>
  <si>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</si>
  <si>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</si>
  <si>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</si>
  <si>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</si>
  <si>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</si>
  <si>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</si>
  <si>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</si>
  <si>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</si>
  <si>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</si>
  <si>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</si>
  <si>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</si>
  <si>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</si>
  <si>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</si>
  <si>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</si>
  <si>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</si>
  <si>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</si>
  <si>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</si>
  <si>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</si>
  <si>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</si>
  <si>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</si>
  <si>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</si>
  <si>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</si>
  <si>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</si>
  <si>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</si>
  <si>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</si>
  <si>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</si>
  <si>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</si>
  <si>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</si>
  <si>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</si>
  <si>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</si>
  <si>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</si>
  <si>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</si>
  <si>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</si>
  <si>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</si>
  <si>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</si>
  <si>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</si>
  <si>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</si>
  <si>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</si>
  <si>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</si>
  <si>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</si>
  <si>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</si>
  <si>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</si>
  <si>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</si>
  <si>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</si>
  <si>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</si>
  <si>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</si>
  <si>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</si>
  <si>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</si>
  <si>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</si>
  <si>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</si>
  <si>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</si>
  <si>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</si>
  <si>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</si>
  <si>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</si>
  <si>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</si>
  <si>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</si>
  <si>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</si>
  <si>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</si>
  <si>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</si>
  <si>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</si>
  <si>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</si>
  <si>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</si>
  <si>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</si>
  <si>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</si>
  <si>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</si>
  <si>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</si>
  <si>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</si>
  <si>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</si>
  <si>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</si>
  <si>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</si>
  <si>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</si>
  <si>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</si>
  <si>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</si>
  <si>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</si>
  <si>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</si>
  <si>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</si>
  <si>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</si>
  <si>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</si>
  <si>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</si>
  <si>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</si>
  <si>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</si>
  <si>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</si>
  <si>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</si>
  <si>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</si>
  <si>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</si>
  <si>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</si>
  <si>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</si>
  <si>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</si>
  <si>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</si>
  <si>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</si>
  <si>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</si>
  <si>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</si>
  <si>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</si>
  <si>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</si>
  <si>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</si>
  <si>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</si>
  <si>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</si>
  <si>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</si>
  <si>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</si>
  <si>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</si>
  <si>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</si>
  <si>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</si>
  <si>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</si>
  <si>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</si>
  <si>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</si>
  <si>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</si>
  <si>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</si>
  <si>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</si>
  <si>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</si>
  <si>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</si>
  <si>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</si>
  <si>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</si>
  <si>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</si>
  <si>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</si>
  <si>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</si>
  <si>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</si>
  <si>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</si>
  <si>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</si>
  <si>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</si>
  <si>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</si>
  <si>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</si>
  <si>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</si>
  <si>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</si>
  <si>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</si>
  <si>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</si>
  <si>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</si>
  <si>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</si>
  <si>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</si>
  <si>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</si>
  <si>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</si>
  <si>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</si>
  <si>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</si>
  <si>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</si>
  <si>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</si>
  <si>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</si>
  <si>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</si>
  <si>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</si>
  <si>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</si>
  <si>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</si>
  <si>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</si>
  <si>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</si>
  <si>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</si>
  <si>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</si>
  <si>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</si>
  <si>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</si>
  <si>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</si>
  <si>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</si>
  <si>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</si>
  <si>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</si>
  <si>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</si>
  <si>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</si>
  <si>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</si>
  <si>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</si>
  <si>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</si>
  <si>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</si>
  <si>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</si>
  <si>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</si>
  <si>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</si>
  <si>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</si>
  <si>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</si>
  <si>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</si>
  <si>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</si>
  <si>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</si>
  <si>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</si>
  <si>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</si>
  <si>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</si>
  <si>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</si>
  <si>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</si>
  <si>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</si>
  <si>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</si>
  <si>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</si>
  <si>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</si>
  <si>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</si>
  <si>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</si>
  <si>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</si>
  <si>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</si>
  <si>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</si>
  <si>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</si>
  <si>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</si>
  <si>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</si>
  <si>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</si>
  <si>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</si>
  <si>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</si>
  <si>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</si>
  <si>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</si>
  <si>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</si>
  <si>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</si>
  <si>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</si>
  <si>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</si>
  <si>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</si>
  <si>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</si>
  <si>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</si>
  <si>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</si>
  <si>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</si>
  <si>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</si>
  <si>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</si>
  <si>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</si>
  <si>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</si>
  <si>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</si>
  <si>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</si>
  <si>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</si>
  <si>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</si>
  <si>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</si>
  <si>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</si>
  <si>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</si>
  <si>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</si>
  <si>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</si>
  <si>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</si>
  <si>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</si>
  <si>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</si>
  <si>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</si>
  <si>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</si>
  <si>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</si>
  <si>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</si>
  <si>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</si>
  <si>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</si>
  <si>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</si>
  <si>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</si>
  <si>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</si>
  <si>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</si>
  <si>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</si>
  <si>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</si>
  <si>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</si>
  <si>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</si>
  <si>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</si>
  <si>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</si>
  <si>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</si>
  <si>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</si>
  <si>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</si>
  <si>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</si>
  <si>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</si>
  <si>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</si>
  <si>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</si>
  <si>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</si>
  <si>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</si>
  <si>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</si>
  <si>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</si>
  <si>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</si>
  <si>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</si>
  <si>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</si>
  <si>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</si>
  <si>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</si>
  <si>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</si>
  <si>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</si>
  <si>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</si>
  <si>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</si>
  <si>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</si>
  <si>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</si>
  <si>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</si>
  <si>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</si>
  <si>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</si>
  <si>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</si>
  <si>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</si>
  <si>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</si>
  <si>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</si>
  <si>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</si>
  <si>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</si>
  <si>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</si>
  <si>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</si>
  <si>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</si>
  <si>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</si>
  <si>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</si>
  <si>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</si>
  <si>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</si>
  <si>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</si>
  <si>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</si>
  <si>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</si>
  <si>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</si>
  <si>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</si>
  <si>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</si>
  <si>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</si>
  <si>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</si>
  <si>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</si>
  <si>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</si>
  <si>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</si>
  <si>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</si>
  <si>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</si>
  <si>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</si>
  <si>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</si>
  <si>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</si>
  <si>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</si>
  <si>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</si>
  <si>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</si>
  <si>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</si>
  <si>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</si>
  <si>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</si>
  <si>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</si>
  <si>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</si>
  <si>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</si>
  <si>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</si>
  <si>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</si>
  <si>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</si>
  <si>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</si>
  <si>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</si>
  <si>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</si>
  <si>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</si>
  <si>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</si>
  <si>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</si>
  <si>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</si>
  <si>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</si>
  <si>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</si>
  <si>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</si>
  <si>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</si>
  <si>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</si>
  <si>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</si>
  <si>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</si>
  <si>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</si>
  <si>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</si>
  <si>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</si>
  <si>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</si>
  <si>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</si>
  <si>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</si>
  <si>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</si>
  <si>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</si>
  <si>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</si>
  <si>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</si>
  <si>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</si>
  <si>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</si>
  <si>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</si>
  <si>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</si>
  <si>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</si>
  <si>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</si>
  <si>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</si>
  <si>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</si>
  <si>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</si>
  <si>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</si>
  <si>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</si>
  <si>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</si>
  <si>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</si>
  <si>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</si>
  <si>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</si>
  <si>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</si>
  <si>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</si>
  <si>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</si>
  <si>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</si>
  <si>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</si>
  <si>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</si>
  <si>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</si>
  <si>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</si>
  <si>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</si>
  <si>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</si>
  <si>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</si>
  <si>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</si>
  <si>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</si>
  <si>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</si>
  <si>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</si>
  <si>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</si>
  <si>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</si>
  <si>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</si>
  <si>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</si>
  <si>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</si>
  <si>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</si>
  <si>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</si>
  <si>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</si>
  <si>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</si>
  <si>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</si>
  <si>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</si>
  <si>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</si>
  <si>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</si>
  <si>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</si>
  <si>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</si>
  <si>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</si>
  <si>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</si>
  <si>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</si>
  <si>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</si>
  <si>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</si>
  <si>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</si>
  <si>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</si>
  <si>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</si>
  <si>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</si>
  <si>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</si>
  <si>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</si>
  <si>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</si>
  <si>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</si>
  <si>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</si>
  <si>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</si>
  <si>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</si>
  <si>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</si>
  <si>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</si>
  <si>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</si>
  <si>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</si>
  <si>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</si>
  <si>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</si>
  <si>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</si>
  <si>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</si>
  <si>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</si>
  <si>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</si>
  <si>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</si>
  <si>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</si>
  <si>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</si>
  <si>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</si>
  <si>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</si>
  <si>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</si>
  <si>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</si>
  <si>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</si>
  <si>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</si>
  <si>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</si>
  <si>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</si>
  <si>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</si>
  <si>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</si>
  <si>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</si>
  <si>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</si>
  <si>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</si>
  <si>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</si>
  <si>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</si>
  <si>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</si>
  <si>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</si>
  <si>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</si>
  <si>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</si>
  <si>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</si>
  <si>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</si>
  <si>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</si>
  <si>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</si>
  <si>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</si>
  <si>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</si>
  <si>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</si>
  <si>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</si>
  <si>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</si>
  <si>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</si>
  <si>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</si>
  <si>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</si>
  <si>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</si>
  <si>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</si>
  <si>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</si>
  <si>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</si>
  <si>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</si>
  <si>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</si>
  <si>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</si>
  <si>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</si>
  <si>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</si>
  <si>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</si>
  <si>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</si>
  <si>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</si>
  <si>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</si>
  <si>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</si>
  <si>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</si>
  <si>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</si>
  <si>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</si>
  <si>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</si>
  <si>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</si>
  <si>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</si>
  <si>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</si>
  <si>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</si>
  <si>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</si>
  <si>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</si>
  <si>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</si>
  <si>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</si>
  <si>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</si>
  <si>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</si>
  <si>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</si>
  <si>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</si>
  <si>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</si>
  <si>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</si>
  <si>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</si>
  <si>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</si>
  <si>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</si>
  <si>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</si>
  <si>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</si>
  <si>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</si>
  <si>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</si>
  <si>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</si>
  <si>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</si>
  <si>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</si>
  <si>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</si>
  <si>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</si>
  <si>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</si>
  <si>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</si>
  <si>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</si>
  <si>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</si>
  <si>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</si>
  <si>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</si>
  <si>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</si>
  <si>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</si>
  <si>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</si>
  <si>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</si>
  <si>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</si>
  <si>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</si>
  <si>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</si>
  <si>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</si>
  <si>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</si>
  <si>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</si>
  <si>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</si>
  <si>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</si>
  <si>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</si>
  <si>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</si>
  <si>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</si>
  <si>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</si>
  <si>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</si>
  <si>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</si>
  <si>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</si>
  <si>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</si>
  <si>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</si>
  <si>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</si>
  <si>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</si>
  <si>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</si>
  <si>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</si>
  <si>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</si>
  <si>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</si>
  <si>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</si>
  <si>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</si>
  <si>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</si>
  <si>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</si>
  <si>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</si>
  <si>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</si>
  <si>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</si>
  <si>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</si>
  <si>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</si>
  <si>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</si>
  <si>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</si>
  <si>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</si>
  <si>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</si>
  <si>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</si>
  <si>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</si>
  <si>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</si>
  <si>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</si>
  <si>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</si>
  <si>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</si>
  <si>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</si>
  <si>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</si>
  <si>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</si>
  <si>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</si>
  <si>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</si>
  <si>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</si>
  <si>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</si>
  <si>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</si>
  <si>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</si>
  <si>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</si>
  <si>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</si>
  <si>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</si>
  <si>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</si>
  <si>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</si>
  <si>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</si>
  <si>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</si>
  <si>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</si>
  <si>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</si>
  <si>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</si>
  <si>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</si>
  <si>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</si>
  <si>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</si>
  <si>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</si>
  <si>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</si>
  <si>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</si>
  <si>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</si>
  <si>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</si>
  <si>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</si>
  <si>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</si>
  <si>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</si>
  <si>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</si>
  <si>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</si>
  <si>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</si>
  <si>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</si>
  <si>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</si>
  <si>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</si>
  <si>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</si>
  <si>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</si>
  <si>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</si>
  <si>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</si>
  <si>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</si>
  <si>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</si>
  <si>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</si>
  <si>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</si>
  <si>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</si>
  <si>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</si>
  <si>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</si>
  <si>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</si>
  <si>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</si>
  <si>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</si>
  <si>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</si>
  <si>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</si>
  <si>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</si>
  <si>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</si>
  <si>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</si>
  <si>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</si>
  <si>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</si>
  <si>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</si>
  <si>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</si>
  <si>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</si>
  <si>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</si>
  <si>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</si>
  <si>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</si>
  <si>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</si>
  <si>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</si>
  <si>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</si>
  <si>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</si>
  <si>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</si>
  <si>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</si>
  <si>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</si>
  <si>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</si>
  <si>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</si>
  <si>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</si>
  <si>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</si>
  <si>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</si>
  <si>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</si>
  <si>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</si>
  <si>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</si>
  <si>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</si>
  <si>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</si>
  <si>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</si>
  <si>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</si>
  <si>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</si>
  <si>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</si>
  <si>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</si>
  <si>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</si>
  <si>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</si>
  <si>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</si>
  <si>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</si>
  <si>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</si>
  <si>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</si>
  <si>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</si>
  <si>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</si>
  <si>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</si>
  <si>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</si>
  <si>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</si>
  <si>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</si>
  <si>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</si>
  <si>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</si>
  <si>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</si>
  <si>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</si>
  <si>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</si>
  <si>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</si>
  <si>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</si>
  <si>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</si>
  <si>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</si>
  <si>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</si>
  <si>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</si>
  <si>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</si>
  <si>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</si>
  <si>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</si>
  <si>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</si>
  <si>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</si>
  <si>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</si>
  <si>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</si>
  <si>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</si>
  <si>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</si>
  <si>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</si>
  <si>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</si>
  <si>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</si>
  <si>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</si>
  <si>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</si>
  <si>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</si>
  <si>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</si>
  <si>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</si>
  <si>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</si>
  <si>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</si>
  <si>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</si>
  <si>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</si>
  <si>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</si>
  <si>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</si>
  <si>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</si>
  <si>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</si>
  <si>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</si>
  <si>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</si>
  <si>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</si>
  <si>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</si>
  <si>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</si>
  <si>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</si>
  <si>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</si>
  <si>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</si>
  <si>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</si>
  <si>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</si>
  <si>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</si>
  <si>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</si>
  <si>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</si>
  <si>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</si>
  <si>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</si>
  <si>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</si>
  <si>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</si>
  <si>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</si>
  <si>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</si>
  <si>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</si>
  <si>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</si>
  <si>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</si>
  <si>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</si>
  <si>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</si>
  <si>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</si>
  <si>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</si>
  <si>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</si>
  <si>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</si>
  <si>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</si>
  <si>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</si>
  <si>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</si>
  <si>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</si>
  <si>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</si>
  <si>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</si>
  <si>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</si>
  <si>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</si>
  <si>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</si>
  <si>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</si>
  <si>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</si>
  <si>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</si>
  <si>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</si>
  <si>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</si>
  <si>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</si>
  <si>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</si>
  <si>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</si>
  <si>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</si>
  <si>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</si>
  <si>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</si>
  <si>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</si>
  <si>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</si>
  <si>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</si>
  <si>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</si>
  <si>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</si>
  <si>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</si>
  <si>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</si>
  <si>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</si>
  <si>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</si>
  <si>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</si>
  <si>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</si>
  <si>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</si>
  <si>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</si>
  <si>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</si>
  <si>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</si>
  <si>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</si>
  <si>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</si>
  <si>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</si>
  <si>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</si>
  <si>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</si>
  <si>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</si>
  <si>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</si>
  <si>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</si>
  <si>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</si>
  <si>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</si>
  <si>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</si>
  <si>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</si>
  <si>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</si>
  <si>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</si>
  <si>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</si>
  <si>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</si>
  <si>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</si>
  <si>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</si>
  <si>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</si>
  <si>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</si>
  <si>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</si>
  <si>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</si>
  <si>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</si>
  <si>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</si>
  <si>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</si>
  <si>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</si>
  <si>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</si>
  <si>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</si>
  <si>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</si>
  <si>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</si>
  <si>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</si>
  <si>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</si>
  <si>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</si>
  <si>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</si>
  <si>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</si>
  <si>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</si>
  <si>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</si>
  <si>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</si>
  <si>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</si>
  <si>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</si>
  <si>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</si>
  <si>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</si>
  <si>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</si>
  <si>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</si>
  <si>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</si>
  <si>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</si>
  <si>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</si>
  <si>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</si>
  <si>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</si>
  <si>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</si>
  <si>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</si>
  <si>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</si>
  <si>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</si>
  <si>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</si>
  <si>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</si>
  <si>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</si>
  <si>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</si>
  <si>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</si>
  <si>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</si>
  <si>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</si>
  <si>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</si>
  <si>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</si>
  <si>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</si>
  <si>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</si>
  <si>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</si>
  <si>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</si>
  <si>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</si>
  <si>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</si>
  <si>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</si>
  <si>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</si>
  <si>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</si>
  <si>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</si>
  <si>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</si>
  <si>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</si>
  <si>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</si>
  <si>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</si>
  <si>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</si>
  <si>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</si>
  <si>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</si>
  <si>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</si>
  <si>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</si>
  <si>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</si>
  <si>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</si>
  <si>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</si>
  <si>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</si>
  <si>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</si>
  <si>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</si>
  <si>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</si>
  <si>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</si>
  <si>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</si>
  <si>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</si>
  <si>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</si>
  <si>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</si>
  <si>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</si>
  <si>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</si>
  <si>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</si>
  <si>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</si>
  <si>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</si>
  <si>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</si>
  <si>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</si>
  <si>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</si>
  <si>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</si>
  <si>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</si>
  <si>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</si>
  <si>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</si>
  <si>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</si>
  <si>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</si>
  <si>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</si>
  <si>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</si>
  <si>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</si>
  <si>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</si>
  <si>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</si>
  <si>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</si>
  <si>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</si>
  <si>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</si>
  <si>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</si>
  <si>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</si>
  <si>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</si>
  <si>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</si>
  <si>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</si>
  <si>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</si>
  <si>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</si>
  <si>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</si>
  <si>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</si>
  <si>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</si>
  <si>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</si>
  <si>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</si>
  <si>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</si>
  <si>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</si>
  <si>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</si>
  <si>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</si>
  <si>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</si>
  <si>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</si>
  <si>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</si>
  <si>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</si>
  <si>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</si>
  <si>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</si>
  <si>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</si>
  <si>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</si>
  <si>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</si>
  <si>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</si>
  <si>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</si>
  <si>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</si>
  <si>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</si>
  <si>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</si>
  <si>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</si>
  <si>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</si>
  <si>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</si>
  <si>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</si>
  <si>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</si>
  <si>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</si>
  <si>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</si>
  <si>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</si>
  <si>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</si>
  <si>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</si>
  <si>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</si>
  <si>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</si>
  <si>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</si>
  <si>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</si>
  <si>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</si>
  <si>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</si>
  <si>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</si>
  <si>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</si>
  <si>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</si>
  <si>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</si>
  <si>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</si>
  <si>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</si>
  <si>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</si>
  <si>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</si>
  <si>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</si>
  <si>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</si>
  <si>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</si>
  <si>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</si>
  <si>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</si>
  <si>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</si>
  <si>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</si>
  <si>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</si>
  <si>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</si>
  <si>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</si>
  <si>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</si>
  <si>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</si>
  <si>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</si>
  <si>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</si>
  <si>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</si>
  <si>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</si>
  <si>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</si>
  <si>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</si>
  <si>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</si>
  <si>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</si>
  <si>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</si>
  <si>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</si>
  <si>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</si>
  <si>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</si>
  <si>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</si>
  <si>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</si>
  <si>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</si>
  <si>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</si>
  <si>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</si>
  <si>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</si>
  <si>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</si>
  <si>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</si>
  <si>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</si>
  <si>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</si>
  <si>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</si>
  <si>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</si>
  <si>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</si>
  <si>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</si>
  <si>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</si>
  <si>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</si>
  <si>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</si>
  <si>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</si>
  <si>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</si>
  <si>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</si>
  <si>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</si>
  <si>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</si>
  <si>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</si>
  <si>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</si>
  <si>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</si>
  <si>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</si>
  <si>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</si>
  <si>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</si>
  <si>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</si>
  <si>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</si>
  <si>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</si>
  <si>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</si>
  <si>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</si>
  <si>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</si>
  <si>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</si>
  <si>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</si>
  <si>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</si>
  <si>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</si>
  <si>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</si>
  <si>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</si>
  <si>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</si>
  <si>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</si>
  <si>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</si>
  <si>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</si>
  <si>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</si>
  <si>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</si>
  <si>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</si>
  <si>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</si>
  <si>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</si>
  <si>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</si>
  <si>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</si>
  <si>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</si>
  <si>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</si>
  <si>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</si>
  <si>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</si>
  <si>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</si>
  <si>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</si>
  <si>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</si>
  <si>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</si>
  <si>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</si>
  <si>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</si>
  <si>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</si>
  <si>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</si>
  <si>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</si>
  <si>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</si>
  <si>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</si>
  <si>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</si>
  <si>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</si>
  <si>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</si>
  <si>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</si>
  <si>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</si>
  <si>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</si>
  <si>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</si>
  <si>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</si>
  <si>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</si>
  <si>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</si>
  <si>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</si>
  <si>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</si>
  <si>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</si>
  <si>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</si>
  <si>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</si>
  <si>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</si>
  <si>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</si>
  <si>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</si>
  <si>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</si>
  <si>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</si>
  <si>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</si>
  <si>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</si>
  <si>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</si>
  <si>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</si>
  <si>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</si>
  <si>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</si>
  <si>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</si>
  <si>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</si>
  <si>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</si>
  <si>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</si>
  <si>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</si>
  <si>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</si>
  <si>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</si>
  <si>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</si>
  <si>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</si>
  <si>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</si>
  <si>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</si>
  <si>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</si>
  <si>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</si>
  <si>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</si>
  <si>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</si>
  <si>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</si>
  <si>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</si>
  <si>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</si>
  <si>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</si>
  <si>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</si>
  <si>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</si>
  <si>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</si>
  <si>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</si>
  <si>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</si>
  <si>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</si>
  <si>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</si>
  <si>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</si>
  <si>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</si>
  <si>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</si>
  <si>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</si>
  <si>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</si>
  <si>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</si>
  <si>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</si>
  <si>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</si>
  <si>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</si>
  <si>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</si>
  <si>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</si>
  <si>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</si>
  <si>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</si>
  <si>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</si>
  <si>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</si>
  <si>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</si>
  <si>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</si>
  <si>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</si>
  <si>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</si>
  <si>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</si>
  <si>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</si>
  <si>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</si>
  <si>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</si>
  <si>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</si>
  <si>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</si>
  <si>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</si>
  <si>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</si>
  <si>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</si>
  <si>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</si>
  <si>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</si>
  <si>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</si>
  <si>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</si>
  <si>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</si>
  <si>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</si>
  <si>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</si>
  <si>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</si>
  <si>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</si>
  <si>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</si>
  <si>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</si>
  <si>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</si>
  <si>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</si>
  <si>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</si>
  <si>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</si>
  <si>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</si>
  <si>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</si>
  <si>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</si>
  <si>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</si>
  <si>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</si>
  <si>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</si>
  <si>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</si>
  <si>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</si>
  <si>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</si>
  <si>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</si>
  <si>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</si>
  <si>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</si>
  <si>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</si>
  <si>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</si>
  <si>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</si>
  <si>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</si>
  <si>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</si>
  <si>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</si>
  <si>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</si>
  <si>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</si>
  <si>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</si>
  <si>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</si>
  <si>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</si>
  <si>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</si>
  <si>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</si>
  <si>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</si>
  <si>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</si>
  <si>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</si>
  <si>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</si>
  <si>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</si>
  <si>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</si>
  <si>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</si>
  <si>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</si>
  <si>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</si>
  <si>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</si>
  <si>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</si>
  <si>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</si>
  <si>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</si>
  <si>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</si>
  <si>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</si>
  <si>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</si>
  <si>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</si>
  <si>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</si>
  <si>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</si>
  <si>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</si>
  <si>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</si>
  <si>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</si>
  <si>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</si>
  <si>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</si>
  <si>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</si>
  <si>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</si>
  <si>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</si>
  <si>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</si>
  <si>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</si>
  <si>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</si>
  <si>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</si>
  <si>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</si>
  <si>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</si>
  <si>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</si>
  <si>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</si>
  <si>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</si>
  <si>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</si>
  <si>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</si>
  <si>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</si>
  <si>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</si>
  <si>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</si>
  <si>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</si>
  <si>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</si>
  <si>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</si>
  <si>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</si>
  <si>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</si>
  <si>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</si>
  <si>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</si>
  <si>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</si>
  <si>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</si>
  <si>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</si>
  <si>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</si>
  <si>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</si>
  <si>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</si>
  <si>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</si>
  <si>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</si>
  <si>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</si>
  <si>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</si>
  <si>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</si>
  <si>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</si>
  <si>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</si>
  <si>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</si>
  <si>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</si>
  <si>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</si>
  <si>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</si>
  <si>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</si>
  <si>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</si>
  <si>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</si>
  <si>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</si>
  <si>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</si>
  <si>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</si>
  <si>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</si>
  <si>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</si>
  <si>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</si>
  <si>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</si>
  <si>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</si>
  <si>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</si>
  <si>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</si>
  <si>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</si>
  <si>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</si>
  <si>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</si>
  <si>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</si>
  <si>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</si>
  <si>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</si>
  <si>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</si>
  <si>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</si>
  <si>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</si>
  <si>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</si>
  <si>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</si>
  <si>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</si>
  <si>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</si>
  <si>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</si>
  <si>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</si>
  <si>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</si>
  <si>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</si>
  <si>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</si>
  <si>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</si>
  <si>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</si>
  <si>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</si>
  <si>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</si>
  <si>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</si>
  <si>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</si>
  <si>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</si>
  <si>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</si>
  <si>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</si>
  <si>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</si>
  <si>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</si>
  <si>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</si>
  <si>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</si>
  <si>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</si>
  <si>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</si>
  <si>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</si>
  <si>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</si>
  <si>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</si>
  <si>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</si>
  <si>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</si>
  <si>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</si>
  <si>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</si>
  <si>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</si>
  <si>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</si>
  <si>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</si>
  <si>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</si>
  <si>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</si>
  <si>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</si>
  <si>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</si>
  <si>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</si>
  <si>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</si>
  <si>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</si>
  <si>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</si>
  <si>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</si>
  <si>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</si>
  <si>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</si>
  <si>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</si>
  <si>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</si>
  <si>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</si>
  <si>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</si>
  <si>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</si>
  <si>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</si>
  <si>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</si>
  <si>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</si>
  <si>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</si>
  <si>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</si>
  <si>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</si>
  <si>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</si>
  <si>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</si>
  <si>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</si>
  <si>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</si>
  <si>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</si>
  <si>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</si>
  <si>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</si>
  <si>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</si>
  <si>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</si>
  <si>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</si>
  <si>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</si>
  <si>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</si>
  <si>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</si>
  <si>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</si>
  <si>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</si>
  <si>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</si>
  <si>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</si>
  <si>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</si>
  <si>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</si>
  <si>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</si>
  <si>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</si>
  <si>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</si>
  <si>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</si>
  <si>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</si>
  <si>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</si>
  <si>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</si>
  <si>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</si>
  <si>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</si>
  <si>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</si>
  <si>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</si>
  <si>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</si>
  <si>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</si>
  <si>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</si>
  <si>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</si>
  <si>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</si>
  <si>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</si>
  <si>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</si>
  <si>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</si>
  <si>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</si>
  <si>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</si>
  <si>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</si>
  <si>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</si>
  <si>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</si>
  <si>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</si>
  <si>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</si>
  <si>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</si>
  <si>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</si>
  <si>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</si>
  <si>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</si>
  <si>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</si>
  <si>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</si>
  <si>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</si>
  <si>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</si>
  <si>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</si>
  <si>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</si>
  <si>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</si>
  <si>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</si>
  <si>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</si>
  <si>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</si>
  <si>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</si>
  <si>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</si>
  <si>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</si>
  <si>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</si>
  <si>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</si>
  <si>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</si>
  <si>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</si>
  <si>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</si>
  <si>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</si>
  <si>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</si>
  <si>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</si>
  <si>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</si>
  <si>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</si>
  <si>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</si>
  <si>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</si>
  <si>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</si>
  <si>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</si>
  <si>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</si>
  <si>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</si>
  <si>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</si>
  <si>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</si>
  <si>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</si>
  <si>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</si>
  <si>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</si>
  <si>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</si>
  <si>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</si>
  <si>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</si>
  <si>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</si>
  <si>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</si>
  <si>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</si>
  <si>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</si>
  <si>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</si>
  <si>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</si>
  <si>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</si>
  <si>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</si>
  <si>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</si>
  <si>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</si>
  <si>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</si>
  <si>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</si>
  <si>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</si>
  <si>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</si>
  <si>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</si>
  <si>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</si>
  <si>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</si>
  <si>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</si>
  <si>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</si>
  <si>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</si>
  <si>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</si>
  <si>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</si>
  <si>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</si>
  <si>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</si>
  <si>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</si>
  <si>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</si>
  <si>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</si>
  <si>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</si>
  <si>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</si>
  <si>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</si>
  <si>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</si>
  <si>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</si>
  <si>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</si>
  <si>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</si>
  <si>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</si>
  <si>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</si>
  <si>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</si>
  <si>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</si>
  <si>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</si>
  <si>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</si>
  <si>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</si>
  <si>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</si>
  <si>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</si>
  <si>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</si>
  <si>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</si>
  <si>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</si>
  <si>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</si>
  <si>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</si>
  <si>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</si>
  <si>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</si>
  <si>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</si>
  <si>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</si>
  <si>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</si>
  <si>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</si>
  <si>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</si>
  <si>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</si>
  <si>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</si>
  <si>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</si>
  <si>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</si>
  <si>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</si>
  <si>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</si>
  <si>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</si>
  <si>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</si>
  <si>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</si>
  <si>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</si>
  <si>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</si>
  <si>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</si>
  <si>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</si>
  <si>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</si>
  <si>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</si>
  <si>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</si>
  <si>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</si>
  <si>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</si>
  <si>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</si>
  <si>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</si>
  <si>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</si>
  <si>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</si>
  <si>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</si>
  <si>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</si>
  <si>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</si>
  <si>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</si>
  <si>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</si>
  <si>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</si>
  <si>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</si>
  <si>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</si>
  <si>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</si>
  <si>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</si>
  <si>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</si>
  <si>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</si>
  <si>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</si>
  <si>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</si>
  <si>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</si>
  <si>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</si>
  <si>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</si>
  <si>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</si>
  <si>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</si>
  <si>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</si>
  <si>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</si>
  <si>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</si>
  <si>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</si>
  <si>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</si>
  <si>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</si>
  <si>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</si>
  <si>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</si>
  <si>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</si>
  <si>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</si>
  <si>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</si>
  <si>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</si>
  <si>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</si>
  <si>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</si>
  <si>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</si>
  <si>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</si>
  <si>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</si>
  <si>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</si>
  <si>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</si>
  <si>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</si>
  <si>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</si>
  <si>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</si>
  <si>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</si>
  <si>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</si>
  <si>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</si>
  <si>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</si>
  <si>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</si>
  <si>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</si>
  <si>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</si>
  <si>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</si>
  <si>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</si>
  <si>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</si>
  <si>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</si>
  <si>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</si>
  <si>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</si>
  <si>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</si>
  <si>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</si>
  <si>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</si>
  <si>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</si>
  <si>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</si>
  <si>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</si>
  <si>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</si>
  <si>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</si>
  <si>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</si>
  <si>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</si>
  <si>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</si>
  <si>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</si>
  <si>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</si>
  <si>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</si>
  <si>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</si>
  <si>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</si>
  <si>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</si>
  <si>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</si>
  <si>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</si>
  <si>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</si>
  <si>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</si>
  <si>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</si>
  <si>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</si>
  <si>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</si>
  <si>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</si>
  <si>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</si>
  <si>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</si>
  <si>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</si>
  <si>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</si>
  <si>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</si>
  <si>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</si>
  <si>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</si>
  <si>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</si>
  <si>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</si>
  <si>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</si>
  <si>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</si>
  <si>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</si>
  <si>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</si>
  <si>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</si>
  <si>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</si>
  <si>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</si>
  <si>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</si>
  <si>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</si>
  <si>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</si>
  <si>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</si>
  <si>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</si>
  <si>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</si>
  <si>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</si>
  <si>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</si>
  <si>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</si>
  <si>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</si>
  <si>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</si>
  <si>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</si>
  <si>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</si>
  <si>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</si>
  <si>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</si>
  <si>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</si>
  <si>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</si>
  <si>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</si>
  <si>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</si>
  <si>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</si>
  <si>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</si>
  <si>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</si>
  <si>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</si>
  <si>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</si>
  <si>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</si>
  <si>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</si>
  <si>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</si>
  <si>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</si>
  <si>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</si>
  <si>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</si>
  <si>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</si>
  <si>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</si>
  <si>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</si>
  <si>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</si>
  <si>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</si>
  <si>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</si>
  <si>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</si>
  <si>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</si>
  <si>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</si>
  <si>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</si>
  <si>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</si>
  <si>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</si>
  <si>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</si>
  <si>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</si>
  <si>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</si>
  <si>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</si>
  <si>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</si>
  <si>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</si>
  <si>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</si>
  <si>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</si>
  <si>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</si>
  <si>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</si>
  <si>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</si>
  <si>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</si>
  <si>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</si>
  <si>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</si>
  <si>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</si>
  <si>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</si>
  <si>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</si>
  <si>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</si>
  <si>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</si>
  <si>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</si>
  <si>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</si>
  <si>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</si>
  <si>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</si>
  <si>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</si>
  <si>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</si>
  <si>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</si>
  <si>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</si>
  <si>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</si>
  <si>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</si>
  <si>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</si>
  <si>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</si>
  <si>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</si>
  <si>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</si>
  <si>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</si>
  <si>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</si>
  <si>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</si>
  <si>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</si>
  <si>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</si>
  <si>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</si>
  <si>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</si>
  <si>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</si>
  <si>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</si>
  <si>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</si>
  <si>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</si>
  <si>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</si>
  <si>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</si>
  <si>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</si>
  <si>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</si>
  <si>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</si>
  <si>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</si>
  <si>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</si>
  <si>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</si>
  <si>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</si>
  <si>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</si>
  <si>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</si>
  <si>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</si>
  <si>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</si>
  <si>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</si>
  <si>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</si>
  <si>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</si>
  <si>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</si>
  <si>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</si>
  <si>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</si>
  <si>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</si>
  <si>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</si>
  <si>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</si>
  <si>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</si>
  <si>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</si>
  <si>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</si>
  <si>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</si>
  <si>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</si>
  <si>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</si>
  <si>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</si>
  <si>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</si>
  <si>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</si>
  <si>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</si>
  <si>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</si>
  <si>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</si>
  <si>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</si>
  <si>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</si>
  <si>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</si>
  <si>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</si>
  <si>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</si>
  <si>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</si>
  <si>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</si>
  <si>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</si>
  <si>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</si>
  <si>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</si>
  <si>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</si>
  <si>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</si>
  <si>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</si>
  <si>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</si>
  <si>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</si>
  <si>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</si>
  <si>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</si>
  <si>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</si>
  <si>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</si>
  <si>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</si>
  <si>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</si>
  <si>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</si>
  <si>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</si>
  <si>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</si>
  <si>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</si>
  <si>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</si>
  <si>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</si>
  <si>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</si>
  <si>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</si>
  <si>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</si>
  <si>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</si>
  <si>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</si>
  <si>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</si>
  <si>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</si>
  <si>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</si>
  <si>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</si>
  <si>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</si>
  <si>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</si>
  <si>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</si>
  <si>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</si>
  <si>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</si>
  <si>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</si>
  <si>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</si>
  <si>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</si>
  <si>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</si>
  <si>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</si>
  <si>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</si>
  <si>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</si>
  <si>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</si>
  <si>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</si>
  <si>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</si>
  <si>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</si>
  <si>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</si>
  <si>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</si>
  <si>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</si>
  <si>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</si>
  <si>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</si>
  <si>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</si>
  <si>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</si>
  <si>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</si>
  <si>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</si>
  <si>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</si>
  <si>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</si>
  <si>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</si>
  <si>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</si>
  <si>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</si>
  <si>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</si>
  <si>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</si>
  <si>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</si>
  <si>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</si>
  <si>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</si>
  <si>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</si>
  <si>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</si>
  <si>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</si>
  <si>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</si>
  <si>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</si>
  <si>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</si>
  <si>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</si>
  <si>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</si>
  <si>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</si>
  <si>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</si>
  <si>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</si>
  <si>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</si>
  <si>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</si>
  <si>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</si>
  <si>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</si>
  <si>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</si>
  <si>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</si>
  <si>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</si>
  <si>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</si>
  <si>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</si>
  <si>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</si>
  <si>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</si>
  <si>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</si>
  <si>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</si>
  <si>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</si>
  <si>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</si>
  <si>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</si>
  <si>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</si>
  <si>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</si>
  <si>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</si>
  <si>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</si>
  <si>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</si>
  <si>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</si>
  <si>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</si>
  <si>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</si>
  <si>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</si>
  <si>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</si>
  <si>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</si>
  <si>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</si>
  <si>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</si>
  <si>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</si>
  <si>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</si>
  <si>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</si>
  <si>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</si>
  <si>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</si>
  <si>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</si>
  <si>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</si>
  <si>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</si>
  <si>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</si>
  <si>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</si>
  <si>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</si>
  <si>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</si>
  <si>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</si>
  <si>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</si>
  <si>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</si>
  <si>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</si>
  <si>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</si>
  <si>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</si>
  <si>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</si>
  <si>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</si>
  <si>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</si>
  <si>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</si>
  <si>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</si>
  <si>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</si>
  <si>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</si>
  <si>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</si>
  <si>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</si>
  <si>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</si>
  <si>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</si>
  <si>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</si>
  <si>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</si>
  <si>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</si>
  <si>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</si>
  <si>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</si>
  <si>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</si>
  <si>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</si>
  <si>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</si>
  <si>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</si>
  <si>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</si>
  <si>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</si>
  <si>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</si>
  <si>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</si>
  <si>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</si>
  <si>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</si>
  <si>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</si>
  <si>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</si>
  <si>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</si>
  <si>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</si>
  <si>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</si>
  <si>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</si>
  <si>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</si>
  <si>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</si>
  <si>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</si>
  <si>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</si>
  <si>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</si>
  <si>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</si>
  <si>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</si>
  <si>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</si>
  <si>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</si>
  <si>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</si>
  <si>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</si>
  <si>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</si>
  <si>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</si>
  <si>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</si>
  <si>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</si>
  <si>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</si>
  <si>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</si>
  <si>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</si>
  <si>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</si>
  <si>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</si>
  <si>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</si>
  <si>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</si>
  <si>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</si>
  <si>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</si>
  <si>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</si>
  <si>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</si>
  <si>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</si>
  <si>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</si>
  <si>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</si>
  <si>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</si>
  <si>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</si>
  <si>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</si>
  <si>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</si>
  <si>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</si>
  <si>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</si>
  <si>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</si>
  <si>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</si>
  <si>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</si>
  <si>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</si>
  <si>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</si>
  <si>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</si>
  <si>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</si>
  <si>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</si>
  <si>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</si>
  <si>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</si>
  <si>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</si>
  <si>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</si>
  <si>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</si>
  <si>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</si>
  <si>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</si>
  <si>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</si>
  <si>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</si>
  <si>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</si>
  <si>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</si>
  <si>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</si>
  <si>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</si>
  <si>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</si>
  <si>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</si>
  <si>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</si>
  <si>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</si>
  <si>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</si>
  <si>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</si>
  <si>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</si>
  <si>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</si>
  <si>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</si>
  <si>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</si>
  <si>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</si>
  <si>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</si>
  <si>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</si>
  <si>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</si>
  <si>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</si>
  <si>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</si>
  <si>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</si>
  <si>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</si>
  <si>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</si>
  <si>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</si>
  <si>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</si>
  <si>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</si>
  <si>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</si>
  <si>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</si>
  <si>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</si>
  <si>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</si>
  <si>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</si>
  <si>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</si>
  <si>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</si>
  <si>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</si>
  <si>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</si>
  <si>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</si>
  <si>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</si>
  <si>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</si>
  <si>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</si>
  <si>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</si>
  <si>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</si>
  <si>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</si>
  <si>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</si>
  <si>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</si>
  <si>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</si>
  <si>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</si>
  <si>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</si>
  <si>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</si>
  <si>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</si>
  <si>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</si>
  <si>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</si>
  <si>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</si>
  <si>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</si>
  <si>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</si>
  <si>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</si>
  <si>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</si>
  <si>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</si>
  <si>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</si>
  <si>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</si>
  <si>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</si>
  <si>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</si>
  <si>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</si>
  <si>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</si>
  <si>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</si>
  <si>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</si>
  <si>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</si>
  <si>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</si>
  <si>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</si>
  <si>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</si>
  <si>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</si>
  <si>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</si>
  <si>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</si>
  <si>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</si>
  <si>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</si>
  <si>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</si>
  <si>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</si>
  <si>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</si>
  <si>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</si>
  <si>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</si>
  <si>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</si>
  <si>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</si>
  <si>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</si>
  <si>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</si>
  <si>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</si>
  <si>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</si>
  <si>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</si>
  <si>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</si>
  <si>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</si>
  <si>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</si>
  <si>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</si>
  <si>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</si>
  <si>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</si>
  <si>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</si>
  <si>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</si>
  <si>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</si>
  <si>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</si>
  <si>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</si>
  <si>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</si>
  <si>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</si>
  <si>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</si>
  <si>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</si>
  <si>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</si>
  <si>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</si>
  <si>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</si>
  <si>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</si>
  <si>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</si>
  <si>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</si>
  <si>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</si>
  <si>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</si>
  <si>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</si>
  <si>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</si>
  <si>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</si>
  <si>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</si>
  <si>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</si>
  <si>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</si>
  <si>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</si>
  <si>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</si>
  <si>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</si>
  <si>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</si>
  <si>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</si>
  <si>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</si>
  <si>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</si>
  <si>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</si>
  <si>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</si>
  <si>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</si>
  <si>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</si>
  <si>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</si>
  <si>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</si>
  <si>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</si>
  <si>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</si>
  <si>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</si>
  <si>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</si>
  <si>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</si>
  <si>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</si>
  <si>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</si>
  <si>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</si>
  <si>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</si>
  <si>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</si>
  <si>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</si>
  <si>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</si>
  <si>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</si>
  <si>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</si>
  <si>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</si>
  <si>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</si>
  <si>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</si>
  <si>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</si>
  <si>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</si>
  <si>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</si>
  <si>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</si>
  <si>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</si>
  <si>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</si>
  <si>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</si>
  <si>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</si>
  <si>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</si>
  <si>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</si>
  <si>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</si>
  <si>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</si>
  <si>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</si>
  <si>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</si>
  <si>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</si>
  <si>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</si>
  <si>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</si>
  <si>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</si>
  <si>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</si>
  <si>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</si>
  <si>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</si>
  <si>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</si>
  <si>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</si>
  <si>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</si>
  <si>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</si>
  <si>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</si>
  <si>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</si>
  <si>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</si>
  <si>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</si>
  <si>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</si>
  <si>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</si>
  <si>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</si>
  <si>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</si>
  <si>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</si>
  <si>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</si>
  <si>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</si>
  <si>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</si>
  <si>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</si>
  <si>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</si>
  <si>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</si>
  <si>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</si>
  <si>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</si>
  <si>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</si>
  <si>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</si>
  <si>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</si>
  <si>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</si>
  <si>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</si>
  <si>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</si>
  <si>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</si>
  <si>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</si>
  <si>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</si>
  <si>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</si>
  <si>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</si>
  <si>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</si>
  <si>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</si>
  <si>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</si>
  <si>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</si>
  <si>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</si>
  <si>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</si>
  <si>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</si>
  <si>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</si>
  <si>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</si>
  <si>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</si>
  <si>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</si>
  <si>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</si>
  <si>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</si>
  <si>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</si>
  <si>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</si>
  <si>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</si>
  <si>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</si>
  <si>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</si>
  <si>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</si>
  <si>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</si>
  <si>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</si>
  <si>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</si>
  <si>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</si>
  <si>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</si>
  <si>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</si>
  <si>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</si>
  <si>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</si>
  <si>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</si>
  <si>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</si>
  <si>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</si>
  <si>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</si>
  <si>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</si>
  <si>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</si>
  <si>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</si>
  <si>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</si>
  <si>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</si>
  <si>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</si>
  <si>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</si>
  <si>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</si>
  <si>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</si>
  <si>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</si>
  <si>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</si>
  <si>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</si>
  <si>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</si>
  <si>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</si>
  <si>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</si>
  <si>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</si>
  <si>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</si>
  <si>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</si>
  <si>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</si>
  <si>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</si>
  <si>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</si>
  <si>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</si>
  <si>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</si>
  <si>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</si>
  <si>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</si>
  <si>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</si>
  <si>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</si>
  <si>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</si>
  <si>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</si>
  <si>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</si>
  <si>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</si>
  <si>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</si>
  <si>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</si>
  <si>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</si>
  <si>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</si>
  <si>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</si>
  <si>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</si>
  <si>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</si>
  <si>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</si>
  <si>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</si>
  <si>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</si>
  <si>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</si>
  <si>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</si>
  <si>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</si>
  <si>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</si>
  <si>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</si>
  <si>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</si>
  <si>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</si>
  <si>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</si>
  <si>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</si>
  <si>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</si>
  <si>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Created Conversion</t>
  </si>
  <si>
    <t>Years</t>
  </si>
  <si>
    <t>Parent Category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</si>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</sst>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7">
    <dxf>
      <font>
        <color theme="4" tint="0.79998168889431442"/>
      </font>
      <fill>
        <patternFill>
          <bgColor theme="4" tint="-0.24994659260841701"/>
        </patternFill>
      </fill>
    </dxf>
    <dxf>
      <font>
        <color theme="9" tint="0.79998168889431442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solidFill>
              <a:schemeClr val="accent3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D0-4F3E-B83D-12E25F60C9CB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1D0-4F3E-B83D-12E25F60C9CB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1D0-4F3E-B83D-12E25F60C9CB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accent3"/>
              </a:solidFill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81D0-4F3E-B83D-12E25F60C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579248"/>
        <c:axId val="342855008"/>
      </c:barChart>
      <c:catAx>
        <c:axId val="39557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855008"/>
        <c:crosses val="autoZero"/>
        <c:auto val="1"/>
        <c:lblAlgn val="ctr"/>
        <c:lblOffset val="100"/>
        <c:noMultiLvlLbl val="0"/>
      </c:catAx>
      <c:valAx>
        <c:axId val="34285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7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solidFill>
              <a:schemeClr val="accent3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3F-4A06-9E2E-494B87DE41D8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EA-4031-A7A2-9CDFB5D5F595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EA-4031-A7A2-9CDFB5D5F595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accent3"/>
              </a:solidFill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3BEA-4031-A7A2-9CDFB5D5F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1306111"/>
        <c:axId val="1325221359"/>
      </c:barChart>
      <c:catAx>
        <c:axId val="194130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221359"/>
        <c:crosses val="autoZero"/>
        <c:auto val="1"/>
        <c:lblAlgn val="ctr"/>
        <c:lblOffset val="100"/>
        <c:noMultiLvlLbl val="0"/>
      </c:catAx>
      <c:valAx>
        <c:axId val="132522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30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Stats!PivotTable1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miter lim="800000"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5-4323-8F03-74274EB62357}"/>
            </c:ext>
          </c:extLst>
        </c:ser>
        <c:ser>
          <c:idx val="1"/>
          <c:order val="1"/>
          <c:tx>
            <c:strRef>
              <c:f>'Date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miter lim="800000"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75-4323-8F03-74274EB62357}"/>
            </c:ext>
          </c:extLst>
        </c:ser>
        <c:ser>
          <c:idx val="2"/>
          <c:order val="2"/>
          <c:tx>
            <c:strRef>
              <c:f>'Date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75-4323-8F03-74274EB62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547168"/>
        <c:axId val="381191088"/>
      </c:lineChart>
      <c:catAx>
        <c:axId val="49854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91088"/>
        <c:crosses val="autoZero"/>
        <c:auto val="1"/>
        <c:lblAlgn val="ctr"/>
        <c:lblOffset val="100"/>
        <c:noMultiLvlLbl val="0"/>
      </c:catAx>
      <c:valAx>
        <c:axId val="38119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54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162510936132989E-2"/>
          <c:y val="0.18739756488772236"/>
          <c:w val="0.87254615048118989"/>
          <c:h val="0.3701647710702828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A4-4FE0-B623-312AD1AAD1D9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4-4FE0-B623-312AD1AAD1D9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A4-4FE0-B623-312AD1AAD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211072"/>
        <c:axId val="621887440"/>
      </c:lineChart>
      <c:catAx>
        <c:axId val="72621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87440"/>
        <c:crosses val="autoZero"/>
        <c:auto val="1"/>
        <c:lblAlgn val="ctr"/>
        <c:lblOffset val="100"/>
        <c:noMultiLvlLbl val="0"/>
      </c:catAx>
      <c:valAx>
        <c:axId val="6218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1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2</xdr:row>
      <xdr:rowOff>15240</xdr:rowOff>
    </xdr:from>
    <xdr:to>
      <xdr:col>17</xdr:col>
      <xdr:colOff>259080</xdr:colOff>
      <xdr:row>22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95E6B3-64C9-4899-9DEB-D158AE49F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73920</xdr:colOff>
      <xdr:row>2</xdr:row>
      <xdr:rowOff>174492</xdr:rowOff>
    </xdr:from>
    <xdr:to>
      <xdr:col>19</xdr:col>
      <xdr:colOff>15710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EAE679-F1FA-4516-A602-0BEB295F1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3</xdr:row>
      <xdr:rowOff>0</xdr:rowOff>
    </xdr:from>
    <xdr:to>
      <xdr:col>15</xdr:col>
      <xdr:colOff>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98FB5D-7854-4800-88E5-35594B0F0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777240</xdr:colOff>
      <xdr:row>14</xdr:row>
      <xdr:rowOff>0</xdr:rowOff>
    </xdr:from>
    <xdr:to>
      <xdr:col>7</xdr:col>
      <xdr:colOff>396240</xdr:colOff>
      <xdr:row>35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F63A08-11F7-4221-9AAB-7AB372A0E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" refreshedDate="43777.748601967593" createdVersion="6" refreshedVersion="6" minRefreshableVersion="3" recordCount="4115" xr:uid="{5B036B96-27BF-4ACD-AF28-1CDD8CD8D8FE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" refreshedDate="43777.759294791664" createdVersion="6" refreshedVersion="6" minRefreshableVersion="3" recordCount="4115" xr:uid="{D9539579-079C-489A-A8AA-4D89AAD3D0FD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57328-77A2-40A4-8229-0E418F6797F4}" name="PivotTable1" cacheId="11" applyNumberFormats="0" applyBorderFormats="0" applyFontFormats="0" applyPatternFormats="0" applyAlignmentFormats="0" applyWidthHeightFormats="1" dataCaption="Values" updatedVersion="6" minRefreshableVersion="3" useAutoFormatting="1" pageWrap="3" pageOverThenDown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outline="0" showAll="0" defaultSubtotal="0">
      <items count="10">
        <item x="0"/>
        <item x="7"/>
        <item x="6"/>
        <item x="5"/>
        <item x="4"/>
        <item x="8"/>
        <item x="3"/>
        <item x="2"/>
        <item x="1"/>
        <item h="1"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4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4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4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4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4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4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4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4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4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4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4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4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4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4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4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4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4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4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4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4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4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77B04B-6BD5-4BED-B208-C29A66F6B8C7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defaultSubtota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0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3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2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9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8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1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6815FB-3A08-4B0C-BD92-A9575CCF1D65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dataFiel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1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31507-1C32-4F87-A74C-114D39AA04CD}">
  <dimension ref="A1:F32"/>
  <sheetViews>
    <sheetView tabSelected="1"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8.44140625" bestFit="1" customWidth="1"/>
    <col min="13" max="14" width="5.88671875" bestFit="1" customWidth="1"/>
    <col min="15" max="15" width="9.44140625" bestFit="1" customWidth="1"/>
    <col min="16" max="16" width="14" bestFit="1" customWidth="1"/>
    <col min="17" max="17" width="12" bestFit="1" customWidth="1"/>
    <col min="18" max="18" width="11.6640625" bestFit="1" customWidth="1"/>
    <col min="19" max="20" width="9.6640625" bestFit="1" customWidth="1"/>
    <col min="21" max="21" width="12.44140625" bestFit="1" customWidth="1"/>
    <col min="22" max="23" width="10.44140625" bestFit="1" customWidth="1"/>
    <col min="24" max="24" width="9.109375" bestFit="1" customWidth="1"/>
    <col min="25" max="26" width="7.109375" bestFit="1" customWidth="1"/>
    <col min="27" max="27" width="9.44140625" bestFit="1" customWidth="1"/>
    <col min="28" max="28" width="10.77734375" bestFit="1" customWidth="1"/>
  </cols>
  <sheetData>
    <row r="1" spans="1:6" x14ac:dyDescent="0.3">
      <c r="A1" s="8" t="s">
        <v>8223</v>
      </c>
      <c r="B1" t="s">
        <v>8363</v>
      </c>
    </row>
    <row r="3" spans="1:6" x14ac:dyDescent="0.3">
      <c r="A3" s="8" t="s">
        <v>8321</v>
      </c>
      <c r="B3" s="8" t="s">
        <v>8364</v>
      </c>
    </row>
    <row r="4" spans="1:6" x14ac:dyDescent="0.3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t="s">
        <v>8314</v>
      </c>
      <c r="B8" s="10"/>
      <c r="C8" s="10"/>
      <c r="D8" s="10">
        <v>24</v>
      </c>
      <c r="E8" s="10"/>
      <c r="F8" s="10">
        <v>24</v>
      </c>
    </row>
    <row r="9" spans="1:6" x14ac:dyDescent="0.3">
      <c r="A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24" spans="2:6" x14ac:dyDescent="0.3">
      <c r="B24" s="10"/>
      <c r="C24" s="10"/>
      <c r="D24" s="10"/>
      <c r="E24" s="10"/>
      <c r="F24" s="10"/>
    </row>
    <row r="25" spans="2:6" x14ac:dyDescent="0.3">
      <c r="B25" s="10"/>
      <c r="C25" s="10"/>
      <c r="D25" s="10"/>
      <c r="E25" s="10"/>
      <c r="F25" s="10"/>
    </row>
    <row r="26" spans="2:6" x14ac:dyDescent="0.3">
      <c r="B26" s="10"/>
      <c r="C26" s="10"/>
      <c r="D26" s="10"/>
      <c r="E26" s="10"/>
      <c r="F26" s="10"/>
    </row>
    <row r="27" spans="2:6" x14ac:dyDescent="0.3">
      <c r="B27" s="10"/>
      <c r="C27" s="10"/>
      <c r="D27" s="10"/>
      <c r="E27" s="10"/>
      <c r="F27" s="10"/>
    </row>
    <row r="28" spans="2:6" x14ac:dyDescent="0.3">
      <c r="B28" s="10"/>
      <c r="C28" s="10"/>
      <c r="D28" s="10"/>
      <c r="E28" s="10"/>
      <c r="F28" s="10"/>
    </row>
    <row r="29" spans="2:6" x14ac:dyDescent="0.3">
      <c r="B29" s="10"/>
      <c r="C29" s="10"/>
      <c r="D29" s="10"/>
      <c r="E29" s="10"/>
      <c r="F29" s="10"/>
    </row>
    <row r="30" spans="2:6" x14ac:dyDescent="0.3">
      <c r="B30" s="10"/>
      <c r="C30" s="10"/>
      <c r="D30" s="10"/>
      <c r="E30" s="10"/>
      <c r="F30" s="10"/>
    </row>
    <row r="31" spans="2:6" x14ac:dyDescent="0.3">
      <c r="B31" s="10"/>
      <c r="C31" s="10"/>
      <c r="D31" s="10"/>
      <c r="E31" s="10"/>
      <c r="F31" s="10"/>
    </row>
    <row r="32" spans="2:6" x14ac:dyDescent="0.3">
      <c r="B32" s="10"/>
      <c r="C32" s="10"/>
      <c r="D32" s="10"/>
      <c r="E32" s="10"/>
      <c r="F32" s="10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E577E-3CFC-4092-81A6-57F6BE412A45}">
  <dimension ref="A1:F47"/>
  <sheetViews>
    <sheetView topLeftCell="A2" zoomScale="97" zoomScaleNormal="120" workbookViewId="0">
      <selection activeCell="I35" sqref="I35"/>
    </sheetView>
  </sheetViews>
  <sheetFormatPr defaultRowHeight="14.4" x14ac:dyDescent="0.3"/>
  <cols>
    <col min="1" max="2" width="16" bestFit="1" customWidth="1"/>
    <col min="3" max="3" width="5.88671875" bestFit="1" customWidth="1"/>
    <col min="4" max="4" width="8.6640625" bestFit="1" customWidth="1"/>
    <col min="5" max="5" width="4" bestFit="1" customWidth="1"/>
    <col min="6" max="6" width="11.109375" bestFit="1" customWidth="1"/>
    <col min="7" max="7" width="14.5546875" bestFit="1" customWidth="1"/>
    <col min="8" max="8" width="8.5546875" bestFit="1" customWidth="1"/>
    <col min="9" max="9" width="17" bestFit="1" customWidth="1"/>
    <col min="10" max="10" width="6.88671875" bestFit="1" customWidth="1"/>
    <col min="11" max="11" width="4" bestFit="1" customWidth="1"/>
    <col min="12" max="12" width="8.44140625" bestFit="1" customWidth="1"/>
    <col min="13" max="13" width="12.77734375" bestFit="1" customWidth="1"/>
    <col min="14" max="14" width="5.88671875" bestFit="1" customWidth="1"/>
    <col min="15" max="15" width="9.6640625" bestFit="1" customWidth="1"/>
    <col min="16" max="16" width="11.109375" bestFit="1" customWidth="1"/>
    <col min="17" max="17" width="11.44140625" bestFit="1" customWidth="1"/>
    <col min="18" max="18" width="9.77734375" bestFit="1" customWidth="1"/>
    <col min="19" max="19" width="6.109375" bestFit="1" customWidth="1"/>
    <col min="20" max="20" width="14.109375" bestFit="1" customWidth="1"/>
    <col min="21" max="22" width="9.77734375" bestFit="1" customWidth="1"/>
    <col min="23" max="23" width="14.88671875" bestFit="1" customWidth="1"/>
    <col min="24" max="24" width="9.44140625" bestFit="1" customWidth="1"/>
    <col min="25" max="25" width="5.88671875" bestFit="1" customWidth="1"/>
    <col min="26" max="26" width="9.77734375" bestFit="1" customWidth="1"/>
    <col min="27" max="27" width="8.6640625" bestFit="1" customWidth="1"/>
    <col min="28" max="28" width="11.88671875" bestFit="1" customWidth="1"/>
    <col min="29" max="29" width="8.88671875" bestFit="1" customWidth="1"/>
    <col min="30" max="30" width="13.44140625" bestFit="1" customWidth="1"/>
    <col min="31" max="31" width="9.77734375" bestFit="1" customWidth="1"/>
    <col min="32" max="32" width="8.33203125" bestFit="1" customWidth="1"/>
    <col min="33" max="33" width="7.33203125" bestFit="1" customWidth="1"/>
    <col min="34" max="34" width="4" bestFit="1" customWidth="1"/>
    <col min="35" max="36" width="9.77734375" bestFit="1" customWidth="1"/>
    <col min="37" max="37" width="17.5546875" bestFit="1" customWidth="1"/>
    <col min="38" max="38" width="12.6640625" bestFit="1" customWidth="1"/>
    <col min="39" max="39" width="9.77734375" bestFit="1" customWidth="1"/>
    <col min="40" max="40" width="15.21875" bestFit="1" customWidth="1"/>
    <col min="41" max="41" width="9.77734375" bestFit="1" customWidth="1"/>
    <col min="42" max="42" width="12.77734375" bestFit="1" customWidth="1"/>
    <col min="43" max="43" width="9.77734375" bestFit="1" customWidth="1"/>
    <col min="44" max="44" width="18.21875" bestFit="1" customWidth="1"/>
    <col min="45" max="45" width="5.88671875" bestFit="1" customWidth="1"/>
    <col min="46" max="46" width="9.77734375" bestFit="1" customWidth="1"/>
    <col min="47" max="47" width="8.6640625" bestFit="1" customWidth="1"/>
    <col min="48" max="48" width="5.88671875" bestFit="1" customWidth="1"/>
    <col min="49" max="49" width="4" bestFit="1" customWidth="1"/>
    <col min="50" max="50" width="9.77734375" bestFit="1" customWidth="1"/>
    <col min="51" max="51" width="16.44140625" bestFit="1" customWidth="1"/>
    <col min="52" max="52" width="11.109375" bestFit="1" customWidth="1"/>
    <col min="53" max="53" width="13" bestFit="1" customWidth="1"/>
    <col min="54" max="54" width="5.88671875" bestFit="1" customWidth="1"/>
    <col min="55" max="55" width="13.77734375" bestFit="1" customWidth="1"/>
    <col min="56" max="56" width="11.6640625" bestFit="1" customWidth="1"/>
    <col min="57" max="57" width="5.88671875" bestFit="1" customWidth="1"/>
    <col min="58" max="58" width="9.77734375" bestFit="1" customWidth="1"/>
    <col min="59" max="59" width="8.6640625" bestFit="1" customWidth="1"/>
    <col min="60" max="60" width="5.88671875" bestFit="1" customWidth="1"/>
    <col min="61" max="61" width="13.33203125" bestFit="1" customWidth="1"/>
    <col min="62" max="62" width="11.109375" bestFit="1" customWidth="1"/>
  </cols>
  <sheetData>
    <row r="1" spans="1:6" x14ac:dyDescent="0.3">
      <c r="A1" s="8" t="s">
        <v>8223</v>
      </c>
      <c r="B1" t="s">
        <v>8363</v>
      </c>
    </row>
    <row r="2" spans="1:6" x14ac:dyDescent="0.3">
      <c r="A2" s="8" t="s">
        <v>8308</v>
      </c>
      <c r="B2" t="s">
        <v>8363</v>
      </c>
    </row>
    <row r="4" spans="1:6" x14ac:dyDescent="0.3">
      <c r="A4" s="8" t="s">
        <v>8321</v>
      </c>
      <c r="B4" s="8" t="s">
        <v>8364</v>
      </c>
    </row>
    <row r="5" spans="1:6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9" t="s">
        <v>8322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8323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8324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8325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8326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8327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8328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8330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8331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8332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8333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8334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8335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8336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8337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8338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8339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8340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8342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8343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8344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8347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8348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8349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8350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8351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8352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8353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8355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8356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8357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8358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8359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8361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8362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E2159-DE67-4C7C-9AAF-F0FB0600D867}">
  <dimension ref="A1:F33"/>
  <sheetViews>
    <sheetView workbookViewId="0">
      <selection activeCell="G25" sqref="G25"/>
    </sheetView>
  </sheetViews>
  <sheetFormatPr defaultRowHeight="14.4" x14ac:dyDescent="0.3"/>
  <cols>
    <col min="1" max="1" width="30.1093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8" t="s">
        <v>8381</v>
      </c>
      <c r="B1" t="s">
        <v>8363</v>
      </c>
    </row>
    <row r="2" spans="1:5" x14ac:dyDescent="0.3">
      <c r="A2" s="8" t="s">
        <v>8380</v>
      </c>
      <c r="B2" t="s">
        <v>8363</v>
      </c>
    </row>
    <row r="4" spans="1:5" x14ac:dyDescent="0.3">
      <c r="A4" s="8" t="s">
        <v>8379</v>
      </c>
      <c r="B4" s="8" t="s">
        <v>8364</v>
      </c>
    </row>
    <row r="5" spans="1:5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9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s="9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s="9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s="9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s="9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s="9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s="9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6" x14ac:dyDescent="0.3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6" x14ac:dyDescent="0.3">
      <c r="A18" s="9" t="s">
        <v>8320</v>
      </c>
      <c r="B18" s="10">
        <v>2185</v>
      </c>
      <c r="C18" s="10">
        <v>1530</v>
      </c>
      <c r="D18" s="10">
        <v>349</v>
      </c>
      <c r="E18" s="10">
        <v>4064</v>
      </c>
    </row>
    <row r="21" spans="1:6" x14ac:dyDescent="0.3">
      <c r="A21" s="9"/>
      <c r="B21" s="10"/>
      <c r="C21" s="10"/>
      <c r="D21" s="10"/>
      <c r="E21" s="10"/>
      <c r="F21" s="5"/>
    </row>
    <row r="22" spans="1:6" x14ac:dyDescent="0.3">
      <c r="A22" s="9"/>
      <c r="B22" s="10"/>
      <c r="C22" s="10"/>
      <c r="D22" s="10"/>
      <c r="E22" s="10"/>
      <c r="F22" s="5"/>
    </row>
    <row r="23" spans="1:6" x14ac:dyDescent="0.3">
      <c r="A23" s="9"/>
      <c r="B23" s="10"/>
      <c r="C23" s="10"/>
      <c r="D23" s="10"/>
      <c r="E23" s="10"/>
      <c r="F23" s="5"/>
    </row>
    <row r="24" spans="1:6" x14ac:dyDescent="0.3">
      <c r="A24" s="9"/>
      <c r="B24" s="10"/>
      <c r="C24" s="10"/>
      <c r="D24" s="10"/>
      <c r="E24" s="10"/>
      <c r="F24" s="5"/>
    </row>
    <row r="25" spans="1:6" x14ac:dyDescent="0.3">
      <c r="A25" s="9"/>
      <c r="B25" s="10"/>
      <c r="C25" s="10"/>
      <c r="D25" s="10"/>
      <c r="E25" s="10"/>
      <c r="F25" s="5"/>
    </row>
    <row r="26" spans="1:6" x14ac:dyDescent="0.3">
      <c r="A26" s="9"/>
      <c r="B26" s="10"/>
      <c r="C26" s="10"/>
      <c r="D26" s="10"/>
      <c r="E26" s="10"/>
      <c r="F26" s="5"/>
    </row>
    <row r="27" spans="1:6" x14ac:dyDescent="0.3">
      <c r="A27" s="9"/>
      <c r="B27" s="10"/>
      <c r="C27" s="10"/>
      <c r="D27" s="10"/>
      <c r="E27" s="10"/>
      <c r="F27" s="5"/>
    </row>
    <row r="28" spans="1:6" x14ac:dyDescent="0.3">
      <c r="A28" s="9"/>
      <c r="B28" s="10"/>
      <c r="C28" s="10"/>
      <c r="D28" s="10"/>
      <c r="E28" s="10"/>
      <c r="F28" s="5"/>
    </row>
    <row r="29" spans="1:6" x14ac:dyDescent="0.3">
      <c r="A29" s="9"/>
      <c r="B29" s="10"/>
      <c r="C29" s="10"/>
      <c r="D29" s="10"/>
      <c r="E29" s="10"/>
      <c r="F29" s="5"/>
    </row>
    <row r="30" spans="1:6" x14ac:dyDescent="0.3">
      <c r="A30" s="9"/>
      <c r="B30" s="10"/>
      <c r="C30" s="10"/>
      <c r="D30" s="10"/>
      <c r="E30" s="10"/>
      <c r="F30" s="5"/>
    </row>
    <row r="31" spans="1:6" x14ac:dyDescent="0.3">
      <c r="A31" s="9"/>
      <c r="B31" s="10"/>
      <c r="C31" s="10"/>
      <c r="D31" s="10"/>
      <c r="E31" s="10"/>
      <c r="F31" s="5"/>
    </row>
    <row r="32" spans="1:6" x14ac:dyDescent="0.3">
      <c r="A32" s="9"/>
      <c r="B32" s="10"/>
      <c r="C32" s="10"/>
      <c r="D32" s="10"/>
      <c r="E32" s="10"/>
      <c r="F32" s="5"/>
    </row>
    <row r="33" spans="6:6" x14ac:dyDescent="0.3">
      <c r="F33" s="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EC63B-E9CA-476A-BEB7-3677E1EB15DD}">
  <dimension ref="A1:H13"/>
  <sheetViews>
    <sheetView workbookViewId="0">
      <selection activeCell="I29" sqref="I29"/>
    </sheetView>
  </sheetViews>
  <sheetFormatPr defaultColWidth="11.44140625"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55468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9.21875" bestFit="1" customWidth="1"/>
  </cols>
  <sheetData>
    <row r="1" spans="1:8" ht="16.2" customHeight="1" x14ac:dyDescent="0.3">
      <c r="A1" s="2" t="s">
        <v>8382</v>
      </c>
      <c r="B1" s="2" t="s">
        <v>8383</v>
      </c>
      <c r="C1" s="2" t="s">
        <v>8384</v>
      </c>
      <c r="D1" s="2" t="s">
        <v>8385</v>
      </c>
      <c r="E1" s="2" t="s">
        <v>8386</v>
      </c>
      <c r="F1" s="2" t="s">
        <v>8387</v>
      </c>
      <c r="G1" s="2" t="s">
        <v>8388</v>
      </c>
      <c r="H1" s="2" t="s">
        <v>8389</v>
      </c>
    </row>
    <row r="2" spans="1:8" x14ac:dyDescent="0.3">
      <c r="A2" t="s">
        <v>8390</v>
      </c>
      <c r="B2">
        <f>COUNTIFS('Raw Data'!$D:$D,"&lt;1000",'Raw Data'!$F:$F,"successful")</f>
        <v>322</v>
      </c>
      <c r="C2">
        <f>COUNTIFS('Raw Data'!$D:$D,"&lt;1000",'Raw Data'!$F:$F,"failed")</f>
        <v>113</v>
      </c>
      <c r="D2">
        <f>COUNTIFS('Raw Data'!$D:$D,"&lt;1000",'Raw Data'!$F:$F,"canceled")</f>
        <v>18</v>
      </c>
      <c r="E2">
        <f>SUM(B2:D2)</f>
        <v>453</v>
      </c>
      <c r="F2" s="14">
        <f>B2/$E2</f>
        <v>0.71081677704194257</v>
      </c>
      <c r="G2" s="14">
        <f t="shared" ref="G2:H13" si="0">C2/$E2</f>
        <v>0.24944812362030905</v>
      </c>
      <c r="H2" s="14">
        <f t="shared" si="0"/>
        <v>3.9735099337748346E-2</v>
      </c>
    </row>
    <row r="3" spans="1:8" x14ac:dyDescent="0.3">
      <c r="A3" t="s">
        <v>8391</v>
      </c>
      <c r="B3">
        <f>COUNTIFS('Raw Data'!$D:$D,"&gt;=1000",'Raw Data'!$D:$D,"&lt;=4999",'Raw Data'!$F:$F,"successful")</f>
        <v>932</v>
      </c>
      <c r="C3">
        <f>COUNTIFS('Raw Data'!$D:$D,"&gt;=1000",'Raw Data'!$D:$D,"&lt;=4999",'Raw Data'!$F:$F,"failed")</f>
        <v>420</v>
      </c>
      <c r="D3">
        <f>COUNTIFS('Raw Data'!$D:$D,"&gt;=1000",'Raw Data'!$D:$D,"&lt;=4999",'Raw Data'!$F:$F,"canceled")</f>
        <v>60</v>
      </c>
      <c r="E3">
        <f t="shared" ref="E3:E13" si="1">SUM(B3:D3)</f>
        <v>1412</v>
      </c>
      <c r="F3" s="14">
        <f t="shared" ref="F3:F13" si="2">B3/$E3</f>
        <v>0.66005665722379603</v>
      </c>
      <c r="G3" s="14">
        <f t="shared" si="0"/>
        <v>0.29745042492917845</v>
      </c>
      <c r="H3" s="14">
        <f t="shared" si="0"/>
        <v>4.2492917847025496E-2</v>
      </c>
    </row>
    <row r="4" spans="1:8" x14ac:dyDescent="0.3">
      <c r="A4" t="s">
        <v>8392</v>
      </c>
      <c r="B4">
        <f>COUNTIFS('Raw Data'!$D:$D,"&gt;=5000",'Raw Data'!$D:$D,"&lt;=9999",'Raw Data'!$F:$F,"successful")</f>
        <v>381</v>
      </c>
      <c r="C4">
        <f>COUNTIFS('Raw Data'!$D:$D,"&gt;=5000",'Raw Data'!$D:$D,"&lt;=9999",'Raw Data'!$F:$F,"failed")</f>
        <v>283</v>
      </c>
      <c r="D4">
        <f>COUNTIFS('Raw Data'!$D:$D,"&gt;=5000",'Raw Data'!$D:$D,"&lt;=9999",'Raw Data'!$F:$F,"canceled")</f>
        <v>52</v>
      </c>
      <c r="E4">
        <f t="shared" si="1"/>
        <v>716</v>
      </c>
      <c r="F4" s="14">
        <f t="shared" si="2"/>
        <v>0.53212290502793291</v>
      </c>
      <c r="G4" s="14">
        <f t="shared" si="0"/>
        <v>0.39525139664804471</v>
      </c>
      <c r="H4" s="14">
        <f t="shared" si="0"/>
        <v>7.2625698324022353E-2</v>
      </c>
    </row>
    <row r="5" spans="1:8" x14ac:dyDescent="0.3">
      <c r="A5" t="s">
        <v>8393</v>
      </c>
      <c r="B5">
        <f>COUNTIFS('Raw Data'!$D:$D,"&gt;=10000",'Raw Data'!$D:$D,"&lt;=14999",'Raw Data'!$F:$F,"successful")</f>
        <v>168</v>
      </c>
      <c r="C5">
        <f>COUNTIFS('Raw Data'!$D:$D,"&gt;=10000",'Raw Data'!$D:$D,"&lt;=14999",'Raw Data'!$F:$F,"failed")</f>
        <v>144</v>
      </c>
      <c r="D5">
        <f>COUNTIFS('Raw Data'!$D:$D,"&gt;=10000",'Raw Data'!$D:$D,"&lt;=14999",'Raw Data'!$F:$F,"canceled")</f>
        <v>40</v>
      </c>
      <c r="E5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</row>
    <row r="6" spans="1:8" x14ac:dyDescent="0.3">
      <c r="A6" t="s">
        <v>8394</v>
      </c>
      <c r="B6">
        <f>COUNTIFS('Raw Data'!$D:$D,"&gt;=15000",'Raw Data'!$D:$D,"&lt;=19999",'Raw Data'!$F:$F,"successful")</f>
        <v>94</v>
      </c>
      <c r="C6">
        <f>COUNTIFS('Raw Data'!$D:$D,"&gt;=15000",'Raw Data'!$D:$D,"&lt;=19999",'Raw Data'!$F:$F,"failed")</f>
        <v>90</v>
      </c>
      <c r="D6">
        <f>COUNTIFS('Raw Data'!$D:$D,"&gt;=15000",'Raw Data'!$D:$D,"&lt;=19999",'Raw Data'!$F:$F,"canceled")</f>
        <v>17</v>
      </c>
      <c r="E6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</row>
    <row r="7" spans="1:8" x14ac:dyDescent="0.3">
      <c r="A7" t="s">
        <v>8395</v>
      </c>
      <c r="B7">
        <f>COUNTIFS('Raw Data'!$D:$D,"&gt;=20000",'Raw Data'!$D:$D,"&lt;=24999",'Raw Data'!$F:$F,"successful")</f>
        <v>62</v>
      </c>
      <c r="C7">
        <f>COUNTIFS('Raw Data'!$D:$D,"&gt;=20000",'Raw Data'!$D:$D,"&lt;=24999",'Raw Data'!$F:$F,"failed")</f>
        <v>72</v>
      </c>
      <c r="D7">
        <f>COUNTIFS('Raw Data'!$D:$D,"&gt;=20000",'Raw Data'!$D:$D,"&lt;=24999",'Raw Data'!$F:$F,"canceled")</f>
        <v>14</v>
      </c>
      <c r="E7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0"/>
        <v>9.45945945945946E-2</v>
      </c>
    </row>
    <row r="8" spans="1:8" x14ac:dyDescent="0.3">
      <c r="A8" t="s">
        <v>8396</v>
      </c>
      <c r="B8">
        <f>COUNTIFS('Raw Data'!$D:$D,"&gt;=25000",'Raw Data'!$D:$D,"&lt;=29999",'Raw Data'!$F:$F,"successful")</f>
        <v>55</v>
      </c>
      <c r="C8">
        <f>COUNTIFS('Raw Data'!$D:$D,"&gt;=25000",'Raw Data'!$D:$D,"&lt;=29999",'Raw Data'!$F:$F,"failed")</f>
        <v>64</v>
      </c>
      <c r="D8">
        <f>COUNTIFS('Raw Data'!$D:$D,"&gt;=25000",'Raw Data'!$D:$D,"&lt;=29999",'Raw Data'!$F:$F,"canceled")</f>
        <v>18</v>
      </c>
      <c r="E8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</row>
    <row r="9" spans="1:8" x14ac:dyDescent="0.3">
      <c r="A9" t="s">
        <v>8397</v>
      </c>
      <c r="B9">
        <f>COUNTIFS('Raw Data'!$D:$D,"&gt;=30000",'Raw Data'!$D:$D,"&lt;=34999",'Raw Data'!$F:$F,"successful")</f>
        <v>32</v>
      </c>
      <c r="C9">
        <f>COUNTIFS('Raw Data'!$D:$D,"&gt;=30000",'Raw Data'!$D:$D,"&lt;=34999",'Raw Data'!$F:$F,"failed")</f>
        <v>37</v>
      </c>
      <c r="D9">
        <f>COUNTIFS('Raw Data'!$D:$D,"&gt;=30000",'Raw Data'!$D:$D,"&lt;=34999",'Raw Data'!$F:$F,"canceled")</f>
        <v>13</v>
      </c>
      <c r="E9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</row>
    <row r="10" spans="1:8" x14ac:dyDescent="0.3">
      <c r="A10" t="s">
        <v>8398</v>
      </c>
      <c r="B10">
        <f>COUNTIFS('Raw Data'!$D:$D,"&gt;=35000",'Raw Data'!$D:$D,"&lt;=39999",'Raw Data'!$F:$F,"successful")</f>
        <v>26</v>
      </c>
      <c r="C10">
        <f>COUNTIFS('Raw Data'!$D:$D,"&gt;=35000",'Raw Data'!$D:$D,"&lt;=39999",'Raw Data'!$F:$F,"failed")</f>
        <v>22</v>
      </c>
      <c r="D10">
        <f>COUNTIFS('Raw Data'!$D:$D,"&gt;=35000",'Raw Data'!$D:$D,"&lt;=39999",'Raw Data'!$F:$F,"canceled")</f>
        <v>7</v>
      </c>
      <c r="E10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</row>
    <row r="11" spans="1:8" x14ac:dyDescent="0.3">
      <c r="A11" t="s">
        <v>8399</v>
      </c>
      <c r="B11">
        <f>COUNTIFS('Raw Data'!$D:$D,"&gt;=40000",'Raw Data'!$D:$D,"&lt;=44999",'Raw Data'!$F:$F,"successful")</f>
        <v>21</v>
      </c>
      <c r="C11">
        <f>COUNTIFS('Raw Data'!$D:$D,"&gt;=40000",'Raw Data'!$D:$D,"&lt;=44999",'Raw Data'!$F:$F,"failed")</f>
        <v>16</v>
      </c>
      <c r="D11">
        <f>COUNTIFS('Raw Data'!$D:$D,"&gt;=40000",'Raw Data'!$D:$D,"&lt;=44999",'Raw Data'!$F:$F,"canceled")</f>
        <v>6</v>
      </c>
      <c r="E11">
        <f t="shared" si="1"/>
        <v>43</v>
      </c>
      <c r="F11" s="14">
        <f t="shared" si="2"/>
        <v>0.48837209302325579</v>
      </c>
      <c r="G11" s="14">
        <f t="shared" si="0"/>
        <v>0.37209302325581395</v>
      </c>
      <c r="H11" s="14">
        <f t="shared" si="0"/>
        <v>0.13953488372093023</v>
      </c>
    </row>
    <row r="12" spans="1:8" x14ac:dyDescent="0.3">
      <c r="A12" t="s">
        <v>8400</v>
      </c>
      <c r="B12">
        <f>COUNTIFS('Raw Data'!$D:$D,"&gt;=45000",'Raw Data'!$D:$D,"&lt;=49999",'Raw Data'!$F:$F,"successful")</f>
        <v>6</v>
      </c>
      <c r="C12">
        <f>COUNTIFS('Raw Data'!$D:$D,"&gt;=45000",'Raw Data'!$D:$D,"&lt;=49999",'Raw Data'!$F:$F,"failed")</f>
        <v>11</v>
      </c>
      <c r="D12">
        <f>COUNTIFS('Raw Data'!$D:$D,"&gt;=45000",'Raw Data'!$D:$D,"&lt;=49999",'Raw Data'!$F:$F,"canceled")</f>
        <v>4</v>
      </c>
      <c r="E12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0"/>
        <v>0.19047619047619047</v>
      </c>
    </row>
    <row r="13" spans="1:8" x14ac:dyDescent="0.3">
      <c r="A13" t="s">
        <v>8401</v>
      </c>
      <c r="B13">
        <f>COUNTIFS('Raw Data'!$D:$D,"&gt;=50000",'Raw Data'!$F:$F,"successful")</f>
        <v>86</v>
      </c>
      <c r="C13">
        <f>COUNTIFS('Raw Data'!$D:$D,"&gt;=50000",'Raw Data'!$F:$F,"failed")</f>
        <v>258</v>
      </c>
      <c r="D13">
        <f>COUNTIFS('Raw Data'!$D:$D,"&gt;=50000",'Raw Data'!$F:$F,"canceled")</f>
        <v>100</v>
      </c>
      <c r="E13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93" zoomScaleNormal="55" workbookViewId="0">
      <selection activeCell="B1" sqref="B1"/>
    </sheetView>
  </sheetViews>
  <sheetFormatPr defaultRowHeight="14.4" x14ac:dyDescent="0.3"/>
  <cols>
    <col min="1" max="1" width="7.44140625" bestFit="1" customWidth="1"/>
    <col min="2" max="2" width="39.21875" style="3" bestFit="1" customWidth="1"/>
    <col min="3" max="3" width="42.33203125" style="3" bestFit="1" customWidth="1"/>
    <col min="4" max="4" width="10.77734375" bestFit="1" customWidth="1"/>
    <col min="5" max="5" width="12.6640625" bestFit="1" customWidth="1"/>
    <col min="6" max="6" width="10.109375" bestFit="1" customWidth="1"/>
    <col min="7" max="7" width="12.33203125" bestFit="1" customWidth="1"/>
    <col min="8" max="9" width="13.109375" bestFit="1" customWidth="1"/>
    <col min="10" max="10" width="16.109375" bestFit="1" customWidth="1"/>
    <col min="11" max="11" width="13.88671875" bestFit="1" customWidth="1"/>
    <col min="12" max="12" width="18" bestFit="1" customWidth="1"/>
    <col min="13" max="13" width="13.21875" bestFit="1" customWidth="1"/>
    <col min="14" max="14" width="29" bestFit="1" customWidth="1"/>
    <col min="15" max="15" width="14.5546875" style="5" bestFit="1" customWidth="1"/>
    <col min="16" max="16" width="16.33203125" style="7" bestFit="1" customWidth="1"/>
    <col min="17" max="17" width="13.33203125" bestFit="1" customWidth="1"/>
    <col min="18" max="18" width="17.109375" bestFit="1" customWidth="1"/>
    <col min="19" max="19" width="22.44140625" style="13" bestFit="1" customWidth="1"/>
    <col min="20" max="20" width="2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6" t="s">
        <v>8308</v>
      </c>
      <c r="R1" s="6" t="s">
        <v>8309</v>
      </c>
      <c r="S1" s="11" t="s">
        <v>8365</v>
      </c>
      <c r="T1" s="6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ROUND(E2/L2,2)</f>
        <v>63.92</v>
      </c>
      <c r="Q2" t="str">
        <f>LEFT(N2,SEARCH("/",N2,1)-1)</f>
        <v>film &amp; video</v>
      </c>
      <c r="R2" t="str">
        <f>RIGHT(N2,LEN(N2) - SEARCH("/",N2,1))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ROUND(E3/L3,2)</f>
        <v>185.48</v>
      </c>
      <c r="Q3" t="str">
        <f t="shared" ref="Q3:Q66" si="2">LEFT(N3,SEARCH("/",N3,1)-1)</f>
        <v>film &amp; video</v>
      </c>
      <c r="R3" t="str">
        <f t="shared" ref="R3:R66" si="3">RIGHT(N3,LEN(N3) - SEARCH("/",N3,1))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69.27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146.88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96.71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86.67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ROUND(E67/L67,2)</f>
        <v>132.05000000000001</v>
      </c>
      <c r="Q67" t="str">
        <f t="shared" ref="Q67:Q130" si="8">LEFT(N67,SEARCH("/",N67,1)-1)</f>
        <v>film &amp; video</v>
      </c>
      <c r="R67" t="str">
        <f t="shared" ref="R67:R130" si="9">RIGHT(N67,LEN(N67) - SEARCH("/",N67,1))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62.33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69.72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85.96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30.67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273.83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53.04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40.01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31.38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21.67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50.59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53.13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27.9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ROUND(E131/L131,2)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 - SEARCH("/",N131,1))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ROUND(E195/L195,2)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 - SEARCH("/",N195,1))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ROUND(E259/L259,2)</f>
        <v>66.7</v>
      </c>
      <c r="Q259" t="str">
        <f t="shared" ref="Q259:Q322" si="26">LEFT(N259,SEARCH("/",N259,1)-1)</f>
        <v>film &amp; video</v>
      </c>
      <c r="R259" t="str">
        <f t="shared" ref="R259:R322" si="27">RIGHT(N259,LEN(N259) - SEARCH("/",N259,1))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57.6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ROUND(E323/L323,2)</f>
        <v>106.62</v>
      </c>
      <c r="Q323" t="str">
        <f t="shared" ref="Q323:Q386" si="32">LEFT(N323,SEARCH("/",N323,1)-1)</f>
        <v>film &amp; video</v>
      </c>
      <c r="R323" t="str">
        <f t="shared" ref="R323:R386" si="33">RIGHT(N323,LEN(N323) - SEARCH("/",N323,1))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ROUND(E387/L387,2)</f>
        <v>111.8</v>
      </c>
      <c r="Q387" t="str">
        <f t="shared" ref="Q387:Q450" si="38">LEFT(N387,SEARCH("/",N387,1)-1)</f>
        <v>film &amp; video</v>
      </c>
      <c r="R387" t="str">
        <f t="shared" ref="R387:R450" si="39">RIGHT(N387,LEN(N387) - SEARCH("/",N387,1))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ROUND(E451/L451,2)</f>
        <v>9</v>
      </c>
      <c r="Q451" t="str">
        <f t="shared" ref="Q451:Q514" si="44">LEFT(N451,SEARCH("/",N451,1)-1)</f>
        <v>film &amp; video</v>
      </c>
      <c r="R451" t="str">
        <f t="shared" ref="R451:R514" si="45">RIGHT(N451,LEN(N451) - SEARCH("/",N451,1))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ROUND(E515/L515,2)</f>
        <v>102.38</v>
      </c>
      <c r="Q515" t="str">
        <f t="shared" ref="Q515:Q578" si="50">LEFT(N515,SEARCH("/",N515,1)-1)</f>
        <v>film &amp; video</v>
      </c>
      <c r="R515" t="str">
        <f t="shared" ref="R515:R578" si="51">RIGHT(N515,LEN(N515) - SEARCH("/",N515,1))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150.15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93.43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29.26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63.83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34.75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40.85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252.02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402.71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135.04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ROUND(E579/L579,2)</f>
        <v>10</v>
      </c>
      <c r="Q579" t="str">
        <f t="shared" ref="Q579:Q642" si="56">LEFT(N579,SEARCH("/",N579,1)-1)</f>
        <v>technology</v>
      </c>
      <c r="R579" t="str">
        <f t="shared" ref="R579:R642" si="57">RIGHT(N579,LEN(N579) - SEARCH("/",N579,1))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389.29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24.78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16.43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45.39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16.38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37.89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76.67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ROUND(E643/L643,2)</f>
        <v>151.32</v>
      </c>
      <c r="Q643" t="str">
        <f t="shared" ref="Q643:Q706" si="62">LEFT(N643,SEARCH("/",N643,1)-1)</f>
        <v>technology</v>
      </c>
      <c r="R643" t="str">
        <f t="shared" ref="R643:R706" si="63">RIGHT(N643,LEN(N643) - SEARCH("/",N643,1))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85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50.3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6.5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ROUND(E707/L707,2)</f>
        <v>195.4</v>
      </c>
      <c r="Q707" t="str">
        <f t="shared" ref="Q707:Q770" si="68">LEFT(N707,SEARCH("/",N707,1)-1)</f>
        <v>technology</v>
      </c>
      <c r="R707" t="str">
        <f t="shared" ref="R707:R770" si="69">RIGHT(N707,LEN(N707) - SEARCH("/",N707,1))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39.17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57.3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ROUND(E771/L771,2)</f>
        <v>31.85</v>
      </c>
      <c r="Q771" t="str">
        <f t="shared" ref="Q771:Q834" si="74">LEFT(N771,SEARCH("/",N771,1)-1)</f>
        <v>publishing</v>
      </c>
      <c r="R771" t="str">
        <f t="shared" ref="R771:R834" si="75">RIGHT(N771,LEN(N771) - SEARCH("/",N771,1))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66.67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63.49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80.59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92.55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60.86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88.33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45.44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46.22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178.61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74.61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305.56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79.83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86.67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27.61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25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89.42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224.13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43.52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39.82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126.81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113.88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36.61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60.66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ROUND(E835/L835,2)</f>
        <v>148.78</v>
      </c>
      <c r="Q835" t="str">
        <f t="shared" ref="Q835:Q898" si="80">LEFT(N835,SEARCH("/",N835,1)-1)</f>
        <v>music</v>
      </c>
      <c r="R835" t="str">
        <f t="shared" ref="R835:R898" si="81">RIGHT(N835,LEN(N835) - SEARCH("/",N835,1))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58.63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109.71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60.74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63.38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34.01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46.67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59.26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22.74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52.92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34.18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346.67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28.58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46.59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21.47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14.13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83.38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29.29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27.86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ROUND(E899/L899,2)</f>
        <v>#DIV/0!</v>
      </c>
      <c r="Q899" t="str">
        <f t="shared" ref="Q899:Q962" si="86">LEFT(N899,SEARCH("/",N899,1)-1)</f>
        <v>music</v>
      </c>
      <c r="R899" t="str">
        <f t="shared" ref="R899:R962" si="87">RIGHT(N899,LEN(N899) - SEARCH("/",N899,1))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32.67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41.67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50.67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ROUND(E963/L963,2)</f>
        <v>364.35</v>
      </c>
      <c r="Q963" t="str">
        <f t="shared" ref="Q963:Q1026" si="92">LEFT(N963,SEARCH("/",N963,1)-1)</f>
        <v>technology</v>
      </c>
      <c r="R963" t="str">
        <f t="shared" ref="R963:R1026" si="93">RIGHT(N963,LEN(N963) - SEARCH("/",N963,1))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89.6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ROUND(E1027/L1027,2)</f>
        <v>71.849999999999994</v>
      </c>
      <c r="Q1027" t="str">
        <f t="shared" ref="Q1027:Q1090" si="98">LEFT(N1027,SEARCH("/",N1027,1)-1)</f>
        <v>music</v>
      </c>
      <c r="R1027" t="str">
        <f t="shared" ref="R1027:R1090" si="99">RIGHT(N1027,LEN(N1027) - SEARCH("/",N1027,1))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ROUND(E1091/L1091,2)</f>
        <v>23.96</v>
      </c>
      <c r="Q1091" t="str">
        <f t="shared" ref="Q1091:Q1154" si="104">LEFT(N1091,SEARCH("/",N1091,1)-1)</f>
        <v>games</v>
      </c>
      <c r="R1091" t="str">
        <f t="shared" ref="R1091:R1154" si="105">RIGHT(N1091,LEN(N1091) - SEARCH("/",N1091,1))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ROUND(E1155/L1155,2)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 - SEARCH("/",N1155,1))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ROUND(E1219/L1219,2)</f>
        <v>148.57</v>
      </c>
      <c r="Q1219" t="str">
        <f t="shared" ref="Q1219:Q1282" si="116">LEFT(N1219,SEARCH("/",N1219,1)-1)</f>
        <v>photography</v>
      </c>
      <c r="R1219" t="str">
        <f t="shared" ref="R1219:R1282" si="117">RIGHT(N1219,LEN(N1219) - SEARCH("/",N1219,1))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64.47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94.49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55.7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38.18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27.15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50.69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77.64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43.54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99.16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189.29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76.67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46.07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53.01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73.36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127.98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ROUND(E1283/L1283,2)</f>
        <v>104.73</v>
      </c>
      <c r="Q1283" t="str">
        <f t="shared" ref="Q1283:Q1346" si="122">LEFT(N1283,SEARCH("/",N1283,1)-1)</f>
        <v>music</v>
      </c>
      <c r="R1283" t="str">
        <f t="shared" ref="R1283:R1346" si="123">RIGHT(N1283,LEN(N1283) - SEARCH("/",N1283,1))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65.87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44.19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27.73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39.83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92.04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ROUND(E1347/L1347,2)</f>
        <v>53.57</v>
      </c>
      <c r="Q1347" t="str">
        <f t="shared" ref="Q1347:Q1410" si="128">LEFT(N1347,SEARCH("/",N1347,1)-1)</f>
        <v>publishing</v>
      </c>
      <c r="R1347" t="str">
        <f t="shared" ref="R1347:R1410" si="129">RIGHT(N1347,LEN(N1347) - SEARCH("/",N1347,1))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63.48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83.97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55.61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48.71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30.58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73.91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73.36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50.25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68.94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160.79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27.32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196.83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47.76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72.06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62.17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ROUND(E1411/L1411,2)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 - SEARCH("/",N1411,1))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ROUND(E1475/L1475,2)</f>
        <v>38.46</v>
      </c>
      <c r="Q1475" t="str">
        <f t="shared" ref="Q1475:Q1538" si="140">LEFT(N1475,SEARCH("/",N1475,1)-1)</f>
        <v>publishing</v>
      </c>
      <c r="R1475" t="str">
        <f t="shared" ref="R1475:R1538" si="141">RIGHT(N1475,LEN(N1475) - SEARCH("/",N1475,1))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ROUND(E1539/L1539,2)</f>
        <v>96.38</v>
      </c>
      <c r="Q1539" t="str">
        <f t="shared" ref="Q1539:Q1602" si="146">LEFT(N1539,SEARCH("/",N1539,1)-1)</f>
        <v>photography</v>
      </c>
      <c r="R1539" t="str">
        <f t="shared" ref="R1539:R1602" si="147">RIGHT(N1539,LEN(N1539) - SEARCH("/",N1539,1))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ROUND(E1603/L1603,2)</f>
        <v>48.33</v>
      </c>
      <c r="Q1603" t="str">
        <f t="shared" ref="Q1603:Q1666" si="152">LEFT(N1603,SEARCH("/",N1603,1)-1)</f>
        <v>music</v>
      </c>
      <c r="R1603" t="str">
        <f t="shared" ref="R1603:R1666" si="153">RIGHT(N1603,LEN(N1603) - SEARCH("/",N1603,1))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66.69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87.83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52.83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66.69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86.96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112.02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61.58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45.88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84.21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117.23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86.49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67.73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38.89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94.74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39.97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42.86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88.47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44.65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ROUND(E1667/L1667,2)</f>
        <v>44.96</v>
      </c>
      <c r="Q1667" t="str">
        <f t="shared" ref="Q1667:Q1730" si="158">LEFT(N1667,SEARCH("/",N1667,1)-1)</f>
        <v>music</v>
      </c>
      <c r="R1667" t="str">
        <f t="shared" ref="R1667:R1730" si="159">RIGHT(N1667,LEN(N1667) - SEARCH("/",N1667,1))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52.6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44.61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26.15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89.25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40.42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74.58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80.13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171.43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57.73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61.09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114.82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115.71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11.67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28.13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216.67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ROUND(E1731/L1731,2)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 - SEARCH("/",N1731,1))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56.67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ROUND(E1795/L1795,2)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 - SEARCH("/",N1795,1))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24.58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53.16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83.89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75.77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67.39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50.88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79.53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134.21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88.04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70.58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53.29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ROUND(E1859/L1859,2)</f>
        <v>136.36000000000001</v>
      </c>
      <c r="Q1859" t="str">
        <f t="shared" ref="Q1859:Q1922" si="176">LEFT(N1859,SEARCH("/",N1859,1)-1)</f>
        <v>music</v>
      </c>
      <c r="R1859" t="str">
        <f t="shared" ref="R1859:R1922" si="177">RIGHT(N1859,LEN(N1859) - SEARCH("/",N1859,1))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70.63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ROUND(E1923/L1923,2)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 - SEARCH("/",N1923,1))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ROUND(E1987/L1987,2)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 - SEARCH("/",N1987,1))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ROUND(E2051/L2051,2)</f>
        <v>80.989999999999995</v>
      </c>
      <c r="Q2051" t="str">
        <f t="shared" ref="Q2051:Q2114" si="194">LEFT(N2051,SEARCH("/",N2051,1)-1)</f>
        <v>technology</v>
      </c>
      <c r="R2051" t="str">
        <f t="shared" ref="R2051:R2114" si="195">RIGHT(N2051,LEN(N2051) - SEARCH("/",N2051,1))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ROUND(E2115/L2115,2)</f>
        <v>68.599999999999994</v>
      </c>
      <c r="Q2115" t="str">
        <f t="shared" ref="Q2115:Q2178" si="200">LEFT(N2115,SEARCH("/",N2115,1)-1)</f>
        <v>music</v>
      </c>
      <c r="R2115" t="str">
        <f t="shared" ref="R2115:R2178" si="201">RIGHT(N2115,LEN(N2115) - SEARCH("/",N2115,1))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91.63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64.37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21.86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90.28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67.31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88.75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57.6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ROUND(E2179/L2179,2)</f>
        <v>65.87</v>
      </c>
      <c r="Q2179" t="str">
        <f t="shared" ref="Q2179:Q2242" si="206">LEFT(N2179,SEARCH("/",N2179,1)-1)</f>
        <v>music</v>
      </c>
      <c r="R2179" t="str">
        <f t="shared" ref="R2179:R2242" si="207">RIGHT(N2179,LEN(N2179) - SEARCH("/",N2179,1))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40.35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76.86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ROUND(E2243/L2243,2)</f>
        <v>49.47</v>
      </c>
      <c r="Q2243" t="str">
        <f t="shared" ref="Q2243:Q2306" si="212">LEFT(N2243,SEARCH("/",N2243,1)-1)</f>
        <v>games</v>
      </c>
      <c r="R2243" t="str">
        <f t="shared" ref="R2243:R2306" si="213">RIGHT(N2243,LEN(N2243) - SEARCH("/",N2243,1))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46.09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53.83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100.47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44.21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52.95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ROUND(E2307/L2307,2)</f>
        <v>109.11</v>
      </c>
      <c r="Q2307" t="str">
        <f t="shared" ref="Q2307:Q2370" si="218">LEFT(N2307,SEARCH("/",N2307,1)-1)</f>
        <v>music</v>
      </c>
      <c r="R2307" t="str">
        <f t="shared" ref="R2307:R2370" si="219">RIGHT(N2307,LEN(N2307) - SEARCH("/",N2307,1))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ROUND(E2371/L2371,2)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 - SEARCH("/",N2371,1))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ROUND(E2435/L2435,2)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 - SEARCH("/",N2435,1))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ROUND(E2499/L2499,2)</f>
        <v>80.55</v>
      </c>
      <c r="Q2499" t="str">
        <f t="shared" ref="Q2499:Q2562" si="236">LEFT(N2499,SEARCH("/",N2499,1)-1)</f>
        <v>music</v>
      </c>
      <c r="R2499" t="str">
        <f t="shared" ref="R2499:R2562" si="237">RIGHT(N2499,LEN(N2499) - SEARCH("/",N2499,1))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ROUND(E2563/L2563,2)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 - SEARCH("/",N2563,1))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ROUND(E2627/L2627,2)</f>
        <v>27.58</v>
      </c>
      <c r="Q2627" t="str">
        <f t="shared" ref="Q2627:Q2690" si="248">LEFT(N2627,SEARCH("/",N2627,1)-1)</f>
        <v>technology</v>
      </c>
      <c r="R2627" t="str">
        <f t="shared" ref="R2627:R2690" si="249">RIGHT(N2627,LEN(N2627) - SEARCH("/",N2627,1))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ROUND(E2691/L2691,2)</f>
        <v>1</v>
      </c>
      <c r="Q2691" t="str">
        <f t="shared" ref="Q2691:Q2754" si="254">LEFT(N2691,SEARCH("/",N2691,1)-1)</f>
        <v>food</v>
      </c>
      <c r="R2691" t="str">
        <f t="shared" ref="R2691:R2754" si="255">RIGHT(N2691,LEN(N2691) - SEARCH("/",N2691,1))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ROUND(E2755/L2755,2)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 - SEARCH("/",N2755,1))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66.67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36.86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47.88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89.67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87.36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44.86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65.38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47.46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37.21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ROUND(E2819/L2819,2)</f>
        <v>23.64</v>
      </c>
      <c r="Q2819" t="str">
        <f t="shared" ref="Q2819:Q2882" si="266">LEFT(N2819,SEARCH("/",N2819,1)-1)</f>
        <v>theater</v>
      </c>
      <c r="R2819" t="str">
        <f t="shared" ref="R2819:R2882" si="267">RIGHT(N2819,LEN(N2819) - SEARCH("/",N2819,1))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63.83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8.86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50.67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98.31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35.04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63.85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30.19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44.54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19.7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60.67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29.79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29.56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26.67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ROUND(E2883/L2883,2)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 - SEARCH("/",N2883,1))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46.93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48.56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51.62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ROUND(E2947/L2947,2)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 - SEARCH("/",N2947,1))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2.67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78.94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95.59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60.69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97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ROUND(E3011/L3011,2)</f>
        <v>233.9</v>
      </c>
      <c r="Q3011" t="str">
        <f t="shared" ref="Q3011:Q3074" si="284">LEFT(N3011,SEARCH("/",N3011,1)-1)</f>
        <v>theater</v>
      </c>
      <c r="R3011" t="str">
        <f t="shared" ref="R3011:R3074" si="285">RIGHT(N3011,LEN(N3011) - SEARCH("/",N3011,1))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67.7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ROUND(E3075/L3075,2)</f>
        <v>92.14</v>
      </c>
      <c r="Q3075" t="str">
        <f t="shared" ref="Q3075:Q3138" si="290">LEFT(N3075,SEARCH("/",N3075,1)-1)</f>
        <v>theater</v>
      </c>
      <c r="R3075" t="str">
        <f t="shared" ref="R3075:R3138" si="291">RIGHT(N3075,LEN(N3075) - SEARCH("/",N3075,1))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29.05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ROUND(E3139/L3139,2)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 - SEARCH("/",N3139,1))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31.21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82.61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80.16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28.41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58.1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31.62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33.03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77.34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46.77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41.67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ROUND(E3203/L3203,2)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 - SEARCH("/",N3203,1))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63.11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50.16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66.59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45.88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106.8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77.22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97.38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34.92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88.74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58.69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23.87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81.13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57.63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46.43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60.48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65.58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29.17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41.24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ROUND(E3267/L3267,2)</f>
        <v>70.290000000000006</v>
      </c>
      <c r="Q3267" t="str">
        <f t="shared" ref="Q3267:Q3330" si="308">LEFT(N3267,SEARCH("/",N3267,1)-1)</f>
        <v>theater</v>
      </c>
      <c r="R3267" t="str">
        <f t="shared" ref="R3267:R3330" si="309">RIGHT(N3267,LEN(N3267) - SEARCH("/",N3267,1))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48.33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53.18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38.24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76.03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68.67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73.53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48.44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26.61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33.67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19.27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84.29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45.98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53.34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75.09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29.07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49.44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93.98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66.45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24.55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ROUND(E3331/L3331,2)</f>
        <v>44.92</v>
      </c>
      <c r="Q3331" t="str">
        <f t="shared" ref="Q3331:Q3394" si="314">LEFT(N3331,SEARCH("/",N3331,1)-1)</f>
        <v>theater</v>
      </c>
      <c r="R3331" t="str">
        <f t="shared" ref="R3331:R3394" si="315">RIGHT(N3331,LEN(N3331) - SEARCH("/",N3331,1))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27.78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81.03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91.67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71.67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83.43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44.14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61.39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29.67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45.48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30.78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85.21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65.17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51.22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41.67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ROUND(E3395/L3395,2)</f>
        <v>36.07</v>
      </c>
      <c r="Q3395" t="str">
        <f t="shared" ref="Q3395:Q3458" si="320">LEFT(N3395,SEARCH("/",N3395,1)-1)</f>
        <v>theater</v>
      </c>
      <c r="R3395" t="str">
        <f t="shared" ref="R3395:R3458" si="321">RIGHT(N3395,LEN(N3395) - SEARCH("/",N3395,1))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11.67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27.07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44.76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99.79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29.43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81.38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46.43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37.78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81.78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46.61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95.24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62.83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58.95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84.17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89.79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64.16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64.52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41.13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41.41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ROUND(E3459/L3459,2)</f>
        <v>50.98</v>
      </c>
      <c r="Q3459" t="str">
        <f t="shared" ref="Q3459:Q3522" si="326">LEFT(N3459,SEARCH("/",N3459,1)-1)</f>
        <v>theater</v>
      </c>
      <c r="R3459" t="str">
        <f t="shared" ref="R3459:R3522" si="327">RIGHT(N3459,LEN(N3459) - SEARCH("/",N3459,1))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45.04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17.53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57.92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29.71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64.47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50.4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41.67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88.74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39.6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51.88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40.29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64.91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47.85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40.24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60.29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96.67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ROUND(E3523/L3523,2)</f>
        <v>45.62</v>
      </c>
      <c r="Q3523" t="str">
        <f t="shared" ref="Q3523:Q3586" si="332">LEFT(N3523,SEARCH("/",N3523,1)-1)</f>
        <v>theater</v>
      </c>
      <c r="R3523" t="str">
        <f t="shared" ref="R3523:R3586" si="333">RIGHT(N3523,LEN(N3523) - SEARCH("/",N3523,1))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41.03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45.11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36.67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42.3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78.88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44.85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13.53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46.13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54.14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31.38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24.29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40.94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43.13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47.41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15.13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21.1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59.12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97.92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26.54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55.56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30.94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ROUND(E3587/L3587,2)</f>
        <v>176.09</v>
      </c>
      <c r="Q3587" t="str">
        <f t="shared" ref="Q3587:Q3650" si="338">LEFT(N3587,SEARCH("/",N3587,1)-1)</f>
        <v>theater</v>
      </c>
      <c r="R3587" t="str">
        <f t="shared" ref="R3587:R3650" si="339">RIGHT(N3587,LEN(N3587) - SEARCH("/",N3587,1))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22.61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82.26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68.06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77.19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77.73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40.78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49.06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30.67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66.67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56.07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47.03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47.67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88.24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80.72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ROUND(E3651/L3651,2)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 - SEARCH("/",N3651,1))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57.78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44.24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60.91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31.58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53.44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64.38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66.13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62.17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45.35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59.17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57.26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74.12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62.67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33.67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15.15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80.87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53.85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30.93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ROUND(E3715/L3715,2)</f>
        <v>106.84</v>
      </c>
      <c r="Q3715" t="str">
        <f t="shared" ref="Q3715:Q3778" si="350">LEFT(N3715,SEARCH("/",N3715,1)-1)</f>
        <v>theater</v>
      </c>
      <c r="R3715" t="str">
        <f t="shared" ref="R3715:R3778" si="351">RIGHT(N3715,LEN(N3715) - SEARCH("/",N3715,1))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51.92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86.23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47.66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72.89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49.55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62.59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51.67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ROUND(E3779/L3779,2)</f>
        <v>48.54</v>
      </c>
      <c r="Q3779" t="str">
        <f t="shared" ref="Q3779:Q3842" si="356">LEFT(N3779,SEARCH("/",N3779,1)-1)</f>
        <v>theater</v>
      </c>
      <c r="R3779" t="str">
        <f t="shared" ref="R3779:R3842" si="357">RIGHT(N3779,LEN(N3779) - SEARCH("/",N3779,1))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41.67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53.29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78.52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48.34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62.63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21.67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ROUND(E3843/L3843,2)</f>
        <v>25.65</v>
      </c>
      <c r="Q3843" t="str">
        <f t="shared" ref="Q3843:Q3906" si="362">LEFT(N3843,SEARCH("/",N3843,1)-1)</f>
        <v>theater</v>
      </c>
      <c r="R3843" t="str">
        <f t="shared" ref="R3843:R3906" si="363">RIGHT(N3843,LEN(N3843) - SEARCH("/",N3843,1))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70.17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23.63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46.43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50.88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47.26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ROUND(E3907/L3907,2)</f>
        <v>24.71</v>
      </c>
      <c r="Q3907" t="str">
        <f t="shared" ref="Q3907:Q3970" si="368">LEFT(N3907,SEARCH("/",N3907,1)-1)</f>
        <v>theater</v>
      </c>
      <c r="R3907" t="str">
        <f t="shared" ref="R3907:R3970" si="369">RIGHT(N3907,LEN(N3907) - SEARCH("/",N3907,1))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63.13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61.67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83.14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33.67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10.17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32.36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57.6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53.13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47.91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ROUND(E3971/L3971,2)</f>
        <v>35.17</v>
      </c>
      <c r="Q3971" t="str">
        <f t="shared" ref="Q3971:Q4034" si="374">LEFT(N3971,SEARCH("/",N3971,1)-1)</f>
        <v>theater</v>
      </c>
      <c r="R3971" t="str">
        <f t="shared" ref="R3971:R4034" si="375">RIGHT(N3971,LEN(N3971) - SEARCH("/",N3971,1))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22.67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26.38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33.74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11.62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29.24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32.36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66.67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ROUND(E4035/L4035,2)</f>
        <v>65.34</v>
      </c>
      <c r="Q4035" t="str">
        <f t="shared" ref="Q4035:Q4098" si="380">LEFT(N4035,SEARCH("/",N4035,1)-1)</f>
        <v>theater</v>
      </c>
      <c r="R4035" t="str">
        <f t="shared" ref="R4035:R4098" si="381">RIGHT(N4035,LEN(N4035) - SEARCH("/",N4035,1))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86.62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64.17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44.31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29.17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10.67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ROUND(E4099/L4099,2)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 - SEARCH("/",N4099,1))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45.79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15.67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35018DE3-2541-49FC-9A8C-AF3A05A689EA}"/>
  <conditionalFormatting sqref="F1:F1048576">
    <cfRule type="containsText" dxfId="6" priority="7" operator="containsText" text="live">
      <formula>NOT(ISERROR(SEARCH("live",F1)))</formula>
    </cfRule>
    <cfRule type="containsText" dxfId="5" priority="8" operator="containsText" text="canceled">
      <formula>NOT(ISERROR(SEARCH("canceled",F1)))</formula>
    </cfRule>
    <cfRule type="containsText" dxfId="4" priority="9" operator="containsText" text="failed">
      <formula>NOT(ISERROR(SEARCH("failed",F1)))</formula>
    </cfRule>
    <cfRule type="containsText" dxfId="3" priority="10" operator="containsText" text="successful">
      <formula>NOT(ISERROR(SEARCH("successful",F1)))</formula>
    </cfRule>
  </conditionalFormatting>
  <conditionalFormatting sqref="O2:O1048576">
    <cfRule type="cellIs" dxfId="2" priority="1" operator="lessThan">
      <formula>1</formula>
    </cfRule>
    <cfRule type="cellIs" dxfId="1" priority="2" operator="between">
      <formula>1</formula>
      <formula>2</formula>
    </cfRule>
    <cfRule type="cellIs" dxfId="0" priority="3" operator="greaterThanOrEqual">
      <formula>2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</vt:lpstr>
      <vt:lpstr>Sub-Category Stats</vt:lpstr>
      <vt:lpstr>Date Stats</vt:lpstr>
      <vt:lpstr>Outcomes Based on Goal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</cp:lastModifiedBy>
  <dcterms:created xsi:type="dcterms:W3CDTF">2017-04-20T15:17:24Z</dcterms:created>
  <dcterms:modified xsi:type="dcterms:W3CDTF">2019-11-09T02:07:27Z</dcterms:modified>
</cp:coreProperties>
</file>