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375" windowWidth="24240" windowHeight="13740"/>
  </bookViews>
  <sheets>
    <sheet name="Information" sheetId="41" r:id="rId1"/>
    <sheet name="For ThermoRec Code" sheetId="32" r:id="rId2"/>
    <sheet name="Calorimeter" sheetId="49" r:id="rId3"/>
    <sheet name="Drop1Mod1" sheetId="3" r:id="rId4"/>
    <sheet name="Drop1Mod2" sheetId="34" r:id="rId5"/>
    <sheet name="Drop1Mod3" sheetId="35" r:id="rId6"/>
    <sheet name="Drop1Mod4" sheetId="36" r:id="rId7"/>
    <sheet name="FEID" sheetId="48" r:id="rId8"/>
    <sheet name="Drop1Mod5" sheetId="37" r:id="rId9"/>
    <sheet name="Drop1Mod6" sheetId="38" r:id="rId10"/>
    <sheet name="Drop1Mod7" sheetId="42" r:id="rId11"/>
    <sheet name="Bend Magnet" sheetId="50" r:id="rId12"/>
    <sheet name="Drop1Mod8" sheetId="40" r:id="rId13"/>
    <sheet name="Drop2Mod1" sheetId="43" r:id="rId14"/>
    <sheet name="Drop2Mod2" sheetId="44" r:id="rId15"/>
    <sheet name="Drop2Mod3" sheetId="45" r:id="rId16"/>
    <sheet name="Drop2Mod4" sheetId="47" r:id="rId17"/>
    <sheet name="Drop2Mod5" sheetId="46" r:id="rId18"/>
    <sheet name="Drop2Mod6" sheetId="25" r:id="rId19"/>
    <sheet name="Drop2Mod7" sheetId="26" r:id="rId20"/>
    <sheet name="Drop2Mod8" sheetId="20" r:id="rId21"/>
    <sheet name="Duct Liner Thermocouples" sheetId="30" r:id="rId22"/>
    <sheet name="Cooling Flow Calculations" sheetId="33" r:id="rId23"/>
  </sheets>
  <calcPr calcId="145621"/>
</workbook>
</file>

<file path=xl/calcChain.xml><?xml version="1.0" encoding="utf-8"?>
<calcChain xmlns="http://schemas.openxmlformats.org/spreadsheetml/2006/main">
  <c r="H18" i="46" l="1"/>
  <c r="H17" i="46"/>
  <c r="H16" i="46"/>
  <c r="H15" i="46"/>
  <c r="H14" i="46"/>
  <c r="H13" i="46"/>
  <c r="H12" i="46"/>
  <c r="H11" i="46"/>
  <c r="H10" i="46"/>
  <c r="H9" i="46"/>
  <c r="H8" i="46"/>
  <c r="H7" i="46"/>
  <c r="H6" i="46"/>
  <c r="H5" i="46"/>
  <c r="H4" i="46"/>
  <c r="H3" i="46"/>
  <c r="J109" i="32" l="1"/>
  <c r="J110" i="32"/>
  <c r="J111" i="32"/>
  <c r="J112" i="32"/>
  <c r="J113" i="32"/>
  <c r="I113" i="32"/>
  <c r="I111" i="32"/>
  <c r="A3" i="42" l="1"/>
  <c r="A3" i="38"/>
  <c r="C18" i="42" l="1"/>
  <c r="C17" i="42"/>
  <c r="C16" i="42"/>
  <c r="C15" i="42"/>
  <c r="C14" i="42"/>
  <c r="C13" i="42"/>
  <c r="C12" i="42"/>
  <c r="C11" i="42"/>
  <c r="C10" i="42"/>
  <c r="C9" i="42"/>
  <c r="C8" i="42"/>
  <c r="C7" i="42"/>
  <c r="C6" i="42"/>
  <c r="C5" i="42"/>
  <c r="C4" i="42"/>
  <c r="A4" i="42"/>
  <c r="A5" i="42" s="1"/>
  <c r="A6" i="42" s="1"/>
  <c r="A7" i="42" s="1"/>
  <c r="A8" i="42" s="1"/>
  <c r="A9" i="42" s="1"/>
  <c r="A10" i="42" s="1"/>
  <c r="A11" i="42" s="1"/>
  <c r="A12" i="42" s="1"/>
  <c r="A13" i="42" s="1"/>
  <c r="A14" i="42" s="1"/>
  <c r="A15" i="42" s="1"/>
  <c r="A16" i="42" s="1"/>
  <c r="A17" i="42" s="1"/>
  <c r="A18" i="42" s="1"/>
  <c r="C18" i="38"/>
  <c r="C17" i="38"/>
  <c r="C16" i="38"/>
  <c r="C15" i="38"/>
  <c r="C14" i="38"/>
  <c r="C13" i="38"/>
  <c r="C12" i="38"/>
  <c r="C11" i="38"/>
  <c r="C10" i="38"/>
  <c r="C9" i="38"/>
  <c r="C8" i="38"/>
  <c r="C7" i="38"/>
  <c r="C6" i="38"/>
  <c r="C5" i="38"/>
  <c r="C4" i="38"/>
  <c r="A4" i="38"/>
  <c r="A5" i="38" s="1"/>
  <c r="A6" i="38" s="1"/>
  <c r="A7" i="38" s="1"/>
  <c r="A8" i="38" s="1"/>
  <c r="A9" i="38" s="1"/>
  <c r="A10" i="38" s="1"/>
  <c r="A11" i="38" s="1"/>
  <c r="A12" i="38" s="1"/>
  <c r="A13" i="38" s="1"/>
  <c r="A14" i="38" s="1"/>
  <c r="A15" i="38" s="1"/>
  <c r="A16" i="38" s="1"/>
  <c r="A17" i="38" s="1"/>
  <c r="A18" i="38" s="1"/>
  <c r="O25" i="41" l="1"/>
  <c r="O24" i="41"/>
  <c r="O23" i="41"/>
  <c r="O22" i="41"/>
  <c r="O21" i="41"/>
  <c r="O20" i="41"/>
  <c r="O19" i="41"/>
  <c r="O18" i="41"/>
  <c r="O17" i="41"/>
  <c r="O16" i="41"/>
  <c r="O15" i="41"/>
  <c r="O14" i="41"/>
  <c r="O13" i="41"/>
  <c r="O12" i="41"/>
  <c r="O11" i="41"/>
  <c r="O10" i="41"/>
  <c r="O9" i="41"/>
  <c r="N25" i="41"/>
  <c r="N24" i="41"/>
  <c r="N23" i="41"/>
  <c r="N22" i="41"/>
  <c r="N21" i="41"/>
  <c r="N20" i="41"/>
  <c r="N19" i="41"/>
  <c r="N18" i="41"/>
  <c r="N17" i="41"/>
  <c r="N16" i="41"/>
  <c r="N15" i="41"/>
  <c r="N14" i="41"/>
  <c r="N13" i="41"/>
  <c r="N12" i="41"/>
  <c r="N11" i="41"/>
  <c r="N10" i="41"/>
  <c r="N9" i="41"/>
  <c r="L25" i="41"/>
  <c r="L24" i="41"/>
  <c r="L23" i="41"/>
  <c r="L22" i="41"/>
  <c r="L21" i="41"/>
  <c r="L20" i="41"/>
  <c r="L19" i="41"/>
  <c r="L18" i="41"/>
  <c r="L17" i="41"/>
  <c r="L16" i="41"/>
  <c r="L15" i="41"/>
  <c r="L14" i="41"/>
  <c r="L13" i="41"/>
  <c r="L12" i="41"/>
  <c r="L11" i="41"/>
  <c r="L10" i="41"/>
  <c r="L9" i="41"/>
  <c r="K25" i="41"/>
  <c r="K24" i="41"/>
  <c r="K23" i="41"/>
  <c r="K22" i="41"/>
  <c r="K21" i="41"/>
  <c r="K20" i="41"/>
  <c r="K19" i="41"/>
  <c r="K18" i="41"/>
  <c r="K17" i="41"/>
  <c r="K16" i="41"/>
  <c r="K15" i="41"/>
  <c r="K14" i="41"/>
  <c r="K13" i="41"/>
  <c r="K12" i="41"/>
  <c r="K11" i="41"/>
  <c r="K10" i="41"/>
  <c r="K9" i="41"/>
  <c r="J25" i="41"/>
  <c r="J24" i="41"/>
  <c r="J23" i="41"/>
  <c r="J22" i="41"/>
  <c r="J21" i="41"/>
  <c r="J20" i="41"/>
  <c r="J19" i="41"/>
  <c r="J18" i="41"/>
  <c r="J17" i="41"/>
  <c r="J16" i="41"/>
  <c r="J15" i="41"/>
  <c r="J14" i="41"/>
  <c r="J13" i="41"/>
  <c r="J12" i="41"/>
  <c r="J11" i="41"/>
  <c r="J10" i="41"/>
  <c r="J9" i="41"/>
  <c r="G25" i="41"/>
  <c r="G24" i="41"/>
  <c r="G23" i="41"/>
  <c r="G22" i="41"/>
  <c r="G21" i="41"/>
  <c r="G20" i="41"/>
  <c r="G19" i="41"/>
  <c r="G18" i="41"/>
  <c r="G17" i="41"/>
  <c r="G16" i="41"/>
  <c r="G15" i="41"/>
  <c r="G14" i="41"/>
  <c r="G13" i="41"/>
  <c r="G12" i="41"/>
  <c r="G11" i="41"/>
  <c r="G10" i="41"/>
  <c r="G9" i="41"/>
  <c r="F25" i="41"/>
  <c r="F24" i="41"/>
  <c r="F23" i="41"/>
  <c r="F22" i="41"/>
  <c r="F21" i="41"/>
  <c r="F20" i="41"/>
  <c r="F19" i="41"/>
  <c r="F18" i="41"/>
  <c r="F17" i="41"/>
  <c r="F16" i="41"/>
  <c r="F15" i="41"/>
  <c r="F14" i="41"/>
  <c r="F13" i="41"/>
  <c r="F12" i="41"/>
  <c r="F11" i="41"/>
  <c r="F10" i="41"/>
  <c r="F9" i="41"/>
  <c r="E25" i="41"/>
  <c r="E24" i="41"/>
  <c r="E23" i="41"/>
  <c r="E22" i="41"/>
  <c r="E21" i="41"/>
  <c r="E20" i="41"/>
  <c r="E19" i="41"/>
  <c r="E18" i="41"/>
  <c r="E17" i="41"/>
  <c r="E16" i="41"/>
  <c r="E15" i="41"/>
  <c r="E14" i="41"/>
  <c r="E13" i="41"/>
  <c r="E12" i="41"/>
  <c r="E11" i="41"/>
  <c r="E10" i="41"/>
  <c r="E9" i="41"/>
  <c r="D25" i="41"/>
  <c r="D24" i="41"/>
  <c r="D23" i="41"/>
  <c r="D22" i="41"/>
  <c r="D21" i="41"/>
  <c r="D20" i="41"/>
  <c r="D19" i="41"/>
  <c r="D18" i="41"/>
  <c r="D17" i="41"/>
  <c r="D16" i="41"/>
  <c r="D15" i="41"/>
  <c r="D14" i="41"/>
  <c r="D13" i="41"/>
  <c r="D12" i="41"/>
  <c r="D11" i="41"/>
  <c r="D10" i="41"/>
  <c r="D9" i="41"/>
  <c r="C25" i="41"/>
  <c r="C24" i="41"/>
  <c r="C23" i="41"/>
  <c r="C22" i="41"/>
  <c r="C21" i="41"/>
  <c r="C20" i="41"/>
  <c r="C19" i="41"/>
  <c r="C18" i="41"/>
  <c r="C17" i="41"/>
  <c r="C16" i="41"/>
  <c r="C15" i="41"/>
  <c r="C14" i="41"/>
  <c r="C13" i="41"/>
  <c r="C12" i="41"/>
  <c r="C11" i="41"/>
  <c r="C10" i="41"/>
  <c r="C9" i="41"/>
  <c r="B25" i="41"/>
  <c r="B24" i="41"/>
  <c r="B23" i="41"/>
  <c r="B22" i="41"/>
  <c r="B21" i="41"/>
  <c r="B20" i="41"/>
  <c r="B19" i="41"/>
  <c r="B18" i="41"/>
  <c r="B17" i="41"/>
  <c r="B16" i="41"/>
  <c r="B15" i="41"/>
  <c r="B14" i="41"/>
  <c r="B13" i="41"/>
  <c r="B12" i="41"/>
  <c r="B11" i="41"/>
  <c r="B10" i="41"/>
  <c r="B9" i="41"/>
  <c r="M25" i="41" l="1"/>
  <c r="M24" i="41"/>
  <c r="M23" i="41"/>
  <c r="M22" i="41"/>
  <c r="M21" i="41"/>
  <c r="M20" i="41"/>
  <c r="M19" i="41"/>
  <c r="M18" i="41"/>
  <c r="M17" i="41"/>
  <c r="M16" i="41"/>
  <c r="M15" i="41"/>
  <c r="M14" i="41"/>
  <c r="M13" i="41"/>
  <c r="M12" i="41"/>
  <c r="M11" i="41"/>
  <c r="M8" i="41"/>
  <c r="M10" i="41"/>
  <c r="M9" i="41"/>
  <c r="P35" i="41" l="1"/>
  <c r="Q35" i="41"/>
  <c r="R35" i="41"/>
  <c r="E227" i="32" l="1"/>
  <c r="E239" i="32" s="1"/>
  <c r="E243" i="32"/>
  <c r="E251" i="32" s="1"/>
  <c r="E231" i="32"/>
  <c r="E236" i="32"/>
  <c r="E241" i="32"/>
  <c r="E211" i="32"/>
  <c r="E220" i="32" s="1"/>
  <c r="E179" i="32"/>
  <c r="E188" i="32" s="1"/>
  <c r="E195" i="32"/>
  <c r="E209" i="32" s="1"/>
  <c r="E163" i="32"/>
  <c r="E171" i="32" s="1"/>
  <c r="E147" i="32"/>
  <c r="E152" i="32" s="1"/>
  <c r="E153" i="32"/>
  <c r="E155" i="32"/>
  <c r="E157" i="32"/>
  <c r="E144" i="32"/>
  <c r="E131" i="32"/>
  <c r="E136" i="32" s="1"/>
  <c r="E115" i="32"/>
  <c r="E128" i="32" s="1"/>
  <c r="E99" i="32"/>
  <c r="E108" i="32" s="1"/>
  <c r="E83" i="32"/>
  <c r="E96" i="32" s="1"/>
  <c r="E67" i="32"/>
  <c r="E80" i="32" s="1"/>
  <c r="E51" i="32"/>
  <c r="E60" i="32" s="1"/>
  <c r="E48" i="32"/>
  <c r="E35" i="32"/>
  <c r="E40" i="32" s="1"/>
  <c r="E32" i="32"/>
  <c r="E19" i="32"/>
  <c r="E28" i="32" s="1"/>
  <c r="E3" i="32"/>
  <c r="E16" i="32" s="1"/>
  <c r="L274" i="32"/>
  <c r="K274" i="32"/>
  <c r="J274" i="32"/>
  <c r="I274" i="32"/>
  <c r="H274" i="32"/>
  <c r="L273" i="32"/>
  <c r="K273" i="32"/>
  <c r="J273" i="32"/>
  <c r="I273" i="32"/>
  <c r="H273" i="32"/>
  <c r="L272" i="32"/>
  <c r="K272" i="32"/>
  <c r="J272" i="32"/>
  <c r="I272" i="32"/>
  <c r="H272" i="32"/>
  <c r="L271" i="32"/>
  <c r="K271" i="32"/>
  <c r="J271" i="32"/>
  <c r="I271" i="32"/>
  <c r="H271" i="32"/>
  <c r="L270" i="32"/>
  <c r="K270" i="32"/>
  <c r="J270" i="32"/>
  <c r="I270" i="32"/>
  <c r="H270" i="32"/>
  <c r="L269" i="32"/>
  <c r="K269" i="32"/>
  <c r="J269" i="32"/>
  <c r="I269" i="32"/>
  <c r="H269" i="32"/>
  <c r="L268" i="32"/>
  <c r="K268" i="32"/>
  <c r="J268" i="32"/>
  <c r="I268" i="32"/>
  <c r="H268" i="32"/>
  <c r="L267" i="32"/>
  <c r="K267" i="32"/>
  <c r="J267" i="32"/>
  <c r="I267" i="32"/>
  <c r="H267" i="32"/>
  <c r="L266" i="32"/>
  <c r="K266" i="32"/>
  <c r="J266" i="32"/>
  <c r="I266" i="32"/>
  <c r="H266" i="32"/>
  <c r="L265" i="32"/>
  <c r="K265" i="32"/>
  <c r="J265" i="32"/>
  <c r="I265" i="32"/>
  <c r="H265" i="32"/>
  <c r="L264" i="32"/>
  <c r="K264" i="32"/>
  <c r="J264" i="32"/>
  <c r="I264" i="32"/>
  <c r="H264" i="32"/>
  <c r="L263" i="32"/>
  <c r="K263" i="32"/>
  <c r="J263" i="32"/>
  <c r="I263" i="32"/>
  <c r="H263" i="32"/>
  <c r="L262" i="32"/>
  <c r="K262" i="32"/>
  <c r="J262" i="32"/>
  <c r="I262" i="32"/>
  <c r="H262" i="32"/>
  <c r="L261" i="32"/>
  <c r="K261" i="32"/>
  <c r="J261" i="32"/>
  <c r="I261" i="32"/>
  <c r="H261" i="32"/>
  <c r="L260" i="32"/>
  <c r="K260" i="32"/>
  <c r="J260" i="32"/>
  <c r="I260" i="32"/>
  <c r="H260" i="32"/>
  <c r="L259" i="32"/>
  <c r="K259" i="32"/>
  <c r="J259" i="32"/>
  <c r="I259" i="32"/>
  <c r="H259" i="32"/>
  <c r="L258" i="32"/>
  <c r="K258" i="32"/>
  <c r="J258" i="32"/>
  <c r="I258" i="32"/>
  <c r="H258" i="32"/>
  <c r="L257" i="32"/>
  <c r="K257" i="32"/>
  <c r="J257" i="32"/>
  <c r="I257" i="32"/>
  <c r="H257" i="32"/>
  <c r="L256" i="32"/>
  <c r="K256" i="32"/>
  <c r="J256" i="32"/>
  <c r="I256" i="32"/>
  <c r="H256" i="32"/>
  <c r="L255" i="32"/>
  <c r="K255" i="32"/>
  <c r="J255" i="32"/>
  <c r="I255" i="32"/>
  <c r="H255" i="32"/>
  <c r="L254" i="32"/>
  <c r="K254" i="32"/>
  <c r="J254" i="32"/>
  <c r="I254" i="32"/>
  <c r="H254" i="32"/>
  <c r="L253" i="32"/>
  <c r="K253" i="32"/>
  <c r="J253" i="32"/>
  <c r="I253" i="32"/>
  <c r="H253" i="32"/>
  <c r="L252" i="32"/>
  <c r="K252" i="32"/>
  <c r="J252" i="32"/>
  <c r="I252" i="32"/>
  <c r="H252" i="32"/>
  <c r="L251" i="32"/>
  <c r="K251" i="32"/>
  <c r="J251" i="32"/>
  <c r="I251" i="32"/>
  <c r="H251" i="32"/>
  <c r="L250" i="32"/>
  <c r="K250" i="32"/>
  <c r="J250" i="32"/>
  <c r="I250" i="32"/>
  <c r="H250" i="32"/>
  <c r="L249" i="32"/>
  <c r="K249" i="32"/>
  <c r="J249" i="32"/>
  <c r="I249" i="32"/>
  <c r="H249" i="32"/>
  <c r="L248" i="32"/>
  <c r="K248" i="32"/>
  <c r="J248" i="32"/>
  <c r="I248" i="32"/>
  <c r="H248" i="32"/>
  <c r="L247" i="32"/>
  <c r="K247" i="32"/>
  <c r="J247" i="32"/>
  <c r="I247" i="32"/>
  <c r="H247" i="32"/>
  <c r="L246" i="32"/>
  <c r="K246" i="32"/>
  <c r="J246" i="32"/>
  <c r="I246" i="32"/>
  <c r="H246" i="32"/>
  <c r="L245" i="32"/>
  <c r="K245" i="32"/>
  <c r="J245" i="32"/>
  <c r="I245" i="32"/>
  <c r="H245" i="32"/>
  <c r="L244" i="32"/>
  <c r="K244" i="32"/>
  <c r="J244" i="32"/>
  <c r="I244" i="32"/>
  <c r="H244" i="32"/>
  <c r="L243" i="32"/>
  <c r="K243" i="32"/>
  <c r="J243" i="32"/>
  <c r="I243" i="32"/>
  <c r="H243" i="32"/>
  <c r="L242" i="32"/>
  <c r="K242" i="32"/>
  <c r="J242" i="32"/>
  <c r="I242" i="32"/>
  <c r="H242" i="32"/>
  <c r="J241" i="32"/>
  <c r="I241" i="32"/>
  <c r="I25" i="41" s="1"/>
  <c r="H241" i="32"/>
  <c r="H25" i="41" s="1"/>
  <c r="J240" i="32"/>
  <c r="I240" i="32"/>
  <c r="I24" i="41" s="1"/>
  <c r="H240" i="32"/>
  <c r="H24" i="41" s="1"/>
  <c r="J239" i="32"/>
  <c r="I239" i="32"/>
  <c r="I23" i="41" s="1"/>
  <c r="H239" i="32"/>
  <c r="H23" i="41" s="1"/>
  <c r="J238" i="32"/>
  <c r="I238" i="32"/>
  <c r="H238" i="32"/>
  <c r="J237" i="32"/>
  <c r="I237" i="32"/>
  <c r="I22" i="41" s="1"/>
  <c r="H237" i="32"/>
  <c r="H22" i="41" s="1"/>
  <c r="J236" i="32"/>
  <c r="I236" i="32"/>
  <c r="H236" i="32"/>
  <c r="J235" i="32"/>
  <c r="I235" i="32"/>
  <c r="I21" i="41" s="1"/>
  <c r="H235" i="32"/>
  <c r="H21" i="41" s="1"/>
  <c r="J234" i="32"/>
  <c r="I234" i="32"/>
  <c r="H234" i="32"/>
  <c r="J233" i="32"/>
  <c r="I233" i="32"/>
  <c r="I20" i="41" s="1"/>
  <c r="H233" i="32"/>
  <c r="H20" i="41" s="1"/>
  <c r="J232" i="32"/>
  <c r="I232" i="32"/>
  <c r="H232" i="32"/>
  <c r="J231" i="32"/>
  <c r="I231" i="32"/>
  <c r="I19" i="41" s="1"/>
  <c r="H231" i="32"/>
  <c r="H19" i="41" s="1"/>
  <c r="J230" i="32"/>
  <c r="I230" i="32"/>
  <c r="H230" i="32"/>
  <c r="J229" i="32"/>
  <c r="I229" i="32"/>
  <c r="I18" i="41" s="1"/>
  <c r="H229" i="32"/>
  <c r="H18" i="41" s="1"/>
  <c r="J228" i="32"/>
  <c r="I228" i="32"/>
  <c r="H228" i="32"/>
  <c r="J227" i="32"/>
  <c r="I227" i="32"/>
  <c r="I17" i="41" s="1"/>
  <c r="H227" i="32"/>
  <c r="H17" i="41" s="1"/>
  <c r="J226" i="32"/>
  <c r="I226" i="32"/>
  <c r="H226" i="32"/>
  <c r="J225" i="32"/>
  <c r="I225" i="32"/>
  <c r="I16" i="41" s="1"/>
  <c r="H225" i="32"/>
  <c r="H16" i="41" s="1"/>
  <c r="J224" i="32"/>
  <c r="I224" i="32"/>
  <c r="H224" i="32"/>
  <c r="J223" i="32"/>
  <c r="I223" i="32"/>
  <c r="I15" i="41" s="1"/>
  <c r="H223" i="32"/>
  <c r="H15" i="41" s="1"/>
  <c r="J222" i="32"/>
  <c r="I222" i="32"/>
  <c r="H222" i="32"/>
  <c r="J221" i="32"/>
  <c r="I221" i="32"/>
  <c r="I14" i="41" s="1"/>
  <c r="H221" i="32"/>
  <c r="H14" i="41" s="1"/>
  <c r="J220" i="32"/>
  <c r="I220" i="32"/>
  <c r="H220" i="32"/>
  <c r="J219" i="32"/>
  <c r="I219" i="32"/>
  <c r="I13" i="41" s="1"/>
  <c r="H219" i="32"/>
  <c r="H13" i="41" s="1"/>
  <c r="J218" i="32"/>
  <c r="I218" i="32"/>
  <c r="H218" i="32"/>
  <c r="J217" i="32"/>
  <c r="I217" i="32"/>
  <c r="I12" i="41" s="1"/>
  <c r="H217" i="32"/>
  <c r="H12" i="41" s="1"/>
  <c r="J216" i="32"/>
  <c r="I216" i="32"/>
  <c r="H216" i="32"/>
  <c r="J215" i="32"/>
  <c r="I215" i="32"/>
  <c r="I11" i="41" s="1"/>
  <c r="H215" i="32"/>
  <c r="H11" i="41" s="1"/>
  <c r="J214" i="32"/>
  <c r="I214" i="32"/>
  <c r="H214" i="32"/>
  <c r="J213" i="32"/>
  <c r="I213" i="32"/>
  <c r="I10" i="41" s="1"/>
  <c r="H213" i="32"/>
  <c r="H10" i="41" s="1"/>
  <c r="J212" i="32"/>
  <c r="I212" i="32"/>
  <c r="H212" i="32"/>
  <c r="J211" i="32"/>
  <c r="I211" i="32"/>
  <c r="I9" i="41" s="1"/>
  <c r="H211" i="32"/>
  <c r="H9" i="41" s="1"/>
  <c r="J194" i="32"/>
  <c r="I194" i="32"/>
  <c r="H194" i="32"/>
  <c r="J193" i="32"/>
  <c r="I193" i="32"/>
  <c r="H193" i="32"/>
  <c r="J192" i="32"/>
  <c r="I192" i="32"/>
  <c r="H192" i="32"/>
  <c r="J191" i="32"/>
  <c r="I191" i="32"/>
  <c r="H191" i="32"/>
  <c r="J190" i="32"/>
  <c r="I190" i="32"/>
  <c r="H190" i="32"/>
  <c r="J189" i="32"/>
  <c r="I189" i="32"/>
  <c r="H189" i="32"/>
  <c r="J188" i="32"/>
  <c r="I188" i="32"/>
  <c r="H188" i="32"/>
  <c r="J187" i="32"/>
  <c r="I187" i="32"/>
  <c r="H187" i="32"/>
  <c r="J186" i="32"/>
  <c r="I186" i="32"/>
  <c r="H186" i="32"/>
  <c r="J185" i="32"/>
  <c r="I185" i="32"/>
  <c r="H185" i="32"/>
  <c r="J184" i="32"/>
  <c r="I184" i="32"/>
  <c r="H184" i="32"/>
  <c r="J183" i="32"/>
  <c r="I183" i="32"/>
  <c r="H183" i="32"/>
  <c r="J182" i="32"/>
  <c r="I182" i="32"/>
  <c r="H182" i="32"/>
  <c r="J181" i="32"/>
  <c r="I181" i="32"/>
  <c r="H181" i="32"/>
  <c r="J180" i="32"/>
  <c r="I180" i="32"/>
  <c r="H180" i="32"/>
  <c r="J179" i="32"/>
  <c r="I179" i="32"/>
  <c r="H179" i="32"/>
  <c r="J210" i="32"/>
  <c r="I210" i="32"/>
  <c r="J209" i="32"/>
  <c r="I209" i="32"/>
  <c r="J208" i="32"/>
  <c r="I208" i="32"/>
  <c r="J207" i="32"/>
  <c r="I207" i="32"/>
  <c r="H207" i="32"/>
  <c r="J206" i="32"/>
  <c r="I206" i="32"/>
  <c r="J205" i="32"/>
  <c r="I205" i="32"/>
  <c r="J204" i="32"/>
  <c r="I204" i="32"/>
  <c r="J203" i="32"/>
  <c r="I203" i="32"/>
  <c r="J202" i="32"/>
  <c r="I202" i="32"/>
  <c r="J201" i="32"/>
  <c r="I201" i="32"/>
  <c r="J200" i="32"/>
  <c r="I200" i="32"/>
  <c r="J199" i="32"/>
  <c r="I199" i="32"/>
  <c r="J198" i="32"/>
  <c r="I198" i="32"/>
  <c r="J197" i="32"/>
  <c r="I197" i="32"/>
  <c r="J196" i="32"/>
  <c r="I196" i="32"/>
  <c r="J195" i="32"/>
  <c r="I195" i="32"/>
  <c r="J178" i="32"/>
  <c r="I178" i="32"/>
  <c r="H178" i="32"/>
  <c r="J177" i="32"/>
  <c r="I177" i="32"/>
  <c r="H177" i="32"/>
  <c r="J176" i="32"/>
  <c r="I176" i="32"/>
  <c r="H176" i="32"/>
  <c r="J175" i="32"/>
  <c r="I175" i="32"/>
  <c r="H175" i="32"/>
  <c r="J174" i="32"/>
  <c r="I174" i="32"/>
  <c r="H174" i="32"/>
  <c r="J173" i="32"/>
  <c r="I173" i="32"/>
  <c r="H173" i="32"/>
  <c r="J172" i="32"/>
  <c r="I172" i="32"/>
  <c r="H172" i="32"/>
  <c r="J171" i="32"/>
  <c r="I171" i="32"/>
  <c r="H171" i="32"/>
  <c r="J170" i="32"/>
  <c r="I170" i="32"/>
  <c r="H170" i="32"/>
  <c r="J169" i="32"/>
  <c r="I169" i="32"/>
  <c r="H169" i="32"/>
  <c r="J168" i="32"/>
  <c r="I168" i="32"/>
  <c r="H168" i="32"/>
  <c r="J167" i="32"/>
  <c r="I167" i="32"/>
  <c r="H167" i="32"/>
  <c r="J166" i="32"/>
  <c r="I166" i="32"/>
  <c r="H166" i="32"/>
  <c r="J165" i="32"/>
  <c r="I165" i="32"/>
  <c r="H165" i="32"/>
  <c r="J164" i="32"/>
  <c r="I164" i="32"/>
  <c r="H164" i="32"/>
  <c r="J163" i="32"/>
  <c r="I163" i="32"/>
  <c r="H163" i="32"/>
  <c r="J162" i="32"/>
  <c r="I162" i="32"/>
  <c r="H162" i="32"/>
  <c r="J161" i="32"/>
  <c r="I161" i="32"/>
  <c r="H161" i="32"/>
  <c r="J160" i="32"/>
  <c r="I160" i="32"/>
  <c r="H160" i="32"/>
  <c r="J159" i="32"/>
  <c r="I159" i="32"/>
  <c r="H159" i="32"/>
  <c r="J158" i="32"/>
  <c r="I158" i="32"/>
  <c r="H158" i="32"/>
  <c r="J157" i="32"/>
  <c r="I157" i="32"/>
  <c r="H157" i="32"/>
  <c r="J156" i="32"/>
  <c r="I156" i="32"/>
  <c r="H156" i="32"/>
  <c r="J155" i="32"/>
  <c r="I155" i="32"/>
  <c r="H155" i="32"/>
  <c r="J154" i="32"/>
  <c r="I154" i="32"/>
  <c r="H154" i="32"/>
  <c r="J153" i="32"/>
  <c r="I153" i="32"/>
  <c r="H153" i="32"/>
  <c r="J152" i="32"/>
  <c r="I152" i="32"/>
  <c r="H152" i="32"/>
  <c r="J151" i="32"/>
  <c r="I151" i="32"/>
  <c r="H151" i="32"/>
  <c r="J150" i="32"/>
  <c r="I150" i="32"/>
  <c r="H150" i="32"/>
  <c r="J149" i="32"/>
  <c r="I149" i="32"/>
  <c r="H149" i="32"/>
  <c r="J148" i="32"/>
  <c r="I148" i="32"/>
  <c r="H148" i="32"/>
  <c r="J147" i="32"/>
  <c r="I147" i="32"/>
  <c r="H147" i="32"/>
  <c r="J146" i="32"/>
  <c r="I146" i="32"/>
  <c r="H146" i="32"/>
  <c r="J145" i="32"/>
  <c r="I145" i="32"/>
  <c r="H145" i="32"/>
  <c r="J144" i="32"/>
  <c r="I144" i="32"/>
  <c r="H144" i="32"/>
  <c r="J143" i="32"/>
  <c r="I143" i="32"/>
  <c r="H143" i="32"/>
  <c r="J142" i="32"/>
  <c r="I142" i="32"/>
  <c r="H142" i="32"/>
  <c r="J141" i="32"/>
  <c r="I141" i="32"/>
  <c r="H141" i="32"/>
  <c r="J140" i="32"/>
  <c r="I140" i="32"/>
  <c r="H140" i="32"/>
  <c r="J139" i="32"/>
  <c r="I139" i="32"/>
  <c r="H139" i="32"/>
  <c r="J138" i="32"/>
  <c r="I138" i="32"/>
  <c r="H138" i="32"/>
  <c r="J137" i="32"/>
  <c r="I137" i="32"/>
  <c r="H137" i="32"/>
  <c r="J136" i="32"/>
  <c r="I136" i="32"/>
  <c r="H136" i="32"/>
  <c r="J135" i="32"/>
  <c r="I135" i="32"/>
  <c r="H135" i="32"/>
  <c r="J134" i="32"/>
  <c r="I134" i="32"/>
  <c r="H134" i="32"/>
  <c r="J133" i="32"/>
  <c r="I133" i="32"/>
  <c r="H133" i="32"/>
  <c r="J132" i="32"/>
  <c r="I132" i="32"/>
  <c r="H132" i="32"/>
  <c r="J131" i="32"/>
  <c r="I131" i="32"/>
  <c r="H131" i="32"/>
  <c r="J130" i="32"/>
  <c r="I130" i="32"/>
  <c r="H130" i="32"/>
  <c r="J129" i="32"/>
  <c r="I129" i="32"/>
  <c r="H129" i="32"/>
  <c r="J128" i="32"/>
  <c r="I128" i="32"/>
  <c r="H128" i="32"/>
  <c r="J127" i="32"/>
  <c r="I127" i="32"/>
  <c r="H127" i="32"/>
  <c r="J126" i="32"/>
  <c r="I126" i="32"/>
  <c r="H126" i="32"/>
  <c r="J125" i="32"/>
  <c r="I125" i="32"/>
  <c r="H125" i="32"/>
  <c r="J124" i="32"/>
  <c r="I124" i="32"/>
  <c r="H124" i="32"/>
  <c r="J123" i="32"/>
  <c r="I123" i="32"/>
  <c r="H123" i="32"/>
  <c r="J122" i="32"/>
  <c r="I122" i="32"/>
  <c r="H122" i="32"/>
  <c r="J121" i="32"/>
  <c r="I121" i="32"/>
  <c r="H121" i="32"/>
  <c r="J120" i="32"/>
  <c r="I120" i="32"/>
  <c r="H120" i="32"/>
  <c r="J119" i="32"/>
  <c r="I119" i="32"/>
  <c r="H119" i="32"/>
  <c r="J118" i="32"/>
  <c r="I118" i="32"/>
  <c r="H118" i="32"/>
  <c r="J117" i="32"/>
  <c r="I117" i="32"/>
  <c r="H117" i="32"/>
  <c r="J116" i="32"/>
  <c r="I116" i="32"/>
  <c r="H116" i="32"/>
  <c r="J115" i="32"/>
  <c r="I115" i="32"/>
  <c r="H115" i="32"/>
  <c r="J114" i="32"/>
  <c r="I114" i="32"/>
  <c r="H114" i="32"/>
  <c r="H113" i="32"/>
  <c r="I112" i="32"/>
  <c r="H112" i="32"/>
  <c r="H111" i="32"/>
  <c r="I110" i="32"/>
  <c r="H110" i="32"/>
  <c r="I109" i="32"/>
  <c r="H109" i="32"/>
  <c r="J108" i="32"/>
  <c r="I108" i="32"/>
  <c r="H108" i="32"/>
  <c r="J107" i="32"/>
  <c r="I107" i="32"/>
  <c r="H107" i="32"/>
  <c r="J106" i="32"/>
  <c r="I106" i="32"/>
  <c r="H106" i="32"/>
  <c r="J105" i="32"/>
  <c r="I105" i="32"/>
  <c r="H105" i="32"/>
  <c r="J104" i="32"/>
  <c r="I104" i="32"/>
  <c r="H104" i="32"/>
  <c r="J103" i="32"/>
  <c r="I103" i="32"/>
  <c r="H103" i="32"/>
  <c r="J102" i="32"/>
  <c r="I102" i="32"/>
  <c r="H102" i="32"/>
  <c r="J101" i="32"/>
  <c r="I101" i="32"/>
  <c r="H101" i="32"/>
  <c r="J100" i="32"/>
  <c r="I100" i="32"/>
  <c r="H100" i="32"/>
  <c r="J99" i="32"/>
  <c r="I99" i="32"/>
  <c r="H99" i="32"/>
  <c r="J98" i="32"/>
  <c r="I98" i="32"/>
  <c r="H98" i="32"/>
  <c r="J97" i="32"/>
  <c r="I97" i="32"/>
  <c r="H97" i="32"/>
  <c r="J96" i="32"/>
  <c r="I96" i="32"/>
  <c r="H96" i="32"/>
  <c r="J95" i="32"/>
  <c r="I95" i="32"/>
  <c r="H95" i="32"/>
  <c r="J94" i="32"/>
  <c r="I94" i="32"/>
  <c r="H94" i="32"/>
  <c r="J93" i="32"/>
  <c r="I93" i="32"/>
  <c r="H93" i="32"/>
  <c r="J92" i="32"/>
  <c r="I92" i="32"/>
  <c r="H92" i="32"/>
  <c r="J91" i="32"/>
  <c r="I91" i="32"/>
  <c r="H91" i="32"/>
  <c r="J90" i="32"/>
  <c r="I90" i="32"/>
  <c r="H90" i="32"/>
  <c r="J89" i="32"/>
  <c r="I89" i="32"/>
  <c r="H89" i="32"/>
  <c r="J88" i="32"/>
  <c r="I88" i="32"/>
  <c r="H88" i="32"/>
  <c r="J87" i="32"/>
  <c r="I87" i="32"/>
  <c r="H87" i="32"/>
  <c r="J86" i="32"/>
  <c r="I86" i="32"/>
  <c r="H86" i="32"/>
  <c r="J85" i="32"/>
  <c r="I85" i="32"/>
  <c r="H85" i="32"/>
  <c r="J84" i="32"/>
  <c r="I84" i="32"/>
  <c r="H84" i="32"/>
  <c r="J83" i="32"/>
  <c r="I83" i="32"/>
  <c r="H83" i="32"/>
  <c r="J82" i="32"/>
  <c r="I82" i="32"/>
  <c r="H82" i="32"/>
  <c r="J81" i="32"/>
  <c r="I81" i="32"/>
  <c r="H81" i="32"/>
  <c r="J80" i="32"/>
  <c r="I80" i="32"/>
  <c r="H80" i="32"/>
  <c r="J79" i="32"/>
  <c r="I79" i="32"/>
  <c r="H79" i="32"/>
  <c r="J78" i="32"/>
  <c r="I78" i="32"/>
  <c r="H78" i="32"/>
  <c r="J77" i="32"/>
  <c r="I77" i="32"/>
  <c r="H77" i="32"/>
  <c r="J76" i="32"/>
  <c r="I76" i="32"/>
  <c r="H76" i="32"/>
  <c r="J75" i="32"/>
  <c r="I75" i="32"/>
  <c r="H75" i="32"/>
  <c r="J74" i="32"/>
  <c r="I74" i="32"/>
  <c r="H74" i="32"/>
  <c r="J73" i="32"/>
  <c r="I73" i="32"/>
  <c r="H73" i="32"/>
  <c r="J72" i="32"/>
  <c r="I72" i="32"/>
  <c r="H72" i="32"/>
  <c r="J71" i="32"/>
  <c r="I71" i="32"/>
  <c r="H71" i="32"/>
  <c r="J70" i="32"/>
  <c r="I70" i="32"/>
  <c r="H70" i="32"/>
  <c r="J69" i="32"/>
  <c r="I69" i="32"/>
  <c r="H69" i="32"/>
  <c r="J68" i="32"/>
  <c r="I68" i="32"/>
  <c r="H68" i="32"/>
  <c r="J67" i="32"/>
  <c r="I67" i="32"/>
  <c r="H67" i="32"/>
  <c r="J66" i="32"/>
  <c r="I66" i="32"/>
  <c r="H66" i="32"/>
  <c r="J65" i="32"/>
  <c r="I65" i="32"/>
  <c r="H65" i="32"/>
  <c r="J64" i="32"/>
  <c r="I64" i="32"/>
  <c r="H64" i="32"/>
  <c r="J63" i="32"/>
  <c r="I63" i="32"/>
  <c r="H63" i="32"/>
  <c r="J62" i="32"/>
  <c r="I62" i="32"/>
  <c r="H62" i="32"/>
  <c r="J61" i="32"/>
  <c r="I61" i="32"/>
  <c r="H61" i="32"/>
  <c r="J60" i="32"/>
  <c r="I60" i="32"/>
  <c r="H60" i="32"/>
  <c r="J59" i="32"/>
  <c r="I59" i="32"/>
  <c r="H59" i="32"/>
  <c r="J58" i="32"/>
  <c r="I58" i="32"/>
  <c r="H58" i="32"/>
  <c r="J57" i="32"/>
  <c r="I57" i="32"/>
  <c r="H57" i="32"/>
  <c r="J56" i="32"/>
  <c r="I56" i="32"/>
  <c r="H56" i="32"/>
  <c r="J55" i="32"/>
  <c r="I55" i="32"/>
  <c r="H55" i="32"/>
  <c r="J54" i="32"/>
  <c r="I54" i="32"/>
  <c r="H54" i="32"/>
  <c r="J53" i="32"/>
  <c r="I53" i="32"/>
  <c r="H53" i="32"/>
  <c r="J52" i="32"/>
  <c r="I52" i="32"/>
  <c r="H52" i="32"/>
  <c r="J51" i="32"/>
  <c r="I51" i="32"/>
  <c r="H51" i="32"/>
  <c r="J50" i="32"/>
  <c r="I50" i="32"/>
  <c r="H50" i="32"/>
  <c r="J49" i="32"/>
  <c r="I49" i="32"/>
  <c r="H49" i="32"/>
  <c r="J48" i="32"/>
  <c r="I48" i="32"/>
  <c r="H48" i="32"/>
  <c r="J47" i="32"/>
  <c r="I47" i="32"/>
  <c r="H47" i="32"/>
  <c r="J46" i="32"/>
  <c r="I46" i="32"/>
  <c r="H46" i="32"/>
  <c r="J45" i="32"/>
  <c r="I45" i="32"/>
  <c r="H45" i="32"/>
  <c r="J44" i="32"/>
  <c r="I44" i="32"/>
  <c r="H44" i="32"/>
  <c r="J43" i="32"/>
  <c r="I43" i="32"/>
  <c r="H43" i="32"/>
  <c r="J42" i="32"/>
  <c r="I42" i="32"/>
  <c r="H42" i="32"/>
  <c r="J41" i="32"/>
  <c r="I41" i="32"/>
  <c r="H41" i="32"/>
  <c r="J40" i="32"/>
  <c r="I40" i="32"/>
  <c r="H40" i="32"/>
  <c r="J39" i="32"/>
  <c r="I39" i="32"/>
  <c r="H39" i="32"/>
  <c r="J38" i="32"/>
  <c r="I38" i="32"/>
  <c r="H38" i="32"/>
  <c r="J37" i="32"/>
  <c r="I37" i="32"/>
  <c r="H37" i="32"/>
  <c r="J36" i="32"/>
  <c r="I36" i="32"/>
  <c r="H36" i="32"/>
  <c r="J35" i="32"/>
  <c r="I35" i="32"/>
  <c r="H35" i="32"/>
  <c r="J34" i="32"/>
  <c r="I34" i="32"/>
  <c r="H34" i="32"/>
  <c r="J33" i="32"/>
  <c r="I33" i="32"/>
  <c r="H33" i="32"/>
  <c r="J32" i="32"/>
  <c r="I32" i="32"/>
  <c r="H32" i="32"/>
  <c r="J31" i="32"/>
  <c r="I31" i="32"/>
  <c r="H31" i="32"/>
  <c r="J30" i="32"/>
  <c r="I30" i="32"/>
  <c r="H30" i="32"/>
  <c r="J29" i="32"/>
  <c r="I29" i="32"/>
  <c r="H29" i="32"/>
  <c r="J28" i="32"/>
  <c r="I28" i="32"/>
  <c r="H28" i="32"/>
  <c r="J27" i="32"/>
  <c r="I27" i="32"/>
  <c r="H27" i="32"/>
  <c r="J26" i="32"/>
  <c r="I26" i="32"/>
  <c r="H26" i="32"/>
  <c r="J25" i="32"/>
  <c r="I25" i="32"/>
  <c r="H25" i="32"/>
  <c r="J24" i="32"/>
  <c r="I24" i="32"/>
  <c r="H24" i="32"/>
  <c r="J23" i="32"/>
  <c r="I23" i="32"/>
  <c r="H23" i="32"/>
  <c r="J22" i="32"/>
  <c r="I22" i="32"/>
  <c r="H22" i="32"/>
  <c r="J21" i="32"/>
  <c r="I21" i="32"/>
  <c r="H21" i="32"/>
  <c r="J20" i="32"/>
  <c r="I20" i="32"/>
  <c r="H20" i="32"/>
  <c r="J19" i="32"/>
  <c r="I19" i="32"/>
  <c r="H19" i="32"/>
  <c r="J18" i="32"/>
  <c r="I18" i="32"/>
  <c r="H18" i="32"/>
  <c r="J17" i="32"/>
  <c r="I17" i="32"/>
  <c r="H17" i="32"/>
  <c r="J16" i="32"/>
  <c r="I16" i="32"/>
  <c r="H16" i="32"/>
  <c r="J15" i="32"/>
  <c r="I15" i="32"/>
  <c r="H15" i="32"/>
  <c r="J14" i="32"/>
  <c r="I14" i="32"/>
  <c r="H14" i="32"/>
  <c r="J13" i="32"/>
  <c r="I13" i="32"/>
  <c r="H13" i="32"/>
  <c r="J12" i="32"/>
  <c r="I12" i="32"/>
  <c r="H12" i="32"/>
  <c r="J11" i="32"/>
  <c r="I11" i="32"/>
  <c r="H11" i="32"/>
  <c r="J10" i="32"/>
  <c r="I10" i="32"/>
  <c r="H10" i="32"/>
  <c r="J9" i="32"/>
  <c r="I9" i="32"/>
  <c r="H9" i="32"/>
  <c r="J8" i="32"/>
  <c r="I8" i="32"/>
  <c r="H8" i="32"/>
  <c r="J7" i="32"/>
  <c r="I7" i="32"/>
  <c r="H7" i="32"/>
  <c r="J6" i="32"/>
  <c r="I6" i="32"/>
  <c r="H6" i="32"/>
  <c r="J5" i="32"/>
  <c r="I5" i="32"/>
  <c r="H5" i="32"/>
  <c r="J4" i="32"/>
  <c r="I4" i="32"/>
  <c r="H4" i="32"/>
  <c r="J3" i="32"/>
  <c r="I3" i="32"/>
  <c r="H3" i="32"/>
  <c r="B3" i="32"/>
  <c r="C3" i="32"/>
  <c r="D3" i="32"/>
  <c r="F3" i="32"/>
  <c r="G3" i="32"/>
  <c r="K3" i="32"/>
  <c r="L3" i="32"/>
  <c r="B4" i="32"/>
  <c r="D4" i="32"/>
  <c r="F4" i="32"/>
  <c r="G4" i="32"/>
  <c r="K4" i="32"/>
  <c r="L4" i="32"/>
  <c r="B5" i="32"/>
  <c r="D5" i="32"/>
  <c r="F5" i="32"/>
  <c r="G5" i="32"/>
  <c r="K5" i="32"/>
  <c r="L5" i="32"/>
  <c r="B6" i="32"/>
  <c r="D6" i="32"/>
  <c r="F6" i="32"/>
  <c r="G6" i="32"/>
  <c r="K6" i="32"/>
  <c r="L6" i="32"/>
  <c r="B7" i="32"/>
  <c r="D7" i="32"/>
  <c r="F7" i="32"/>
  <c r="G7" i="32"/>
  <c r="K7" i="32"/>
  <c r="L7" i="32"/>
  <c r="B8" i="32"/>
  <c r="D8" i="32"/>
  <c r="F8" i="32"/>
  <c r="G8" i="32"/>
  <c r="K8" i="32"/>
  <c r="L8" i="32"/>
  <c r="B9" i="32"/>
  <c r="C9" i="32"/>
  <c r="D9" i="32"/>
  <c r="F9" i="32"/>
  <c r="G9" i="32"/>
  <c r="K9" i="32"/>
  <c r="L9" i="32"/>
  <c r="B10" i="32"/>
  <c r="D10" i="32"/>
  <c r="F10" i="32"/>
  <c r="G10" i="32"/>
  <c r="K10" i="32"/>
  <c r="L10" i="32"/>
  <c r="B11" i="32"/>
  <c r="D11" i="32"/>
  <c r="F11" i="32"/>
  <c r="G11" i="32"/>
  <c r="K11" i="32"/>
  <c r="L11" i="32"/>
  <c r="B12" i="32"/>
  <c r="D12" i="32"/>
  <c r="F12" i="32"/>
  <c r="G12" i="32"/>
  <c r="K12" i="32"/>
  <c r="L12" i="32"/>
  <c r="B13" i="32"/>
  <c r="D13" i="32"/>
  <c r="F13" i="32"/>
  <c r="G13" i="32"/>
  <c r="K13" i="32"/>
  <c r="L13" i="32"/>
  <c r="B14" i="32"/>
  <c r="D14" i="32"/>
  <c r="F14" i="32"/>
  <c r="G14" i="32"/>
  <c r="K14" i="32"/>
  <c r="L14" i="32"/>
  <c r="B15" i="32"/>
  <c r="D15" i="32"/>
  <c r="F15" i="32"/>
  <c r="G15" i="32"/>
  <c r="K15" i="32"/>
  <c r="L15" i="32"/>
  <c r="B16" i="32"/>
  <c r="D16" i="32"/>
  <c r="F16" i="32"/>
  <c r="G16" i="32"/>
  <c r="K16" i="32"/>
  <c r="L16" i="32"/>
  <c r="B17" i="32"/>
  <c r="D17" i="32"/>
  <c r="F17" i="32"/>
  <c r="G17" i="32"/>
  <c r="K17" i="32"/>
  <c r="L17" i="32"/>
  <c r="B18" i="32"/>
  <c r="D18" i="32"/>
  <c r="F18" i="32"/>
  <c r="G18" i="32"/>
  <c r="K18" i="32"/>
  <c r="L18" i="32"/>
  <c r="B19" i="32"/>
  <c r="C19" i="32"/>
  <c r="D19" i="32"/>
  <c r="F19" i="32"/>
  <c r="G19" i="32"/>
  <c r="K19" i="32"/>
  <c r="L19" i="32"/>
  <c r="B20" i="32"/>
  <c r="D20" i="32"/>
  <c r="F20" i="32"/>
  <c r="G20" i="32"/>
  <c r="K20" i="32"/>
  <c r="L20" i="32"/>
  <c r="B21" i="32"/>
  <c r="D21" i="32"/>
  <c r="F21" i="32"/>
  <c r="G21" i="32"/>
  <c r="K21" i="32"/>
  <c r="L21" i="32"/>
  <c r="B22" i="32"/>
  <c r="D22" i="32"/>
  <c r="F22" i="32"/>
  <c r="G22" i="32"/>
  <c r="K22" i="32"/>
  <c r="L22" i="32"/>
  <c r="B23" i="32"/>
  <c r="D23" i="32"/>
  <c r="F23" i="32"/>
  <c r="G23" i="32"/>
  <c r="K23" i="32"/>
  <c r="L23" i="32"/>
  <c r="B24" i="32"/>
  <c r="D24" i="32"/>
  <c r="F24" i="32"/>
  <c r="G24" i="32"/>
  <c r="K24" i="32"/>
  <c r="L24" i="32"/>
  <c r="B25" i="32"/>
  <c r="D25" i="32"/>
  <c r="F25" i="32"/>
  <c r="G25" i="32"/>
  <c r="K25" i="32"/>
  <c r="L25" i="32"/>
  <c r="B26" i="32"/>
  <c r="D26" i="32"/>
  <c r="F26" i="32"/>
  <c r="G26" i="32"/>
  <c r="K26" i="32"/>
  <c r="L26" i="32"/>
  <c r="B27" i="32"/>
  <c r="D27" i="32"/>
  <c r="F27" i="32"/>
  <c r="G27" i="32"/>
  <c r="K27" i="32"/>
  <c r="L27" i="32"/>
  <c r="B28" i="32"/>
  <c r="D28" i="32"/>
  <c r="F28" i="32"/>
  <c r="G28" i="32"/>
  <c r="K28" i="32"/>
  <c r="L28" i="32"/>
  <c r="B29" i="32"/>
  <c r="D29" i="32"/>
  <c r="F29" i="32"/>
  <c r="G29" i="32"/>
  <c r="K29" i="32"/>
  <c r="L29" i="32"/>
  <c r="B30" i="32"/>
  <c r="D30" i="32"/>
  <c r="F30" i="32"/>
  <c r="G30" i="32"/>
  <c r="K30" i="32"/>
  <c r="L30" i="32"/>
  <c r="B31" i="32"/>
  <c r="D31" i="32"/>
  <c r="F31" i="32"/>
  <c r="G31" i="32"/>
  <c r="K31" i="32"/>
  <c r="L31" i="32"/>
  <c r="B32" i="32"/>
  <c r="D32" i="32"/>
  <c r="F32" i="32"/>
  <c r="G32" i="32"/>
  <c r="K32" i="32"/>
  <c r="L32" i="32"/>
  <c r="B33" i="32"/>
  <c r="D33" i="32"/>
  <c r="F33" i="32"/>
  <c r="G33" i="32"/>
  <c r="K33" i="32"/>
  <c r="L33" i="32"/>
  <c r="B34" i="32"/>
  <c r="D34" i="32"/>
  <c r="F34" i="32"/>
  <c r="G34" i="32"/>
  <c r="K34" i="32"/>
  <c r="L34" i="32"/>
  <c r="B35" i="32"/>
  <c r="C35" i="32"/>
  <c r="D35" i="32"/>
  <c r="F35" i="32"/>
  <c r="G35" i="32"/>
  <c r="K35" i="32"/>
  <c r="L35" i="32"/>
  <c r="B36" i="32"/>
  <c r="D36" i="32"/>
  <c r="F36" i="32"/>
  <c r="G36" i="32"/>
  <c r="K36" i="32"/>
  <c r="L36" i="32"/>
  <c r="B37" i="32"/>
  <c r="D37" i="32"/>
  <c r="F37" i="32"/>
  <c r="G37" i="32"/>
  <c r="K37" i="32"/>
  <c r="L37" i="32"/>
  <c r="B38" i="32"/>
  <c r="D38" i="32"/>
  <c r="F38" i="32"/>
  <c r="G38" i="32"/>
  <c r="K38" i="32"/>
  <c r="L38" i="32"/>
  <c r="B39" i="32"/>
  <c r="D39" i="32"/>
  <c r="F39" i="32"/>
  <c r="G39" i="32"/>
  <c r="K39" i="32"/>
  <c r="L39" i="32"/>
  <c r="B40" i="32"/>
  <c r="D40" i="32"/>
  <c r="F40" i="32"/>
  <c r="G40" i="32"/>
  <c r="K40" i="32"/>
  <c r="L40" i="32"/>
  <c r="B41" i="32"/>
  <c r="D41" i="32"/>
  <c r="F41" i="32"/>
  <c r="G41" i="32"/>
  <c r="K41" i="32"/>
  <c r="L41" i="32"/>
  <c r="B42" i="32"/>
  <c r="D42" i="32"/>
  <c r="F42" i="32"/>
  <c r="G42" i="32"/>
  <c r="K42" i="32"/>
  <c r="L42" i="32"/>
  <c r="B43" i="32"/>
  <c r="D43" i="32"/>
  <c r="F43" i="32"/>
  <c r="G43" i="32"/>
  <c r="K43" i="32"/>
  <c r="L43" i="32"/>
  <c r="B44" i="32"/>
  <c r="D44" i="32"/>
  <c r="F44" i="32"/>
  <c r="G44" i="32"/>
  <c r="K44" i="32"/>
  <c r="L44" i="32"/>
  <c r="B45" i="32"/>
  <c r="D45" i="32"/>
  <c r="F45" i="32"/>
  <c r="G45" i="32"/>
  <c r="K45" i="32"/>
  <c r="L45" i="32"/>
  <c r="B46" i="32"/>
  <c r="D46" i="32"/>
  <c r="F46" i="32"/>
  <c r="G46" i="32"/>
  <c r="K46" i="32"/>
  <c r="L46" i="32"/>
  <c r="B47" i="32"/>
  <c r="D47" i="32"/>
  <c r="F47" i="32"/>
  <c r="G47" i="32"/>
  <c r="K47" i="32"/>
  <c r="L47" i="32"/>
  <c r="B48" i="32"/>
  <c r="D48" i="32"/>
  <c r="F48" i="32"/>
  <c r="G48" i="32"/>
  <c r="K48" i="32"/>
  <c r="L48" i="32"/>
  <c r="B49" i="32"/>
  <c r="C49" i="32"/>
  <c r="D49" i="32"/>
  <c r="F49" i="32"/>
  <c r="G49" i="32"/>
  <c r="K49" i="32"/>
  <c r="L49" i="32"/>
  <c r="B50" i="32"/>
  <c r="D50" i="32"/>
  <c r="F50" i="32"/>
  <c r="G50" i="32"/>
  <c r="K50" i="32"/>
  <c r="L50" i="32"/>
  <c r="B51" i="32"/>
  <c r="C51" i="32"/>
  <c r="D51" i="32"/>
  <c r="F51" i="32"/>
  <c r="G51" i="32"/>
  <c r="K51" i="32"/>
  <c r="L51" i="32"/>
  <c r="B52" i="32"/>
  <c r="D52" i="32"/>
  <c r="F52" i="32"/>
  <c r="G52" i="32"/>
  <c r="K52" i="32"/>
  <c r="L52" i="32"/>
  <c r="B53" i="32"/>
  <c r="D53" i="32"/>
  <c r="F53" i="32"/>
  <c r="G53" i="32"/>
  <c r="K53" i="32"/>
  <c r="L53" i="32"/>
  <c r="B54" i="32"/>
  <c r="D54" i="32"/>
  <c r="F54" i="32"/>
  <c r="G54" i="32"/>
  <c r="K54" i="32"/>
  <c r="L54" i="32"/>
  <c r="B55" i="32"/>
  <c r="D55" i="32"/>
  <c r="F55" i="32"/>
  <c r="G55" i="32"/>
  <c r="K55" i="32"/>
  <c r="L55" i="32"/>
  <c r="B56" i="32"/>
  <c r="D56" i="32"/>
  <c r="F56" i="32"/>
  <c r="G56" i="32"/>
  <c r="K56" i="32"/>
  <c r="L56" i="32"/>
  <c r="B57" i="32"/>
  <c r="D57" i="32"/>
  <c r="F57" i="32"/>
  <c r="G57" i="32"/>
  <c r="K57" i="32"/>
  <c r="L57" i="32"/>
  <c r="B58" i="32"/>
  <c r="D58" i="32"/>
  <c r="F58" i="32"/>
  <c r="G58" i="32"/>
  <c r="K58" i="32"/>
  <c r="L58" i="32"/>
  <c r="B59" i="32"/>
  <c r="D59" i="32"/>
  <c r="F59" i="32"/>
  <c r="G59" i="32"/>
  <c r="K59" i="32"/>
  <c r="L59" i="32"/>
  <c r="B60" i="32"/>
  <c r="D60" i="32"/>
  <c r="F60" i="32"/>
  <c r="G60" i="32"/>
  <c r="K60" i="32"/>
  <c r="L60" i="32"/>
  <c r="B61" i="32"/>
  <c r="D61" i="32"/>
  <c r="F61" i="32"/>
  <c r="G61" i="32"/>
  <c r="K61" i="32"/>
  <c r="L61" i="32"/>
  <c r="B62" i="32"/>
  <c r="D62" i="32"/>
  <c r="F62" i="32"/>
  <c r="G62" i="32"/>
  <c r="K62" i="32"/>
  <c r="L62" i="32"/>
  <c r="B63" i="32"/>
  <c r="D63" i="32"/>
  <c r="F63" i="32"/>
  <c r="G63" i="32"/>
  <c r="K63" i="32"/>
  <c r="L63" i="32"/>
  <c r="B64" i="32"/>
  <c r="D64" i="32"/>
  <c r="F64" i="32"/>
  <c r="G64" i="32"/>
  <c r="K64" i="32"/>
  <c r="L64" i="32"/>
  <c r="B65" i="32"/>
  <c r="D65" i="32"/>
  <c r="F65" i="32"/>
  <c r="G65" i="32"/>
  <c r="K65" i="32"/>
  <c r="L65" i="32"/>
  <c r="B66" i="32"/>
  <c r="D66" i="32"/>
  <c r="F66" i="32"/>
  <c r="G66" i="32"/>
  <c r="K66" i="32"/>
  <c r="L66" i="32"/>
  <c r="B67" i="32"/>
  <c r="C67" i="32"/>
  <c r="D67" i="32"/>
  <c r="F67" i="32"/>
  <c r="G67" i="32"/>
  <c r="K67" i="32"/>
  <c r="L67" i="32"/>
  <c r="B68" i="32"/>
  <c r="D68" i="32"/>
  <c r="F68" i="32"/>
  <c r="G68" i="32"/>
  <c r="K68" i="32"/>
  <c r="L68" i="32"/>
  <c r="B69" i="32"/>
  <c r="D69" i="32"/>
  <c r="F69" i="32"/>
  <c r="G69" i="32"/>
  <c r="K69" i="32"/>
  <c r="L69" i="32"/>
  <c r="B70" i="32"/>
  <c r="D70" i="32"/>
  <c r="F70" i="32"/>
  <c r="G70" i="32"/>
  <c r="K70" i="32"/>
  <c r="L70" i="32"/>
  <c r="B71" i="32"/>
  <c r="D71" i="32"/>
  <c r="F71" i="32"/>
  <c r="G71" i="32"/>
  <c r="K71" i="32"/>
  <c r="L71" i="32"/>
  <c r="B72" i="32"/>
  <c r="D72" i="32"/>
  <c r="F72" i="32"/>
  <c r="G72" i="32"/>
  <c r="K72" i="32"/>
  <c r="L72" i="32"/>
  <c r="B73" i="32"/>
  <c r="C73" i="32"/>
  <c r="D73" i="32"/>
  <c r="F73" i="32"/>
  <c r="G73" i="32"/>
  <c r="K73" i="32"/>
  <c r="L73" i="32"/>
  <c r="B74" i="32"/>
  <c r="D74" i="32"/>
  <c r="F74" i="32"/>
  <c r="G74" i="32"/>
  <c r="K74" i="32"/>
  <c r="L74" i="32"/>
  <c r="B75" i="32"/>
  <c r="D75" i="32"/>
  <c r="F75" i="32"/>
  <c r="G75" i="32"/>
  <c r="K75" i="32"/>
  <c r="L75" i="32"/>
  <c r="B76" i="32"/>
  <c r="D76" i="32"/>
  <c r="F76" i="32"/>
  <c r="G76" i="32"/>
  <c r="K76" i="32"/>
  <c r="L76" i="32"/>
  <c r="B77" i="32"/>
  <c r="D77" i="32"/>
  <c r="F77" i="32"/>
  <c r="G77" i="32"/>
  <c r="K77" i="32"/>
  <c r="L77" i="32"/>
  <c r="B78" i="32"/>
  <c r="D78" i="32"/>
  <c r="F78" i="32"/>
  <c r="G78" i="32"/>
  <c r="K78" i="32"/>
  <c r="L78" i="32"/>
  <c r="B79" i="32"/>
  <c r="D79" i="32"/>
  <c r="F79" i="32"/>
  <c r="G79" i="32"/>
  <c r="K79" i="32"/>
  <c r="L79" i="32"/>
  <c r="B80" i="32"/>
  <c r="D80" i="32"/>
  <c r="F80" i="32"/>
  <c r="G80" i="32"/>
  <c r="K80" i="32"/>
  <c r="L80" i="32"/>
  <c r="B81" i="32"/>
  <c r="D81" i="32"/>
  <c r="F81" i="32"/>
  <c r="G81" i="32"/>
  <c r="K81" i="32"/>
  <c r="L81" i="32"/>
  <c r="B82" i="32"/>
  <c r="D82" i="32"/>
  <c r="F82" i="32"/>
  <c r="G82" i="32"/>
  <c r="K82" i="32"/>
  <c r="L82" i="32"/>
  <c r="B83" i="32"/>
  <c r="C83" i="32"/>
  <c r="D83" i="32"/>
  <c r="F83" i="32"/>
  <c r="G83" i="32"/>
  <c r="K83" i="32"/>
  <c r="L83" i="32"/>
  <c r="B84" i="32"/>
  <c r="D84" i="32"/>
  <c r="F84" i="32"/>
  <c r="G84" i="32"/>
  <c r="K84" i="32"/>
  <c r="L84" i="32"/>
  <c r="B85" i="32"/>
  <c r="C85" i="32"/>
  <c r="D85" i="32"/>
  <c r="F85" i="32"/>
  <c r="G85" i="32"/>
  <c r="K85" i="32"/>
  <c r="L85" i="32"/>
  <c r="B86" i="32"/>
  <c r="D86" i="32"/>
  <c r="F86" i="32"/>
  <c r="G86" i="32"/>
  <c r="K86" i="32"/>
  <c r="L86" i="32"/>
  <c r="B87" i="32"/>
  <c r="D87" i="32"/>
  <c r="F87" i="32"/>
  <c r="G87" i="32"/>
  <c r="K87" i="32"/>
  <c r="L87" i="32"/>
  <c r="B88" i="32"/>
  <c r="D88" i="32"/>
  <c r="F88" i="32"/>
  <c r="G88" i="32"/>
  <c r="K88" i="32"/>
  <c r="L88" i="32"/>
  <c r="B89" i="32"/>
  <c r="D89" i="32"/>
  <c r="F89" i="32"/>
  <c r="G89" i="32"/>
  <c r="K89" i="32"/>
  <c r="L89" i="32"/>
  <c r="B90" i="32"/>
  <c r="D90" i="32"/>
  <c r="F90" i="32"/>
  <c r="G90" i="32"/>
  <c r="K90" i="32"/>
  <c r="L90" i="32"/>
  <c r="B91" i="32"/>
  <c r="D91" i="32"/>
  <c r="F91" i="32"/>
  <c r="G91" i="32"/>
  <c r="K91" i="32"/>
  <c r="L91" i="32"/>
  <c r="B92" i="32"/>
  <c r="D92" i="32"/>
  <c r="F92" i="32"/>
  <c r="G92" i="32"/>
  <c r="K92" i="32"/>
  <c r="L92" i="32"/>
  <c r="B93" i="32"/>
  <c r="D93" i="32"/>
  <c r="F93" i="32"/>
  <c r="G93" i="32"/>
  <c r="K93" i="32"/>
  <c r="L93" i="32"/>
  <c r="B94" i="32"/>
  <c r="D94" i="32"/>
  <c r="F94" i="32"/>
  <c r="G94" i="32"/>
  <c r="K94" i="32"/>
  <c r="L94" i="32"/>
  <c r="B95" i="32"/>
  <c r="D95" i="32"/>
  <c r="F95" i="32"/>
  <c r="G95" i="32"/>
  <c r="K95" i="32"/>
  <c r="L95" i="32"/>
  <c r="B96" i="32"/>
  <c r="D96" i="32"/>
  <c r="F96" i="32"/>
  <c r="G96" i="32"/>
  <c r="K96" i="32"/>
  <c r="L96" i="32"/>
  <c r="B97" i="32"/>
  <c r="D97" i="32"/>
  <c r="F97" i="32"/>
  <c r="K97" i="32"/>
  <c r="L97" i="32"/>
  <c r="B98" i="32"/>
  <c r="D98" i="32"/>
  <c r="F98" i="32"/>
  <c r="K98" i="32"/>
  <c r="L98" i="32"/>
  <c r="B99" i="32"/>
  <c r="C99" i="32"/>
  <c r="D99" i="32"/>
  <c r="F99" i="32"/>
  <c r="G99" i="32"/>
  <c r="K99" i="32"/>
  <c r="L99" i="32"/>
  <c r="B100" i="32"/>
  <c r="D100" i="32"/>
  <c r="F100" i="32"/>
  <c r="G100" i="32"/>
  <c r="K100" i="32"/>
  <c r="L100" i="32"/>
  <c r="B101" i="32"/>
  <c r="D101" i="32"/>
  <c r="F101" i="32"/>
  <c r="G101" i="32"/>
  <c r="K101" i="32"/>
  <c r="L101" i="32"/>
  <c r="B102" i="32"/>
  <c r="D102" i="32"/>
  <c r="F102" i="32"/>
  <c r="G102" i="32"/>
  <c r="K102" i="32"/>
  <c r="L102" i="32"/>
  <c r="B103" i="32"/>
  <c r="D103" i="32"/>
  <c r="F103" i="32"/>
  <c r="G103" i="32"/>
  <c r="K103" i="32"/>
  <c r="L103" i="32"/>
  <c r="B104" i="32"/>
  <c r="D104" i="32"/>
  <c r="F104" i="32"/>
  <c r="G104" i="32"/>
  <c r="K104" i="32"/>
  <c r="L104" i="32"/>
  <c r="B105" i="32"/>
  <c r="D105" i="32"/>
  <c r="F105" i="32"/>
  <c r="G105" i="32"/>
  <c r="K105" i="32"/>
  <c r="L105" i="32"/>
  <c r="B106" i="32"/>
  <c r="D106" i="32"/>
  <c r="F106" i="32"/>
  <c r="G106" i="32"/>
  <c r="K106" i="32"/>
  <c r="L106" i="32"/>
  <c r="B107" i="32"/>
  <c r="C107" i="32"/>
  <c r="D107" i="32"/>
  <c r="F107" i="32"/>
  <c r="G107" i="32"/>
  <c r="K107" i="32"/>
  <c r="L107" i="32"/>
  <c r="B108" i="32"/>
  <c r="D108" i="32"/>
  <c r="F108" i="32"/>
  <c r="G108" i="32"/>
  <c r="K108" i="32"/>
  <c r="L108" i="32"/>
  <c r="B109" i="32"/>
  <c r="D109" i="32"/>
  <c r="F109" i="32"/>
  <c r="G109" i="32"/>
  <c r="K109" i="32"/>
  <c r="L109" i="32"/>
  <c r="B110" i="32"/>
  <c r="D110" i="32"/>
  <c r="F110" i="32"/>
  <c r="G110" i="32"/>
  <c r="K110" i="32"/>
  <c r="L110" i="32"/>
  <c r="B111" i="32"/>
  <c r="D111" i="32"/>
  <c r="F111" i="32"/>
  <c r="G111" i="32"/>
  <c r="K111" i="32"/>
  <c r="L111" i="32"/>
  <c r="B112" i="32"/>
  <c r="D112" i="32"/>
  <c r="F112" i="32"/>
  <c r="G112" i="32"/>
  <c r="K112" i="32"/>
  <c r="L112" i="32"/>
  <c r="B113" i="32"/>
  <c r="D113" i="32"/>
  <c r="F113" i="32"/>
  <c r="G113" i="32"/>
  <c r="K113" i="32"/>
  <c r="L113" i="32"/>
  <c r="B114" i="32"/>
  <c r="D114" i="32"/>
  <c r="F114" i="32"/>
  <c r="G114" i="32"/>
  <c r="K114" i="32"/>
  <c r="L114" i="32"/>
  <c r="B115" i="32"/>
  <c r="C115" i="32"/>
  <c r="D115" i="32"/>
  <c r="F115" i="32"/>
  <c r="G115" i="32"/>
  <c r="K115" i="32"/>
  <c r="L115" i="32"/>
  <c r="D116" i="32"/>
  <c r="F116" i="32"/>
  <c r="G116" i="32"/>
  <c r="K116" i="32"/>
  <c r="L116" i="32"/>
  <c r="D117" i="32"/>
  <c r="F117" i="32"/>
  <c r="G117" i="32"/>
  <c r="K117" i="32"/>
  <c r="L117" i="32"/>
  <c r="D118" i="32"/>
  <c r="F118" i="32"/>
  <c r="G118" i="32"/>
  <c r="K118" i="32"/>
  <c r="L118" i="32"/>
  <c r="D119" i="32"/>
  <c r="F119" i="32"/>
  <c r="G119" i="32"/>
  <c r="K119" i="32"/>
  <c r="L119" i="32"/>
  <c r="D120" i="32"/>
  <c r="F120" i="32"/>
  <c r="G120" i="32"/>
  <c r="K120" i="32"/>
  <c r="L120" i="32"/>
  <c r="D121" i="32"/>
  <c r="F121" i="32"/>
  <c r="G121" i="32"/>
  <c r="K121" i="32"/>
  <c r="L121" i="32"/>
  <c r="B122" i="32"/>
  <c r="D122" i="32"/>
  <c r="F122" i="32"/>
  <c r="G122" i="32"/>
  <c r="K122" i="32"/>
  <c r="L122" i="32"/>
  <c r="D123" i="32"/>
  <c r="F123" i="32"/>
  <c r="G123" i="32"/>
  <c r="K123" i="32"/>
  <c r="L123" i="32"/>
  <c r="D124" i="32"/>
  <c r="F124" i="32"/>
  <c r="G124" i="32"/>
  <c r="K124" i="32"/>
  <c r="L124" i="32"/>
  <c r="D125" i="32"/>
  <c r="F125" i="32"/>
  <c r="G125" i="32"/>
  <c r="K125" i="32"/>
  <c r="L125" i="32"/>
  <c r="D126" i="32"/>
  <c r="F126" i="32"/>
  <c r="G126" i="32"/>
  <c r="K126" i="32"/>
  <c r="L126" i="32"/>
  <c r="D127" i="32"/>
  <c r="F127" i="32"/>
  <c r="G127" i="32"/>
  <c r="K127" i="32"/>
  <c r="L127" i="32"/>
  <c r="D128" i="32"/>
  <c r="F128" i="32"/>
  <c r="G128" i="32"/>
  <c r="K128" i="32"/>
  <c r="L128" i="32"/>
  <c r="D129" i="32"/>
  <c r="F129" i="32"/>
  <c r="G129" i="32"/>
  <c r="K129" i="32"/>
  <c r="L129" i="32"/>
  <c r="D130" i="32"/>
  <c r="F130" i="32"/>
  <c r="G130" i="32"/>
  <c r="K130" i="32"/>
  <c r="L130" i="32"/>
  <c r="B131" i="32"/>
  <c r="C131" i="32"/>
  <c r="D131" i="32"/>
  <c r="F131" i="32"/>
  <c r="G131" i="32"/>
  <c r="K131" i="32"/>
  <c r="L131" i="32"/>
  <c r="D132" i="32"/>
  <c r="F132" i="32"/>
  <c r="G132" i="32"/>
  <c r="K132" i="32"/>
  <c r="L132" i="32"/>
  <c r="D133" i="32"/>
  <c r="F133" i="32"/>
  <c r="G133" i="32"/>
  <c r="K133" i="32"/>
  <c r="L133" i="32"/>
  <c r="D134" i="32"/>
  <c r="F134" i="32"/>
  <c r="G134" i="32"/>
  <c r="K134" i="32"/>
  <c r="L134" i="32"/>
  <c r="D135" i="32"/>
  <c r="F135" i="32"/>
  <c r="G135" i="32"/>
  <c r="K135" i="32"/>
  <c r="L135" i="32"/>
  <c r="D136" i="32"/>
  <c r="F136" i="32"/>
  <c r="G136" i="32"/>
  <c r="K136" i="32"/>
  <c r="L136" i="32"/>
  <c r="D137" i="32"/>
  <c r="F137" i="32"/>
  <c r="G137" i="32"/>
  <c r="K137" i="32"/>
  <c r="L137" i="32"/>
  <c r="D138" i="32"/>
  <c r="F138" i="32"/>
  <c r="G138" i="32"/>
  <c r="K138" i="32"/>
  <c r="L138" i="32"/>
  <c r="D139" i="32"/>
  <c r="F139" i="32"/>
  <c r="G139" i="32"/>
  <c r="K139" i="32"/>
  <c r="L139" i="32"/>
  <c r="D140" i="32"/>
  <c r="F140" i="32"/>
  <c r="G140" i="32"/>
  <c r="K140" i="32"/>
  <c r="L140" i="32"/>
  <c r="D141" i="32"/>
  <c r="F141" i="32"/>
  <c r="G141" i="32"/>
  <c r="K141" i="32"/>
  <c r="L141" i="32"/>
  <c r="D142" i="32"/>
  <c r="F142" i="32"/>
  <c r="G142" i="32"/>
  <c r="K142" i="32"/>
  <c r="L142" i="32"/>
  <c r="D143" i="32"/>
  <c r="F143" i="32"/>
  <c r="G143" i="32"/>
  <c r="K143" i="32"/>
  <c r="L143" i="32"/>
  <c r="D144" i="32"/>
  <c r="F144" i="32"/>
  <c r="G144" i="32"/>
  <c r="K144" i="32"/>
  <c r="L144" i="32"/>
  <c r="D145" i="32"/>
  <c r="F145" i="32"/>
  <c r="G145" i="32"/>
  <c r="K145" i="32"/>
  <c r="L145" i="32"/>
  <c r="D146" i="32"/>
  <c r="F146" i="32"/>
  <c r="G146" i="32"/>
  <c r="K146" i="32"/>
  <c r="L146" i="32"/>
  <c r="B147" i="32"/>
  <c r="C147" i="32"/>
  <c r="D147" i="32"/>
  <c r="F147" i="32"/>
  <c r="G147" i="32"/>
  <c r="K147" i="32"/>
  <c r="L147" i="32"/>
  <c r="B148" i="32"/>
  <c r="D148" i="32"/>
  <c r="F148" i="32"/>
  <c r="G148" i="32"/>
  <c r="K148" i="32"/>
  <c r="L148" i="32"/>
  <c r="D149" i="32"/>
  <c r="F149" i="32"/>
  <c r="G149" i="32"/>
  <c r="K149" i="32"/>
  <c r="L149" i="32"/>
  <c r="D150" i="32"/>
  <c r="F150" i="32"/>
  <c r="G150" i="32"/>
  <c r="K150" i="32"/>
  <c r="L150" i="32"/>
  <c r="D151" i="32"/>
  <c r="F151" i="32"/>
  <c r="G151" i="32"/>
  <c r="K151" i="32"/>
  <c r="L151" i="32"/>
  <c r="B152" i="32"/>
  <c r="D152" i="32"/>
  <c r="F152" i="32"/>
  <c r="G152" i="32"/>
  <c r="K152" i="32"/>
  <c r="L152" i="32"/>
  <c r="D153" i="32"/>
  <c r="F153" i="32"/>
  <c r="G153" i="32"/>
  <c r="K153" i="32"/>
  <c r="L153" i="32"/>
  <c r="D154" i="32"/>
  <c r="F154" i="32"/>
  <c r="G154" i="32"/>
  <c r="K154" i="32"/>
  <c r="L154" i="32"/>
  <c r="D155" i="32"/>
  <c r="F155" i="32"/>
  <c r="G155" i="32"/>
  <c r="K155" i="32"/>
  <c r="L155" i="32"/>
  <c r="B156" i="32"/>
  <c r="D156" i="32"/>
  <c r="F156" i="32"/>
  <c r="G156" i="32"/>
  <c r="K156" i="32"/>
  <c r="L156" i="32"/>
  <c r="D157" i="32"/>
  <c r="F157" i="32"/>
  <c r="G157" i="32"/>
  <c r="K157" i="32"/>
  <c r="L157" i="32"/>
  <c r="D158" i="32"/>
  <c r="F158" i="32"/>
  <c r="G158" i="32"/>
  <c r="K158" i="32"/>
  <c r="L158" i="32"/>
  <c r="D159" i="32"/>
  <c r="F159" i="32"/>
  <c r="G159" i="32"/>
  <c r="K159" i="32"/>
  <c r="L159" i="32"/>
  <c r="B160" i="32"/>
  <c r="D160" i="32"/>
  <c r="F160" i="32"/>
  <c r="G160" i="32"/>
  <c r="K160" i="32"/>
  <c r="L160" i="32"/>
  <c r="D161" i="32"/>
  <c r="F161" i="32"/>
  <c r="G161" i="32"/>
  <c r="K161" i="32"/>
  <c r="L161" i="32"/>
  <c r="D162" i="32"/>
  <c r="F162" i="32"/>
  <c r="G162" i="32"/>
  <c r="K162" i="32"/>
  <c r="L162" i="32"/>
  <c r="B163" i="32"/>
  <c r="C163" i="32"/>
  <c r="D163" i="32"/>
  <c r="F163" i="32"/>
  <c r="G163" i="32"/>
  <c r="K163" i="32"/>
  <c r="L163" i="32"/>
  <c r="B164" i="32"/>
  <c r="D164" i="32"/>
  <c r="F164" i="32"/>
  <c r="G164" i="32"/>
  <c r="K164" i="32"/>
  <c r="L164" i="32"/>
  <c r="D165" i="32"/>
  <c r="F165" i="32"/>
  <c r="G165" i="32"/>
  <c r="K165" i="32"/>
  <c r="L165" i="32"/>
  <c r="B166" i="32"/>
  <c r="D166" i="32"/>
  <c r="F166" i="32"/>
  <c r="G166" i="32"/>
  <c r="K166" i="32"/>
  <c r="L166" i="32"/>
  <c r="D167" i="32"/>
  <c r="F167" i="32"/>
  <c r="G167" i="32"/>
  <c r="K167" i="32"/>
  <c r="L167" i="32"/>
  <c r="D168" i="32"/>
  <c r="F168" i="32"/>
  <c r="G168" i="32"/>
  <c r="K168" i="32"/>
  <c r="L168" i="32"/>
  <c r="D169" i="32"/>
  <c r="F169" i="32"/>
  <c r="G169" i="32"/>
  <c r="K169" i="32"/>
  <c r="L169" i="32"/>
  <c r="B170" i="32"/>
  <c r="C170" i="32"/>
  <c r="D170" i="32"/>
  <c r="F170" i="32"/>
  <c r="G170" i="32"/>
  <c r="K170" i="32"/>
  <c r="L170" i="32"/>
  <c r="D171" i="32"/>
  <c r="F171" i="32"/>
  <c r="G171" i="32"/>
  <c r="K171" i="32"/>
  <c r="L171" i="32"/>
  <c r="B172" i="32"/>
  <c r="D172" i="32"/>
  <c r="F172" i="32"/>
  <c r="G172" i="32"/>
  <c r="K172" i="32"/>
  <c r="L172" i="32"/>
  <c r="D173" i="32"/>
  <c r="F173" i="32"/>
  <c r="G173" i="32"/>
  <c r="K173" i="32"/>
  <c r="L173" i="32"/>
  <c r="D174" i="32"/>
  <c r="F174" i="32"/>
  <c r="G174" i="32"/>
  <c r="K174" i="32"/>
  <c r="L174" i="32"/>
  <c r="D175" i="32"/>
  <c r="F175" i="32"/>
  <c r="G175" i="32"/>
  <c r="K175" i="32"/>
  <c r="L175" i="32"/>
  <c r="D176" i="32"/>
  <c r="F176" i="32"/>
  <c r="G176" i="32"/>
  <c r="K176" i="32"/>
  <c r="L176" i="32"/>
  <c r="C177" i="32"/>
  <c r="D177" i="32"/>
  <c r="F177" i="32"/>
  <c r="G177" i="32"/>
  <c r="K177" i="32"/>
  <c r="L177" i="32"/>
  <c r="C178" i="32"/>
  <c r="D178" i="32"/>
  <c r="F178" i="32"/>
  <c r="G178" i="32"/>
  <c r="K178" i="32"/>
  <c r="L178" i="32"/>
  <c r="B195" i="32"/>
  <c r="C195" i="32"/>
  <c r="D195" i="32"/>
  <c r="F195" i="32"/>
  <c r="G195" i="32"/>
  <c r="K195" i="32"/>
  <c r="L195" i="32"/>
  <c r="D196" i="32"/>
  <c r="F196" i="32"/>
  <c r="G196" i="32"/>
  <c r="K196" i="32"/>
  <c r="L196" i="32"/>
  <c r="B197" i="32"/>
  <c r="D197" i="32"/>
  <c r="F197" i="32"/>
  <c r="G197" i="32"/>
  <c r="K197" i="32"/>
  <c r="L197" i="32"/>
  <c r="D198" i="32"/>
  <c r="F198" i="32"/>
  <c r="G198" i="32"/>
  <c r="K198" i="32"/>
  <c r="L198" i="32"/>
  <c r="D199" i="32"/>
  <c r="F199" i="32"/>
  <c r="G199" i="32"/>
  <c r="K199" i="32"/>
  <c r="L199" i="32"/>
  <c r="D200" i="32"/>
  <c r="F200" i="32"/>
  <c r="G200" i="32"/>
  <c r="K200" i="32"/>
  <c r="L200" i="32"/>
  <c r="B201" i="32"/>
  <c r="D201" i="32"/>
  <c r="F201" i="32"/>
  <c r="G201" i="32"/>
  <c r="K201" i="32"/>
  <c r="L201" i="32"/>
  <c r="B202" i="32"/>
  <c r="D202" i="32"/>
  <c r="F202" i="32"/>
  <c r="G202" i="32"/>
  <c r="K202" i="32"/>
  <c r="L202" i="32"/>
  <c r="D203" i="32"/>
  <c r="F203" i="32"/>
  <c r="G203" i="32"/>
  <c r="K203" i="32"/>
  <c r="L203" i="32"/>
  <c r="D204" i="32"/>
  <c r="F204" i="32"/>
  <c r="G204" i="32"/>
  <c r="K204" i="32"/>
  <c r="L204" i="32"/>
  <c r="C205" i="32"/>
  <c r="D205" i="32"/>
  <c r="F205" i="32"/>
  <c r="G205" i="32"/>
  <c r="K205" i="32"/>
  <c r="L205" i="32"/>
  <c r="D206" i="32"/>
  <c r="F206" i="32"/>
  <c r="G206" i="32"/>
  <c r="K206" i="32"/>
  <c r="L206" i="32"/>
  <c r="D207" i="32"/>
  <c r="F207" i="32"/>
  <c r="G207" i="32"/>
  <c r="K207" i="32"/>
  <c r="L207" i="32"/>
  <c r="B208" i="32"/>
  <c r="D208" i="32"/>
  <c r="F208" i="32"/>
  <c r="G208" i="32"/>
  <c r="K208" i="32"/>
  <c r="L208" i="32"/>
  <c r="B209" i="32"/>
  <c r="D209" i="32"/>
  <c r="F209" i="32"/>
  <c r="G209" i="32"/>
  <c r="K209" i="32"/>
  <c r="L209" i="32"/>
  <c r="B210" i="32"/>
  <c r="D210" i="32"/>
  <c r="F210" i="32"/>
  <c r="G210" i="32"/>
  <c r="K210" i="32"/>
  <c r="L210" i="32"/>
  <c r="B179" i="32"/>
  <c r="C179" i="32"/>
  <c r="D179" i="32"/>
  <c r="F179" i="32"/>
  <c r="G179" i="32"/>
  <c r="K179" i="32"/>
  <c r="L179" i="32"/>
  <c r="D180" i="32"/>
  <c r="F180" i="32"/>
  <c r="G180" i="32"/>
  <c r="K180" i="32"/>
  <c r="L180" i="32"/>
  <c r="C181" i="32"/>
  <c r="D181" i="32"/>
  <c r="F181" i="32"/>
  <c r="G181" i="32"/>
  <c r="K181" i="32"/>
  <c r="L181" i="32"/>
  <c r="B182" i="32"/>
  <c r="C182" i="32"/>
  <c r="D182" i="32"/>
  <c r="F182" i="32"/>
  <c r="G182" i="32"/>
  <c r="K182" i="32"/>
  <c r="L182" i="32"/>
  <c r="D183" i="32"/>
  <c r="F183" i="32"/>
  <c r="G183" i="32"/>
  <c r="K183" i="32"/>
  <c r="L183" i="32"/>
  <c r="B184" i="32"/>
  <c r="D184" i="32"/>
  <c r="F184" i="32"/>
  <c r="G184" i="32"/>
  <c r="K184" i="32"/>
  <c r="L184" i="32"/>
  <c r="D185" i="32"/>
  <c r="F185" i="32"/>
  <c r="G185" i="32"/>
  <c r="K185" i="32"/>
  <c r="L185" i="32"/>
  <c r="B186" i="32"/>
  <c r="D186" i="32"/>
  <c r="F186" i="32"/>
  <c r="G186" i="32"/>
  <c r="K186" i="32"/>
  <c r="L186" i="32"/>
  <c r="D187" i="32"/>
  <c r="F187" i="32"/>
  <c r="G187" i="32"/>
  <c r="K187" i="32"/>
  <c r="L187" i="32"/>
  <c r="D188" i="32"/>
  <c r="F188" i="32"/>
  <c r="G188" i="32"/>
  <c r="K188" i="32"/>
  <c r="L188" i="32"/>
  <c r="C189" i="32"/>
  <c r="D189" i="32"/>
  <c r="F189" i="32"/>
  <c r="G189" i="32"/>
  <c r="K189" i="32"/>
  <c r="L189" i="32"/>
  <c r="D190" i="32"/>
  <c r="F190" i="32"/>
  <c r="G190" i="32"/>
  <c r="K190" i="32"/>
  <c r="L190" i="32"/>
  <c r="D191" i="32"/>
  <c r="F191" i="32"/>
  <c r="G191" i="32"/>
  <c r="K191" i="32"/>
  <c r="L191" i="32"/>
  <c r="B192" i="32"/>
  <c r="D192" i="32"/>
  <c r="F192" i="32"/>
  <c r="G192" i="32"/>
  <c r="K192" i="32"/>
  <c r="L192" i="32"/>
  <c r="D193" i="32"/>
  <c r="F193" i="32"/>
  <c r="G193" i="32"/>
  <c r="K193" i="32"/>
  <c r="L193" i="32"/>
  <c r="B194" i="32"/>
  <c r="D194" i="32"/>
  <c r="F194" i="32"/>
  <c r="G194" i="32"/>
  <c r="K194" i="32"/>
  <c r="L194" i="32"/>
  <c r="B211" i="32"/>
  <c r="C211" i="32"/>
  <c r="D211" i="32"/>
  <c r="F211" i="32"/>
  <c r="G211" i="32"/>
  <c r="D212" i="32"/>
  <c r="F212" i="32"/>
  <c r="G212" i="32"/>
  <c r="B213" i="32"/>
  <c r="C213" i="32"/>
  <c r="D213" i="32"/>
  <c r="F213" i="32"/>
  <c r="G213" i="32"/>
  <c r="D214" i="32"/>
  <c r="F214" i="32"/>
  <c r="G214" i="32"/>
  <c r="D215" i="32"/>
  <c r="F215" i="32"/>
  <c r="G215" i="32"/>
  <c r="D216" i="32"/>
  <c r="F216" i="32"/>
  <c r="G216" i="32"/>
  <c r="B217" i="32"/>
  <c r="C217" i="32"/>
  <c r="D217" i="32"/>
  <c r="F217" i="32"/>
  <c r="G217" i="32"/>
  <c r="B218" i="32"/>
  <c r="D218" i="32"/>
  <c r="F218" i="32"/>
  <c r="G218" i="32"/>
  <c r="C219" i="32"/>
  <c r="D219" i="32"/>
  <c r="F219" i="32"/>
  <c r="G219" i="32"/>
  <c r="B220" i="32"/>
  <c r="D220" i="32"/>
  <c r="F220" i="32"/>
  <c r="G220" i="32"/>
  <c r="D221" i="32"/>
  <c r="F221" i="32"/>
  <c r="G221" i="32"/>
  <c r="B222" i="32"/>
  <c r="D222" i="32"/>
  <c r="F222" i="32"/>
  <c r="G222" i="32"/>
  <c r="D223" i="32"/>
  <c r="F223" i="32"/>
  <c r="G223" i="32"/>
  <c r="D224" i="32"/>
  <c r="F224" i="32"/>
  <c r="G224" i="32"/>
  <c r="B225" i="32"/>
  <c r="C225" i="32"/>
  <c r="D225" i="32"/>
  <c r="F225" i="32"/>
  <c r="G225" i="32"/>
  <c r="B226" i="32"/>
  <c r="D226" i="32"/>
  <c r="F226" i="32"/>
  <c r="G226" i="32"/>
  <c r="B227" i="32"/>
  <c r="D227" i="32"/>
  <c r="F227" i="32"/>
  <c r="G227" i="32"/>
  <c r="D228" i="32"/>
  <c r="F228" i="32"/>
  <c r="G228" i="32"/>
  <c r="D229" i="32"/>
  <c r="F229" i="32"/>
  <c r="G229" i="32"/>
  <c r="B230" i="32"/>
  <c r="D230" i="32"/>
  <c r="F230" i="32"/>
  <c r="G230" i="32"/>
  <c r="D231" i="32"/>
  <c r="F231" i="32"/>
  <c r="G231" i="32"/>
  <c r="B232" i="32"/>
  <c r="C232" i="32"/>
  <c r="D232" i="32"/>
  <c r="F232" i="32"/>
  <c r="G232" i="32"/>
  <c r="D233" i="32"/>
  <c r="F233" i="32"/>
  <c r="G233" i="32"/>
  <c r="D234" i="32"/>
  <c r="F234" i="32"/>
  <c r="G234" i="32"/>
  <c r="D235" i="32"/>
  <c r="F235" i="32"/>
  <c r="G235" i="32"/>
  <c r="D236" i="32"/>
  <c r="F236" i="32"/>
  <c r="G236" i="32"/>
  <c r="D237" i="32"/>
  <c r="F237" i="32"/>
  <c r="G237" i="32"/>
  <c r="D238" i="32"/>
  <c r="F238" i="32"/>
  <c r="G238" i="32"/>
  <c r="D239" i="32"/>
  <c r="F239" i="32"/>
  <c r="G239" i="32"/>
  <c r="B240" i="32"/>
  <c r="D240" i="32"/>
  <c r="F240" i="32"/>
  <c r="G240" i="32"/>
  <c r="D241" i="32"/>
  <c r="F241" i="32"/>
  <c r="G241" i="32"/>
  <c r="D242" i="32"/>
  <c r="F242" i="32"/>
  <c r="G242" i="32"/>
  <c r="B243" i="32"/>
  <c r="C243" i="32"/>
  <c r="D243" i="32"/>
  <c r="F243" i="32"/>
  <c r="G243" i="32"/>
  <c r="B244" i="32"/>
  <c r="C244" i="32"/>
  <c r="D244" i="32"/>
  <c r="F244" i="32"/>
  <c r="G244" i="32"/>
  <c r="B245" i="32"/>
  <c r="C245" i="32"/>
  <c r="D245" i="32"/>
  <c r="F245" i="32"/>
  <c r="G245" i="32"/>
  <c r="B246" i="32"/>
  <c r="C246" i="32"/>
  <c r="D246" i="32"/>
  <c r="F246" i="32"/>
  <c r="G246" i="32"/>
  <c r="B247" i="32"/>
  <c r="C247" i="32"/>
  <c r="D247" i="32"/>
  <c r="F247" i="32"/>
  <c r="G247" i="32"/>
  <c r="B248" i="32"/>
  <c r="C248" i="32"/>
  <c r="D248" i="32"/>
  <c r="F248" i="32"/>
  <c r="G248" i="32"/>
  <c r="B249" i="32"/>
  <c r="C249" i="32"/>
  <c r="D249" i="32"/>
  <c r="F249" i="32"/>
  <c r="G249" i="32"/>
  <c r="B250" i="32"/>
  <c r="C250" i="32"/>
  <c r="D250" i="32"/>
  <c r="F250" i="32"/>
  <c r="G250" i="32"/>
  <c r="B251" i="32"/>
  <c r="C251" i="32"/>
  <c r="D251" i="32"/>
  <c r="F251" i="32"/>
  <c r="G251" i="32"/>
  <c r="B252" i="32"/>
  <c r="C252" i="32"/>
  <c r="D252" i="32"/>
  <c r="F252" i="32"/>
  <c r="G252" i="32"/>
  <c r="B253" i="32"/>
  <c r="C253" i="32"/>
  <c r="D253" i="32"/>
  <c r="F253" i="32"/>
  <c r="G253" i="32"/>
  <c r="B254" i="32"/>
  <c r="C254" i="32"/>
  <c r="D254" i="32"/>
  <c r="F254" i="32"/>
  <c r="G254" i="32"/>
  <c r="B255" i="32"/>
  <c r="C255" i="32"/>
  <c r="D255" i="32"/>
  <c r="F255" i="32"/>
  <c r="G255" i="32"/>
  <c r="B256" i="32"/>
  <c r="C256" i="32"/>
  <c r="D256" i="32"/>
  <c r="F256" i="32"/>
  <c r="G256" i="32"/>
  <c r="B257" i="32"/>
  <c r="C257" i="32"/>
  <c r="D257" i="32"/>
  <c r="F257" i="32"/>
  <c r="G257" i="32"/>
  <c r="B258" i="32"/>
  <c r="C258" i="32"/>
  <c r="D258" i="32"/>
  <c r="F258" i="32"/>
  <c r="G258" i="32"/>
  <c r="B259" i="32"/>
  <c r="C259" i="32"/>
  <c r="D259" i="32"/>
  <c r="F259" i="32"/>
  <c r="G259" i="32"/>
  <c r="B260" i="32"/>
  <c r="C260" i="32"/>
  <c r="D260" i="32"/>
  <c r="F260" i="32"/>
  <c r="G260" i="32"/>
  <c r="B261" i="32"/>
  <c r="C261" i="32"/>
  <c r="D261" i="32"/>
  <c r="F261" i="32"/>
  <c r="G261" i="32"/>
  <c r="B262" i="32"/>
  <c r="C262" i="32"/>
  <c r="D262" i="32"/>
  <c r="F262" i="32"/>
  <c r="G262" i="32"/>
  <c r="B263" i="32"/>
  <c r="C263" i="32"/>
  <c r="D263" i="32"/>
  <c r="F263" i="32"/>
  <c r="G263" i="32"/>
  <c r="B264" i="32"/>
  <c r="C264" i="32"/>
  <c r="D264" i="32"/>
  <c r="F264" i="32"/>
  <c r="G264" i="32"/>
  <c r="B265" i="32"/>
  <c r="C265" i="32"/>
  <c r="D265" i="32"/>
  <c r="F265" i="32"/>
  <c r="G265" i="32"/>
  <c r="B266" i="32"/>
  <c r="C266" i="32"/>
  <c r="D266" i="32"/>
  <c r="F266" i="32"/>
  <c r="G266" i="32"/>
  <c r="B267" i="32"/>
  <c r="C267" i="32"/>
  <c r="D267" i="32"/>
  <c r="F267" i="32"/>
  <c r="G267" i="32"/>
  <c r="B268" i="32"/>
  <c r="C268" i="32"/>
  <c r="D268" i="32"/>
  <c r="F268" i="32"/>
  <c r="G268" i="32"/>
  <c r="B269" i="32"/>
  <c r="C269" i="32"/>
  <c r="D269" i="32"/>
  <c r="F269" i="32"/>
  <c r="G269" i="32"/>
  <c r="B270" i="32"/>
  <c r="C270" i="32"/>
  <c r="D270" i="32"/>
  <c r="F270" i="32"/>
  <c r="G270" i="32"/>
  <c r="B271" i="32"/>
  <c r="C271" i="32"/>
  <c r="D271" i="32"/>
  <c r="F271" i="32"/>
  <c r="G271" i="32"/>
  <c r="B272" i="32"/>
  <c r="C272" i="32"/>
  <c r="D272" i="32"/>
  <c r="F272" i="32"/>
  <c r="G272" i="32"/>
  <c r="B273" i="32"/>
  <c r="C273" i="32"/>
  <c r="D273" i="32"/>
  <c r="F273" i="32"/>
  <c r="G273" i="32"/>
  <c r="B274" i="32"/>
  <c r="C274" i="32"/>
  <c r="D274" i="32"/>
  <c r="F274" i="32"/>
  <c r="G274" i="32"/>
  <c r="A19" i="32"/>
  <c r="A18" i="32"/>
  <c r="A17" i="32"/>
  <c r="A16" i="32"/>
  <c r="A15" i="32"/>
  <c r="A14" i="32"/>
  <c r="A13" i="32"/>
  <c r="A12" i="32"/>
  <c r="A11" i="32"/>
  <c r="A10" i="32"/>
  <c r="A9" i="32"/>
  <c r="A8" i="32"/>
  <c r="A7" i="32"/>
  <c r="A6" i="32"/>
  <c r="A5" i="32"/>
  <c r="A4" i="32"/>
  <c r="A3" i="32"/>
  <c r="B5" i="25"/>
  <c r="C5" i="25"/>
  <c r="B6" i="25"/>
  <c r="B214" i="32" s="1"/>
  <c r="C6" i="25"/>
  <c r="C214" i="32" s="1"/>
  <c r="B7" i="25"/>
  <c r="B215" i="32" s="1"/>
  <c r="C7" i="25"/>
  <c r="C215" i="32" s="1"/>
  <c r="B8" i="25"/>
  <c r="B216" i="32" s="1"/>
  <c r="C8" i="25"/>
  <c r="C216" i="32" s="1"/>
  <c r="B9" i="25"/>
  <c r="C9" i="25"/>
  <c r="B10" i="25"/>
  <c r="C10" i="25"/>
  <c r="C218" i="32" s="1"/>
  <c r="B11" i="25"/>
  <c r="B219" i="32" s="1"/>
  <c r="C11" i="25"/>
  <c r="B12" i="25"/>
  <c r="C12" i="25"/>
  <c r="C220" i="32" s="1"/>
  <c r="B13" i="25"/>
  <c r="B221" i="32" s="1"/>
  <c r="C13" i="25"/>
  <c r="C221" i="32" s="1"/>
  <c r="B14" i="25"/>
  <c r="C14" i="25"/>
  <c r="C222" i="32" s="1"/>
  <c r="B15" i="25"/>
  <c r="B223" i="32" s="1"/>
  <c r="C15" i="25"/>
  <c r="C223" i="32" s="1"/>
  <c r="B16" i="25"/>
  <c r="B224" i="32" s="1"/>
  <c r="C16" i="25"/>
  <c r="C224" i="32" s="1"/>
  <c r="B17" i="25"/>
  <c r="C17" i="25"/>
  <c r="B18" i="25"/>
  <c r="C18" i="25"/>
  <c r="C226" i="32" s="1"/>
  <c r="C4" i="25"/>
  <c r="C212" i="32" s="1"/>
  <c r="B4" i="25"/>
  <c r="B212" i="32" s="1"/>
  <c r="C18" i="47"/>
  <c r="C194" i="32" s="1"/>
  <c r="B18" i="47"/>
  <c r="C17" i="47"/>
  <c r="C193" i="32" s="1"/>
  <c r="B17" i="47"/>
  <c r="B193" i="32" s="1"/>
  <c r="C16" i="47"/>
  <c r="C192" i="32" s="1"/>
  <c r="B16" i="47"/>
  <c r="C15" i="47"/>
  <c r="C191" i="32" s="1"/>
  <c r="B15" i="47"/>
  <c r="B191" i="32" s="1"/>
  <c r="C14" i="47"/>
  <c r="C190" i="32" s="1"/>
  <c r="B14" i="47"/>
  <c r="B190" i="32" s="1"/>
  <c r="C13" i="47"/>
  <c r="B13" i="47"/>
  <c r="B189" i="32" s="1"/>
  <c r="C12" i="47"/>
  <c r="C188" i="32" s="1"/>
  <c r="B12" i="47"/>
  <c r="B188" i="32" s="1"/>
  <c r="C11" i="47"/>
  <c r="C187" i="32" s="1"/>
  <c r="B11" i="47"/>
  <c r="B187" i="32" s="1"/>
  <c r="C10" i="47"/>
  <c r="C186" i="32" s="1"/>
  <c r="B10" i="47"/>
  <c r="C9" i="47"/>
  <c r="C185" i="32" s="1"/>
  <c r="B9" i="47"/>
  <c r="B185" i="32" s="1"/>
  <c r="C8" i="47"/>
  <c r="C184" i="32" s="1"/>
  <c r="B8" i="47"/>
  <c r="C7" i="47"/>
  <c r="C183" i="32" s="1"/>
  <c r="B7" i="47"/>
  <c r="B183" i="32" s="1"/>
  <c r="C6" i="47"/>
  <c r="B6" i="47"/>
  <c r="C5" i="47"/>
  <c r="B5" i="47"/>
  <c r="B181" i="32" s="1"/>
  <c r="C4" i="47"/>
  <c r="C180" i="32" s="1"/>
  <c r="B4" i="47"/>
  <c r="B180" i="32" s="1"/>
  <c r="H210" i="32"/>
  <c r="H209" i="32"/>
  <c r="H208" i="32"/>
  <c r="H206" i="32"/>
  <c r="H205" i="32"/>
  <c r="H204" i="32"/>
  <c r="H203" i="32"/>
  <c r="H202" i="32"/>
  <c r="H201" i="32"/>
  <c r="H200" i="32"/>
  <c r="H199" i="32"/>
  <c r="H198" i="32"/>
  <c r="H197" i="32"/>
  <c r="H196" i="32"/>
  <c r="H195" i="32"/>
  <c r="C18" i="46"/>
  <c r="C210" i="32" s="1"/>
  <c r="B18" i="46"/>
  <c r="C17" i="46"/>
  <c r="C209" i="32" s="1"/>
  <c r="B17" i="46"/>
  <c r="C16" i="46"/>
  <c r="C208" i="32" s="1"/>
  <c r="B16" i="46"/>
  <c r="C15" i="46"/>
  <c r="C207" i="32" s="1"/>
  <c r="B15" i="46"/>
  <c r="B207" i="32" s="1"/>
  <c r="C14" i="46"/>
  <c r="C206" i="32" s="1"/>
  <c r="B14" i="46"/>
  <c r="B206" i="32" s="1"/>
  <c r="C13" i="46"/>
  <c r="B13" i="46"/>
  <c r="B205" i="32" s="1"/>
  <c r="C12" i="46"/>
  <c r="C204" i="32" s="1"/>
  <c r="B12" i="46"/>
  <c r="B204" i="32" s="1"/>
  <c r="C11" i="46"/>
  <c r="C203" i="32" s="1"/>
  <c r="B11" i="46"/>
  <c r="B203" i="32" s="1"/>
  <c r="C10" i="46"/>
  <c r="C202" i="32" s="1"/>
  <c r="B10" i="46"/>
  <c r="C9" i="46"/>
  <c r="C201" i="32" s="1"/>
  <c r="B9" i="46"/>
  <c r="C8" i="46"/>
  <c r="C200" i="32" s="1"/>
  <c r="B8" i="46"/>
  <c r="B200" i="32" s="1"/>
  <c r="C7" i="46"/>
  <c r="C199" i="32" s="1"/>
  <c r="B7" i="46"/>
  <c r="B199" i="32" s="1"/>
  <c r="C6" i="46"/>
  <c r="C198" i="32" s="1"/>
  <c r="B6" i="46"/>
  <c r="B198" i="32" s="1"/>
  <c r="C5" i="46"/>
  <c r="C197" i="32" s="1"/>
  <c r="B5" i="46"/>
  <c r="C4" i="46"/>
  <c r="C196" i="32" s="1"/>
  <c r="B4" i="46"/>
  <c r="B196" i="32" s="1"/>
  <c r="C18" i="45"/>
  <c r="B18" i="45"/>
  <c r="C17" i="45"/>
  <c r="B17" i="45"/>
  <c r="B241" i="32" s="1"/>
  <c r="C16" i="45"/>
  <c r="C176" i="32" s="1"/>
  <c r="B16" i="45"/>
  <c r="B176" i="32" s="1"/>
  <c r="C15" i="45"/>
  <c r="C175" i="32" s="1"/>
  <c r="B15" i="45"/>
  <c r="C14" i="45"/>
  <c r="C174" i="32" s="1"/>
  <c r="B14" i="45"/>
  <c r="B174" i="32" s="1"/>
  <c r="C13" i="45"/>
  <c r="C173" i="32" s="1"/>
  <c r="B13" i="45"/>
  <c r="C12" i="45"/>
  <c r="C172" i="32" s="1"/>
  <c r="B12" i="45"/>
  <c r="B236" i="32" s="1"/>
  <c r="C11" i="45"/>
  <c r="C171" i="32" s="1"/>
  <c r="B11" i="45"/>
  <c r="C10" i="45"/>
  <c r="B10" i="45"/>
  <c r="B234" i="32" s="1"/>
  <c r="C9" i="45"/>
  <c r="C169" i="32" s="1"/>
  <c r="B9" i="45"/>
  <c r="B169" i="32" s="1"/>
  <c r="C8" i="45"/>
  <c r="C168" i="32" s="1"/>
  <c r="B8" i="45"/>
  <c r="B168" i="32" s="1"/>
  <c r="C7" i="45"/>
  <c r="C167" i="32" s="1"/>
  <c r="B7" i="45"/>
  <c r="C6" i="45"/>
  <c r="C166" i="32" s="1"/>
  <c r="B6" i="45"/>
  <c r="C5" i="45"/>
  <c r="C165" i="32" s="1"/>
  <c r="B5" i="45"/>
  <c r="B165" i="32" s="1"/>
  <c r="C4" i="45"/>
  <c r="C164" i="32" s="1"/>
  <c r="B4" i="45"/>
  <c r="B228" i="32" s="1"/>
  <c r="C18" i="44"/>
  <c r="C162" i="32" s="1"/>
  <c r="B18" i="44"/>
  <c r="B162" i="32" s="1"/>
  <c r="C17" i="44"/>
  <c r="C161" i="32" s="1"/>
  <c r="B17" i="44"/>
  <c r="B161" i="32" s="1"/>
  <c r="C16" i="44"/>
  <c r="C160" i="32" s="1"/>
  <c r="B16" i="44"/>
  <c r="C15" i="44"/>
  <c r="C159" i="32" s="1"/>
  <c r="B15" i="44"/>
  <c r="B159" i="32" s="1"/>
  <c r="C14" i="44"/>
  <c r="C158" i="32" s="1"/>
  <c r="B14" i="44"/>
  <c r="B158" i="32" s="1"/>
  <c r="C13" i="44"/>
  <c r="C157" i="32" s="1"/>
  <c r="B13" i="44"/>
  <c r="B157" i="32" s="1"/>
  <c r="C12" i="44"/>
  <c r="C156" i="32" s="1"/>
  <c r="B12" i="44"/>
  <c r="C11" i="44"/>
  <c r="C155" i="32" s="1"/>
  <c r="B11" i="44"/>
  <c r="B155" i="32" s="1"/>
  <c r="C10" i="44"/>
  <c r="C154" i="32" s="1"/>
  <c r="B10" i="44"/>
  <c r="B154" i="32" s="1"/>
  <c r="C9" i="44"/>
  <c r="C153" i="32" s="1"/>
  <c r="B9" i="44"/>
  <c r="B153" i="32" s="1"/>
  <c r="C8" i="44"/>
  <c r="C152" i="32" s="1"/>
  <c r="B8" i="44"/>
  <c r="C7" i="44"/>
  <c r="C151" i="32" s="1"/>
  <c r="B7" i="44"/>
  <c r="B151" i="32" s="1"/>
  <c r="C6" i="44"/>
  <c r="C150" i="32" s="1"/>
  <c r="B6" i="44"/>
  <c r="B150" i="32" s="1"/>
  <c r="C5" i="44"/>
  <c r="C149" i="32" s="1"/>
  <c r="B5" i="44"/>
  <c r="B149" i="32" s="1"/>
  <c r="C4" i="44"/>
  <c r="C148" i="32" s="1"/>
  <c r="B4" i="44"/>
  <c r="C18" i="43"/>
  <c r="C146" i="32" s="1"/>
  <c r="B18" i="43"/>
  <c r="B146" i="32" s="1"/>
  <c r="C17" i="43"/>
  <c r="C145" i="32" s="1"/>
  <c r="B17" i="43"/>
  <c r="B145" i="32" s="1"/>
  <c r="C16" i="43"/>
  <c r="C144" i="32" s="1"/>
  <c r="B16" i="43"/>
  <c r="B144" i="32" s="1"/>
  <c r="C15" i="43"/>
  <c r="C143" i="32" s="1"/>
  <c r="B15" i="43"/>
  <c r="B143" i="32" s="1"/>
  <c r="C14" i="43"/>
  <c r="C142" i="32" s="1"/>
  <c r="B14" i="43"/>
  <c r="B142" i="32" s="1"/>
  <c r="C13" i="43"/>
  <c r="C141" i="32" s="1"/>
  <c r="B13" i="43"/>
  <c r="B141" i="32" s="1"/>
  <c r="C12" i="43"/>
  <c r="C140" i="32" s="1"/>
  <c r="B12" i="43"/>
  <c r="B140" i="32" s="1"/>
  <c r="C11" i="43"/>
  <c r="C139" i="32" s="1"/>
  <c r="B11" i="43"/>
  <c r="B139" i="32" s="1"/>
  <c r="C10" i="43"/>
  <c r="C138" i="32" s="1"/>
  <c r="B10" i="43"/>
  <c r="B138" i="32" s="1"/>
  <c r="C9" i="43"/>
  <c r="C137" i="32" s="1"/>
  <c r="B9" i="43"/>
  <c r="B137" i="32" s="1"/>
  <c r="C8" i="43"/>
  <c r="C136" i="32" s="1"/>
  <c r="B8" i="43"/>
  <c r="B136" i="32" s="1"/>
  <c r="C7" i="43"/>
  <c r="C135" i="32" s="1"/>
  <c r="B7" i="43"/>
  <c r="B135" i="32" s="1"/>
  <c r="C6" i="43"/>
  <c r="C134" i="32" s="1"/>
  <c r="B6" i="43"/>
  <c r="B134" i="32" s="1"/>
  <c r="C5" i="43"/>
  <c r="C133" i="32" s="1"/>
  <c r="B5" i="43"/>
  <c r="B133" i="32" s="1"/>
  <c r="C4" i="43"/>
  <c r="C132" i="32" s="1"/>
  <c r="B4" i="43"/>
  <c r="B132" i="32" s="1"/>
  <c r="B5" i="40"/>
  <c r="B117" i="32" s="1"/>
  <c r="B6" i="40"/>
  <c r="B118" i="32" s="1"/>
  <c r="B7" i="40"/>
  <c r="B119" i="32" s="1"/>
  <c r="B8" i="40"/>
  <c r="B120" i="32" s="1"/>
  <c r="B9" i="40"/>
  <c r="B121" i="32" s="1"/>
  <c r="B10" i="40"/>
  <c r="B11" i="40"/>
  <c r="B123" i="32" s="1"/>
  <c r="B12" i="40"/>
  <c r="B124" i="32" s="1"/>
  <c r="B13" i="40"/>
  <c r="B125" i="32" s="1"/>
  <c r="B14" i="40"/>
  <c r="B126" i="32" s="1"/>
  <c r="B15" i="40"/>
  <c r="B127" i="32" s="1"/>
  <c r="B16" i="40"/>
  <c r="B128" i="32" s="1"/>
  <c r="B17" i="40"/>
  <c r="B129" i="32" s="1"/>
  <c r="B18" i="40"/>
  <c r="B130" i="32" s="1"/>
  <c r="B4" i="40"/>
  <c r="B116" i="32" s="1"/>
  <c r="C5" i="40"/>
  <c r="C117" i="32" s="1"/>
  <c r="C6" i="40"/>
  <c r="C118" i="32" s="1"/>
  <c r="C7" i="40"/>
  <c r="C119" i="32" s="1"/>
  <c r="C8" i="40"/>
  <c r="C120" i="32" s="1"/>
  <c r="C9" i="40"/>
  <c r="C121" i="32" s="1"/>
  <c r="C10" i="40"/>
  <c r="C122" i="32" s="1"/>
  <c r="C11" i="40"/>
  <c r="C123" i="32" s="1"/>
  <c r="C12" i="40"/>
  <c r="C124" i="32" s="1"/>
  <c r="C13" i="40"/>
  <c r="C125" i="32" s="1"/>
  <c r="C14" i="40"/>
  <c r="C126" i="32" s="1"/>
  <c r="C15" i="40"/>
  <c r="C127" i="32" s="1"/>
  <c r="C16" i="40"/>
  <c r="C128" i="32" s="1"/>
  <c r="C17" i="40"/>
  <c r="C129" i="32" s="1"/>
  <c r="C18" i="40"/>
  <c r="C130" i="32" s="1"/>
  <c r="C4" i="40"/>
  <c r="C116" i="32" s="1"/>
  <c r="C101" i="32"/>
  <c r="C102" i="32"/>
  <c r="C103" i="32"/>
  <c r="C104" i="32"/>
  <c r="C105" i="32"/>
  <c r="C106" i="32"/>
  <c r="C108" i="32"/>
  <c r="C109" i="32"/>
  <c r="C110" i="32"/>
  <c r="C111" i="32"/>
  <c r="C112" i="32"/>
  <c r="C113" i="32"/>
  <c r="C114" i="32"/>
  <c r="C86" i="32"/>
  <c r="C87" i="32"/>
  <c r="C88" i="32"/>
  <c r="C89" i="32"/>
  <c r="C90" i="32"/>
  <c r="C91" i="32"/>
  <c r="C92" i="32"/>
  <c r="C93" i="32"/>
  <c r="C94" i="32"/>
  <c r="C95" i="32"/>
  <c r="C96" i="32"/>
  <c r="C97" i="32"/>
  <c r="C98" i="32"/>
  <c r="C5" i="37"/>
  <c r="C69" i="32" s="1"/>
  <c r="C6" i="37"/>
  <c r="C70" i="32" s="1"/>
  <c r="C7" i="37"/>
  <c r="C71" i="32" s="1"/>
  <c r="C8" i="37"/>
  <c r="C72" i="32" s="1"/>
  <c r="C9" i="37"/>
  <c r="C10" i="37"/>
  <c r="C74" i="32" s="1"/>
  <c r="C11" i="37"/>
  <c r="C75" i="32" s="1"/>
  <c r="C12" i="37"/>
  <c r="C76" i="32" s="1"/>
  <c r="C13" i="37"/>
  <c r="C77" i="32" s="1"/>
  <c r="C14" i="37"/>
  <c r="C78" i="32" s="1"/>
  <c r="C15" i="37"/>
  <c r="C79" i="32" s="1"/>
  <c r="C16" i="37"/>
  <c r="C80" i="32" s="1"/>
  <c r="C17" i="37"/>
  <c r="C81" i="32" s="1"/>
  <c r="C18" i="37"/>
  <c r="C82" i="32" s="1"/>
  <c r="C5" i="36"/>
  <c r="C53" i="32" s="1"/>
  <c r="C6" i="36"/>
  <c r="C54" i="32" s="1"/>
  <c r="C7" i="36"/>
  <c r="C55" i="32" s="1"/>
  <c r="C8" i="36"/>
  <c r="C56" i="32" s="1"/>
  <c r="C9" i="36"/>
  <c r="C57" i="32" s="1"/>
  <c r="C10" i="36"/>
  <c r="C58" i="32" s="1"/>
  <c r="C11" i="36"/>
  <c r="C59" i="32" s="1"/>
  <c r="C12" i="36"/>
  <c r="C60" i="32" s="1"/>
  <c r="C13" i="36"/>
  <c r="C61" i="32" s="1"/>
  <c r="C14" i="36"/>
  <c r="C62" i="32" s="1"/>
  <c r="C15" i="36"/>
  <c r="C63" i="32" s="1"/>
  <c r="C16" i="36"/>
  <c r="C64" i="32" s="1"/>
  <c r="C17" i="36"/>
  <c r="C65" i="32" s="1"/>
  <c r="C18" i="36"/>
  <c r="C66" i="32" s="1"/>
  <c r="C5" i="35"/>
  <c r="C37" i="32" s="1"/>
  <c r="C6" i="35"/>
  <c r="C38" i="32" s="1"/>
  <c r="C7" i="35"/>
  <c r="C39" i="32" s="1"/>
  <c r="C8" i="35"/>
  <c r="C40" i="32" s="1"/>
  <c r="C9" i="35"/>
  <c r="C41" i="32" s="1"/>
  <c r="C10" i="35"/>
  <c r="C42" i="32" s="1"/>
  <c r="C11" i="35"/>
  <c r="C43" i="32" s="1"/>
  <c r="C12" i="35"/>
  <c r="C44" i="32" s="1"/>
  <c r="C13" i="35"/>
  <c r="C45" i="32" s="1"/>
  <c r="C14" i="35"/>
  <c r="C46" i="32" s="1"/>
  <c r="C15" i="35"/>
  <c r="C47" i="32" s="1"/>
  <c r="C16" i="35"/>
  <c r="C48" i="32" s="1"/>
  <c r="C17" i="35"/>
  <c r="C18" i="35"/>
  <c r="C50" i="32" s="1"/>
  <c r="C100" i="32"/>
  <c r="C84" i="32"/>
  <c r="C4" i="37"/>
  <c r="C68" i="32" s="1"/>
  <c r="C4" i="36"/>
  <c r="C52" i="32" s="1"/>
  <c r="C4" i="35"/>
  <c r="C36" i="32" s="1"/>
  <c r="C5" i="34"/>
  <c r="C21" i="32" s="1"/>
  <c r="C6" i="34"/>
  <c r="C22" i="32" s="1"/>
  <c r="C7" i="34"/>
  <c r="C23" i="32" s="1"/>
  <c r="C8" i="34"/>
  <c r="C24" i="32" s="1"/>
  <c r="C9" i="34"/>
  <c r="C25" i="32" s="1"/>
  <c r="C10" i="34"/>
  <c r="C26" i="32" s="1"/>
  <c r="C11" i="34"/>
  <c r="C27" i="32" s="1"/>
  <c r="C12" i="34"/>
  <c r="C28" i="32" s="1"/>
  <c r="C13" i="34"/>
  <c r="C29" i="32" s="1"/>
  <c r="C14" i="34"/>
  <c r="C30" i="32" s="1"/>
  <c r="C15" i="34"/>
  <c r="C31" i="32" s="1"/>
  <c r="C16" i="34"/>
  <c r="C32" i="32" s="1"/>
  <c r="C17" i="34"/>
  <c r="C33" i="32" s="1"/>
  <c r="C18" i="34"/>
  <c r="C34" i="32" s="1"/>
  <c r="C4" i="34"/>
  <c r="C20" i="32" s="1"/>
  <c r="C5" i="3"/>
  <c r="C5" i="32" s="1"/>
  <c r="C6" i="3"/>
  <c r="C6" i="32" s="1"/>
  <c r="C7" i="3"/>
  <c r="C7" i="32" s="1"/>
  <c r="C8" i="3"/>
  <c r="C8" i="32" s="1"/>
  <c r="C9" i="3"/>
  <c r="C10" i="3"/>
  <c r="C10" i="32" s="1"/>
  <c r="C11" i="3"/>
  <c r="C11" i="32" s="1"/>
  <c r="C12" i="3"/>
  <c r="C12" i="32" s="1"/>
  <c r="C13" i="3"/>
  <c r="C13" i="32" s="1"/>
  <c r="C14" i="3"/>
  <c r="C14" i="32" s="1"/>
  <c r="C15" i="3"/>
  <c r="C15" i="32" s="1"/>
  <c r="C16" i="3"/>
  <c r="C16" i="32" s="1"/>
  <c r="C17" i="3"/>
  <c r="C17" i="32" s="1"/>
  <c r="C18" i="3"/>
  <c r="C18" i="32" s="1"/>
  <c r="C4" i="3"/>
  <c r="C4" i="32" s="1"/>
  <c r="A3" i="34"/>
  <c r="A4" i="34"/>
  <c r="A20" i="32" s="1"/>
  <c r="A5" i="34"/>
  <c r="A6" i="34" s="1"/>
  <c r="A22" i="32" s="1"/>
  <c r="A7" i="34"/>
  <c r="A23" i="32" s="1"/>
  <c r="N12" i="26"/>
  <c r="K236" i="32" s="1"/>
  <c r="N8" i="26"/>
  <c r="K232" i="32" s="1"/>
  <c r="N6" i="26"/>
  <c r="K230" i="32" s="1"/>
  <c r="N4" i="26"/>
  <c r="K228" i="32" s="1"/>
  <c r="N16" i="25"/>
  <c r="K224" i="32" s="1"/>
  <c r="N18" i="25"/>
  <c r="K226" i="32" s="1"/>
  <c r="N14" i="25"/>
  <c r="K222" i="32" s="1"/>
  <c r="N10" i="25"/>
  <c r="K218" i="32" s="1"/>
  <c r="N6" i="25"/>
  <c r="K214" i="32" s="1"/>
  <c r="N4" i="25"/>
  <c r="K212" i="32" s="1"/>
  <c r="D8" i="33"/>
  <c r="N10" i="26" s="1"/>
  <c r="K234" i="32" s="1"/>
  <c r="H8" i="33"/>
  <c r="F8" i="33"/>
  <c r="N15" i="25" s="1"/>
  <c r="K223" i="32" s="1"/>
  <c r="B8" i="33"/>
  <c r="B9" i="33" s="1"/>
  <c r="B17" i="33"/>
  <c r="B18" i="33"/>
  <c r="C39" i="33"/>
  <c r="C38" i="33"/>
  <c r="D38" i="33"/>
  <c r="C26" i="33"/>
  <c r="D26" i="33"/>
  <c r="E26" i="33" s="1"/>
  <c r="C25" i="33"/>
  <c r="D25" i="33" s="1"/>
  <c r="E25" i="33" s="1"/>
  <c r="J34" i="20"/>
  <c r="C3" i="26"/>
  <c r="C227" i="32" s="1"/>
  <c r="B19" i="33"/>
  <c r="B20" i="33"/>
  <c r="F9" i="33"/>
  <c r="O15" i="25" s="1"/>
  <c r="L223" i="32" s="1"/>
  <c r="F10" i="33"/>
  <c r="E38" i="33"/>
  <c r="D39" i="33"/>
  <c r="E39" i="33" s="1"/>
  <c r="C7" i="26"/>
  <c r="C231" i="32" s="1"/>
  <c r="C8" i="26"/>
  <c r="C10" i="26"/>
  <c r="C234" i="32" s="1"/>
  <c r="C12" i="26"/>
  <c r="C236" i="32" s="1"/>
  <c r="C14" i="26"/>
  <c r="C238" i="32" s="1"/>
  <c r="C11" i="26"/>
  <c r="C235" i="32" s="1"/>
  <c r="C17" i="26"/>
  <c r="C241" i="32" s="1"/>
  <c r="C4" i="26"/>
  <c r="C228" i="32" s="1"/>
  <c r="C18" i="26"/>
  <c r="C242" i="32" s="1"/>
  <c r="C15" i="26"/>
  <c r="C239" i="32" s="1"/>
  <c r="C13" i="26"/>
  <c r="C237" i="32" s="1"/>
  <c r="C9" i="26"/>
  <c r="C233" i="32" s="1"/>
  <c r="E228" i="32"/>
  <c r="E235" i="32"/>
  <c r="E238" i="32"/>
  <c r="E230" i="32"/>
  <c r="E237" i="32"/>
  <c r="E208" i="32"/>
  <c r="E148" i="32"/>
  <c r="E160" i="32"/>
  <c r="E180" i="32" l="1"/>
  <c r="E162" i="32"/>
  <c r="E124" i="32"/>
  <c r="E92" i="32"/>
  <c r="E76" i="32"/>
  <c r="E72" i="32"/>
  <c r="E44" i="32"/>
  <c r="E194" i="32"/>
  <c r="E104" i="32"/>
  <c r="E189" i="32"/>
  <c r="E270" i="32"/>
  <c r="E151" i="32"/>
  <c r="E187" i="32"/>
  <c r="E246" i="32"/>
  <c r="E186" i="32"/>
  <c r="E12" i="32"/>
  <c r="E156" i="32"/>
  <c r="E178" i="32"/>
  <c r="E193" i="32"/>
  <c r="E226" i="32"/>
  <c r="E240" i="32"/>
  <c r="E266" i="32"/>
  <c r="E8" i="32"/>
  <c r="E174" i="32"/>
  <c r="E225" i="32"/>
  <c r="E262" i="32"/>
  <c r="E64" i="32"/>
  <c r="E170" i="32"/>
  <c r="E221" i="32"/>
  <c r="E259" i="32"/>
  <c r="E166" i="32"/>
  <c r="E219" i="32"/>
  <c r="E258" i="32"/>
  <c r="E112" i="32"/>
  <c r="E140" i="32"/>
  <c r="E154" i="32"/>
  <c r="E185" i="32"/>
  <c r="E218" i="32"/>
  <c r="E244" i="32"/>
  <c r="E254" i="32"/>
  <c r="E181" i="32"/>
  <c r="E217" i="32"/>
  <c r="E274" i="32"/>
  <c r="E250" i="32"/>
  <c r="E213" i="32"/>
  <c r="E164" i="32"/>
  <c r="E212" i="32"/>
  <c r="E267" i="32"/>
  <c r="O3" i="25"/>
  <c r="L211" i="32" s="1"/>
  <c r="O5" i="26"/>
  <c r="L229" i="32" s="1"/>
  <c r="O9" i="26"/>
  <c r="L233" i="32" s="1"/>
  <c r="O7" i="25"/>
  <c r="L215" i="32" s="1"/>
  <c r="O13" i="25"/>
  <c r="L221" i="32" s="1"/>
  <c r="O13" i="26"/>
  <c r="L237" i="32" s="1"/>
  <c r="O11" i="25"/>
  <c r="L219" i="32" s="1"/>
  <c r="O3" i="26"/>
  <c r="L227" i="32" s="1"/>
  <c r="O5" i="25"/>
  <c r="L213" i="32" s="1"/>
  <c r="O17" i="25"/>
  <c r="L225" i="32" s="1"/>
  <c r="O7" i="26"/>
  <c r="L231" i="32" s="1"/>
  <c r="O9" i="25"/>
  <c r="L217" i="32" s="1"/>
  <c r="O11" i="26"/>
  <c r="L235" i="32" s="1"/>
  <c r="N11" i="26"/>
  <c r="K235" i="32" s="1"/>
  <c r="B27" i="33"/>
  <c r="N5" i="25"/>
  <c r="K213" i="32" s="1"/>
  <c r="N3" i="26"/>
  <c r="K227" i="32" s="1"/>
  <c r="A8" i="34"/>
  <c r="B238" i="32"/>
  <c r="B177" i="32"/>
  <c r="N9" i="25"/>
  <c r="K217" i="32" s="1"/>
  <c r="B173" i="32"/>
  <c r="B237" i="32"/>
  <c r="A21" i="32"/>
  <c r="B40" i="33"/>
  <c r="N11" i="25"/>
  <c r="K219" i="32" s="1"/>
  <c r="N13" i="26"/>
  <c r="K237" i="32" s="1"/>
  <c r="B233" i="32"/>
  <c r="E201" i="32"/>
  <c r="E210" i="32"/>
  <c r="E202" i="32"/>
  <c r="E196" i="32"/>
  <c r="E203" i="32"/>
  <c r="E200" i="32"/>
  <c r="E205" i="32"/>
  <c r="E197" i="32"/>
  <c r="E206" i="32"/>
  <c r="E198" i="32"/>
  <c r="E207" i="32"/>
  <c r="E199" i="32"/>
  <c r="E204" i="32"/>
  <c r="N7" i="26"/>
  <c r="K231" i="32" s="1"/>
  <c r="B11" i="33"/>
  <c r="N13" i="25"/>
  <c r="K221" i="32" s="1"/>
  <c r="N17" i="25"/>
  <c r="K225" i="32" s="1"/>
  <c r="N9" i="26"/>
  <c r="K233" i="32" s="1"/>
  <c r="B242" i="32"/>
  <c r="B178" i="32"/>
  <c r="C5" i="26"/>
  <c r="C229" i="32" s="1"/>
  <c r="H9" i="33"/>
  <c r="N5" i="26"/>
  <c r="K229" i="32" s="1"/>
  <c r="N14" i="26"/>
  <c r="K238" i="32" s="1"/>
  <c r="B10" i="33"/>
  <c r="N3" i="25"/>
  <c r="K211" i="32" s="1"/>
  <c r="N7" i="25"/>
  <c r="K215" i="32" s="1"/>
  <c r="C16" i="26"/>
  <c r="C240" i="32" s="1"/>
  <c r="N12" i="25"/>
  <c r="K220" i="32" s="1"/>
  <c r="B229" i="32"/>
  <c r="C6" i="26"/>
  <c r="C230" i="32" s="1"/>
  <c r="F11" i="33"/>
  <c r="D9" i="33"/>
  <c r="N8" i="25"/>
  <c r="K216" i="32" s="1"/>
  <c r="B167" i="32"/>
  <c r="B231" i="32"/>
  <c r="B171" i="32"/>
  <c r="B235" i="32"/>
  <c r="B175" i="32"/>
  <c r="B239" i="32"/>
  <c r="E21" i="32"/>
  <c r="E29" i="32"/>
  <c r="E22" i="32"/>
  <c r="E30" i="32"/>
  <c r="E23" i="32"/>
  <c r="E31" i="32"/>
  <c r="E25" i="32"/>
  <c r="E33" i="32"/>
  <c r="E26" i="32"/>
  <c r="E34" i="32"/>
  <c r="E27" i="32"/>
  <c r="E20" i="32"/>
  <c r="E53" i="32"/>
  <c r="E61" i="32"/>
  <c r="E54" i="32"/>
  <c r="E62" i="32"/>
  <c r="E55" i="32"/>
  <c r="E63" i="32"/>
  <c r="E57" i="32"/>
  <c r="E65" i="32"/>
  <c r="E58" i="32"/>
  <c r="E66" i="32"/>
  <c r="E59" i="32"/>
  <c r="E52" i="32"/>
  <c r="E85" i="32"/>
  <c r="E93" i="32"/>
  <c r="E86" i="32"/>
  <c r="E94" i="32"/>
  <c r="E87" i="32"/>
  <c r="E95" i="32"/>
  <c r="E89" i="32"/>
  <c r="E97" i="32"/>
  <c r="E90" i="32"/>
  <c r="E98" i="32"/>
  <c r="E91" i="32"/>
  <c r="E84" i="32"/>
  <c r="E117" i="32"/>
  <c r="E125" i="32"/>
  <c r="E118" i="32"/>
  <c r="E126" i="32"/>
  <c r="E119" i="32"/>
  <c r="E127" i="32"/>
  <c r="E121" i="32"/>
  <c r="E129" i="32"/>
  <c r="E122" i="32"/>
  <c r="E130" i="32"/>
  <c r="E123" i="32"/>
  <c r="E116" i="32"/>
  <c r="E24" i="32"/>
  <c r="E56" i="32"/>
  <c r="E88" i="32"/>
  <c r="E120" i="32"/>
  <c r="E5" i="32"/>
  <c r="E13" i="32"/>
  <c r="E6" i="32"/>
  <c r="E14" i="32"/>
  <c r="E7" i="32"/>
  <c r="E15" i="32"/>
  <c r="E9" i="32"/>
  <c r="E17" i="32"/>
  <c r="E10" i="32"/>
  <c r="E18" i="32"/>
  <c r="E11" i="32"/>
  <c r="E4" i="32"/>
  <c r="E37" i="32"/>
  <c r="E45" i="32"/>
  <c r="E38" i="32"/>
  <c r="E46" i="32"/>
  <c r="E39" i="32"/>
  <c r="E47" i="32"/>
  <c r="E41" i="32"/>
  <c r="E49" i="32"/>
  <c r="E42" i="32"/>
  <c r="E50" i="32"/>
  <c r="E43" i="32"/>
  <c r="E36" i="32"/>
  <c r="E69" i="32"/>
  <c r="E77" i="32"/>
  <c r="E70" i="32"/>
  <c r="E78" i="32"/>
  <c r="E71" i="32"/>
  <c r="E79" i="32"/>
  <c r="E73" i="32"/>
  <c r="E81" i="32"/>
  <c r="E74" i="32"/>
  <c r="E82" i="32"/>
  <c r="E75" i="32"/>
  <c r="E68" i="32"/>
  <c r="E101" i="32"/>
  <c r="E109" i="32"/>
  <c r="E102" i="32"/>
  <c r="E110" i="32"/>
  <c r="E103" i="32"/>
  <c r="E111" i="32"/>
  <c r="E105" i="32"/>
  <c r="E113" i="32"/>
  <c r="E106" i="32"/>
  <c r="E114" i="32"/>
  <c r="E107" i="32"/>
  <c r="E100" i="32"/>
  <c r="E133" i="32"/>
  <c r="E141" i="32"/>
  <c r="E134" i="32"/>
  <c r="E142" i="32"/>
  <c r="E135" i="32"/>
  <c r="E143" i="32"/>
  <c r="E137" i="32"/>
  <c r="E145" i="32"/>
  <c r="E138" i="32"/>
  <c r="E146" i="32"/>
  <c r="E139" i="32"/>
  <c r="E132" i="32"/>
  <c r="E161" i="32"/>
  <c r="E150" i="32"/>
  <c r="E177" i="32"/>
  <c r="E169" i="32"/>
  <c r="E192" i="32"/>
  <c r="E184" i="32"/>
  <c r="E224" i="32"/>
  <c r="E216" i="32"/>
  <c r="E234" i="32"/>
  <c r="E273" i="32"/>
  <c r="E265" i="32"/>
  <c r="E257" i="32"/>
  <c r="E249" i="32"/>
  <c r="E159" i="32"/>
  <c r="E149" i="32"/>
  <c r="E176" i="32"/>
  <c r="E168" i="32"/>
  <c r="E191" i="32"/>
  <c r="E183" i="32"/>
  <c r="E223" i="32"/>
  <c r="E215" i="32"/>
  <c r="E233" i="32"/>
  <c r="E272" i="32"/>
  <c r="E264" i="32"/>
  <c r="E256" i="32"/>
  <c r="E248" i="32"/>
  <c r="E158" i="32"/>
  <c r="E175" i="32"/>
  <c r="E167" i="32"/>
  <c r="E190" i="32"/>
  <c r="E182" i="32"/>
  <c r="E222" i="32"/>
  <c r="E214" i="32"/>
  <c r="E232" i="32"/>
  <c r="E271" i="32"/>
  <c r="E263" i="32"/>
  <c r="E255" i="32"/>
  <c r="E247" i="32"/>
  <c r="E173" i="32"/>
  <c r="E165" i="32"/>
  <c r="E242" i="32"/>
  <c r="E229" i="32"/>
  <c r="E269" i="32"/>
  <c r="E261" i="32"/>
  <c r="E253" i="32"/>
  <c r="E245" i="32"/>
  <c r="E172" i="32"/>
  <c r="E268" i="32"/>
  <c r="E260" i="32"/>
  <c r="E252" i="32"/>
  <c r="O14" i="26" l="1"/>
  <c r="L238" i="32" s="1"/>
  <c r="O10" i="26"/>
  <c r="L234" i="32" s="1"/>
  <c r="O6" i="26"/>
  <c r="L230" i="32" s="1"/>
  <c r="O14" i="25"/>
  <c r="L222" i="32" s="1"/>
  <c r="O10" i="25"/>
  <c r="L218" i="32" s="1"/>
  <c r="O6" i="25"/>
  <c r="L214" i="32" s="1"/>
  <c r="O12" i="25"/>
  <c r="L220" i="32" s="1"/>
  <c r="O18" i="25"/>
  <c r="L226" i="32" s="1"/>
  <c r="D10" i="33"/>
  <c r="O4" i="26"/>
  <c r="L228" i="32" s="1"/>
  <c r="O8" i="26"/>
  <c r="L232" i="32" s="1"/>
  <c r="O4" i="25"/>
  <c r="L212" i="32" s="1"/>
  <c r="O12" i="26"/>
  <c r="L236" i="32" s="1"/>
  <c r="O8" i="25"/>
  <c r="L216" i="32" s="1"/>
  <c r="D11" i="33"/>
  <c r="B32" i="33"/>
  <c r="B30" i="33"/>
  <c r="B28" i="33"/>
  <c r="B33" i="33" s="1"/>
  <c r="O16" i="25"/>
  <c r="L224" i="32" s="1"/>
  <c r="H11" i="33"/>
  <c r="B41" i="33"/>
  <c r="B45" i="33" s="1"/>
  <c r="B43" i="33"/>
  <c r="N15" i="26" s="1"/>
  <c r="K239" i="32" s="1"/>
  <c r="A24" i="32"/>
  <c r="A9" i="34"/>
  <c r="H10" i="33"/>
  <c r="A25" i="32" l="1"/>
  <c r="A10" i="34"/>
  <c r="B31" i="33"/>
  <c r="B46" i="33"/>
  <c r="B44" i="33"/>
  <c r="O15" i="26" s="1"/>
  <c r="L239" i="32" s="1"/>
  <c r="N16" i="26"/>
  <c r="K240" i="32" s="1"/>
  <c r="N17" i="26"/>
  <c r="K241" i="32" s="1"/>
  <c r="A26" i="32" l="1"/>
  <c r="A11" i="34"/>
  <c r="O16" i="26"/>
  <c r="L240" i="32" s="1"/>
  <c r="O17" i="26"/>
  <c r="L241" i="32" s="1"/>
  <c r="A27" i="32" l="1"/>
  <c r="A12" i="34"/>
  <c r="A28" i="32" l="1"/>
  <c r="A13" i="34"/>
  <c r="A14" i="34" l="1"/>
  <c r="A29" i="32"/>
  <c r="A30" i="32" l="1"/>
  <c r="A15" i="34"/>
  <c r="A31" i="32" l="1"/>
  <c r="A16" i="34"/>
  <c r="A32" i="32" l="1"/>
  <c r="A17" i="34"/>
  <c r="A33" i="32" l="1"/>
  <c r="A18" i="34"/>
  <c r="A34" i="32" l="1"/>
  <c r="A3" i="35"/>
  <c r="A35" i="32" l="1"/>
  <c r="A4" i="35"/>
  <c r="A36" i="32" l="1"/>
  <c r="A5" i="35"/>
  <c r="A6" i="35" l="1"/>
  <c r="A37" i="32"/>
  <c r="A38" i="32" l="1"/>
  <c r="A7" i="35"/>
  <c r="A39" i="32" l="1"/>
  <c r="A8" i="35"/>
  <c r="A40" i="32" l="1"/>
  <c r="A9" i="35"/>
  <c r="A41" i="32" l="1"/>
  <c r="A10" i="35"/>
  <c r="A42" i="32" l="1"/>
  <c r="A11" i="35"/>
  <c r="A43" i="32" l="1"/>
  <c r="A12" i="35"/>
  <c r="A13" i="35" l="1"/>
  <c r="A44" i="32"/>
  <c r="A14" i="35" l="1"/>
  <c r="A45" i="32"/>
  <c r="A46" i="32" l="1"/>
  <c r="A15" i="35"/>
  <c r="A47" i="32" l="1"/>
  <c r="A16" i="35"/>
  <c r="A17" i="35" l="1"/>
  <c r="A48" i="32"/>
  <c r="A49" i="32" l="1"/>
  <c r="A18" i="35"/>
  <c r="A50" i="32" l="1"/>
  <c r="A3" i="36"/>
  <c r="A51" i="32" l="1"/>
  <c r="A4" i="36"/>
  <c r="A52" i="32" l="1"/>
  <c r="A5" i="36"/>
  <c r="A53" i="32" l="1"/>
  <c r="A6" i="36"/>
  <c r="A54" i="32" l="1"/>
  <c r="A7" i="36"/>
  <c r="A8" i="36" l="1"/>
  <c r="A55" i="32"/>
  <c r="A9" i="36" l="1"/>
  <c r="A56" i="32"/>
  <c r="A57" i="32" l="1"/>
  <c r="A10" i="36"/>
  <c r="A58" i="32" l="1"/>
  <c r="A11" i="36"/>
  <c r="A12" i="36" l="1"/>
  <c r="A59" i="32"/>
  <c r="A13" i="36" l="1"/>
  <c r="A60" i="32"/>
  <c r="A61" i="32" l="1"/>
  <c r="A14" i="36"/>
  <c r="A62" i="32" l="1"/>
  <c r="A15" i="36"/>
  <c r="A63" i="32" l="1"/>
  <c r="A16" i="36"/>
  <c r="A17" i="36" l="1"/>
  <c r="A64" i="32"/>
  <c r="A65" i="32" l="1"/>
  <c r="A18" i="36"/>
  <c r="A66" i="32" l="1"/>
  <c r="A3" i="37"/>
  <c r="A67" i="32" l="1"/>
  <c r="A4" i="37"/>
  <c r="A68" i="32" l="1"/>
  <c r="A5" i="37"/>
  <c r="A6" i="37" l="1"/>
  <c r="A69" i="32"/>
  <c r="A7" i="37" l="1"/>
  <c r="A70" i="32"/>
  <c r="A8" i="37" l="1"/>
  <c r="A71" i="32"/>
  <c r="A9" i="37" l="1"/>
  <c r="A72" i="32"/>
  <c r="A73" i="32" l="1"/>
  <c r="A10" i="37"/>
  <c r="A74" i="32" l="1"/>
  <c r="A11" i="37"/>
  <c r="A12" i="37" l="1"/>
  <c r="A75" i="32"/>
  <c r="A76" i="32" l="1"/>
  <c r="A13" i="37"/>
  <c r="A77" i="32" l="1"/>
  <c r="A14" i="37"/>
  <c r="A15" i="37" l="1"/>
  <c r="A78" i="32"/>
  <c r="A79" i="32" l="1"/>
  <c r="A16" i="37"/>
  <c r="A17" i="37" l="1"/>
  <c r="A80" i="32"/>
  <c r="A81" i="32" l="1"/>
  <c r="A18" i="37"/>
  <c r="A82" i="32" l="1"/>
  <c r="A83" i="32" l="1"/>
  <c r="A84" i="32" l="1"/>
  <c r="A85" i="32" l="1"/>
  <c r="A86" i="32" l="1"/>
  <c r="A87" i="32" l="1"/>
  <c r="A88" i="32" l="1"/>
  <c r="A89" i="32" l="1"/>
  <c r="A90" i="32" l="1"/>
  <c r="A91" i="32" l="1"/>
  <c r="A92" i="32" l="1"/>
  <c r="A93" i="32" l="1"/>
  <c r="A94" i="32" l="1"/>
  <c r="A95" i="32" l="1"/>
  <c r="A96" i="32" l="1"/>
  <c r="A97" i="32" l="1"/>
  <c r="A98" i="32" l="1"/>
  <c r="A99" i="32" l="1"/>
  <c r="A100" i="32" l="1"/>
  <c r="A101" i="32" l="1"/>
  <c r="A102" i="32" l="1"/>
  <c r="A103" i="32" l="1"/>
  <c r="A104" i="32" l="1"/>
  <c r="A105" i="32" l="1"/>
  <c r="A106" i="32" l="1"/>
  <c r="A107" i="32" l="1"/>
  <c r="A108" i="32" l="1"/>
  <c r="A109" i="32" l="1"/>
  <c r="A110" i="32" l="1"/>
  <c r="A111" i="32" l="1"/>
  <c r="A112" i="32" l="1"/>
  <c r="A113" i="32" l="1"/>
  <c r="A114" i="32" l="1"/>
  <c r="A3" i="40"/>
  <c r="A4" i="40" l="1"/>
  <c r="A115" i="32"/>
  <c r="A116" i="32" l="1"/>
  <c r="A5" i="40"/>
  <c r="A117" i="32" l="1"/>
  <c r="A6" i="40"/>
  <c r="A118" i="32" l="1"/>
  <c r="A7" i="40"/>
  <c r="A119" i="32" l="1"/>
  <c r="A8" i="40"/>
  <c r="A9" i="40" l="1"/>
  <c r="A120" i="32"/>
  <c r="A10" i="40" l="1"/>
  <c r="A121" i="32"/>
  <c r="A122" i="32" l="1"/>
  <c r="A11" i="40"/>
  <c r="A12" i="40" l="1"/>
  <c r="A123" i="32"/>
  <c r="A13" i="40" l="1"/>
  <c r="A124" i="32"/>
  <c r="A125" i="32" l="1"/>
  <c r="A14" i="40"/>
  <c r="A126" i="32" l="1"/>
  <c r="A15" i="40"/>
  <c r="A127" i="32" l="1"/>
  <c r="A16" i="40"/>
  <c r="A128" i="32" l="1"/>
  <c r="A17" i="40"/>
  <c r="A18" i="40" l="1"/>
  <c r="A129" i="32"/>
  <c r="A130" i="32" l="1"/>
  <c r="A3" i="43"/>
  <c r="A131" i="32" l="1"/>
  <c r="A4" i="43"/>
  <c r="A132" i="32" l="1"/>
  <c r="A5" i="43"/>
  <c r="A6" i="43" l="1"/>
  <c r="A133" i="32"/>
  <c r="A7" i="43" l="1"/>
  <c r="A134" i="32"/>
  <c r="A135" i="32" l="1"/>
  <c r="A8" i="43"/>
  <c r="A9" i="43" l="1"/>
  <c r="A136" i="32"/>
  <c r="A137" i="32" l="1"/>
  <c r="A10" i="43"/>
  <c r="A138" i="32" l="1"/>
  <c r="A11" i="43"/>
  <c r="A12" i="43" l="1"/>
  <c r="A139" i="32"/>
  <c r="A140" i="32" l="1"/>
  <c r="A13" i="43"/>
  <c r="A14" i="43" l="1"/>
  <c r="A141" i="32"/>
  <c r="A15" i="43" l="1"/>
  <c r="A142" i="32"/>
  <c r="A143" i="32" l="1"/>
  <c r="A16" i="43"/>
  <c r="A144" i="32" l="1"/>
  <c r="A17" i="43"/>
  <c r="A145" i="32" l="1"/>
  <c r="A18" i="43"/>
  <c r="A146" i="32" l="1"/>
  <c r="A3" i="44"/>
  <c r="A4" i="44" l="1"/>
  <c r="A147" i="32"/>
  <c r="A5" i="44" l="1"/>
  <c r="A148" i="32"/>
  <c r="A6" i="44" l="1"/>
  <c r="A149" i="32"/>
  <c r="A150" i="32" l="1"/>
  <c r="A7" i="44"/>
  <c r="A151" i="32" l="1"/>
  <c r="A8" i="44"/>
  <c r="A152" i="32" l="1"/>
  <c r="A9" i="44"/>
  <c r="A153" i="32" l="1"/>
  <c r="A10" i="44"/>
  <c r="A154" i="32" l="1"/>
  <c r="A11" i="44"/>
  <c r="A12" i="44" l="1"/>
  <c r="A155" i="32"/>
  <c r="A13" i="44" l="1"/>
  <c r="A156" i="32"/>
  <c r="A157" i="32" l="1"/>
  <c r="A14" i="44"/>
  <c r="A158" i="32" l="1"/>
  <c r="A15" i="44"/>
  <c r="A16" i="44" l="1"/>
  <c r="A159" i="32"/>
  <c r="A17" i="44" l="1"/>
  <c r="A160" i="32"/>
  <c r="A161" i="32" l="1"/>
  <c r="A18" i="44"/>
  <c r="A162" i="32" l="1"/>
  <c r="A3" i="45"/>
  <c r="A163" i="32" l="1"/>
  <c r="A4" i="45"/>
  <c r="A5" i="45" l="1"/>
  <c r="A164" i="32"/>
  <c r="A6" i="45" l="1"/>
  <c r="A165" i="32"/>
  <c r="A166" i="32" l="1"/>
  <c r="A7" i="45"/>
  <c r="A167" i="32" l="1"/>
  <c r="A8" i="45"/>
  <c r="A168" i="32" l="1"/>
  <c r="A9" i="45"/>
  <c r="A10" i="45" l="1"/>
  <c r="A169" i="32"/>
  <c r="A170" i="32" l="1"/>
  <c r="A11" i="45"/>
  <c r="A171" i="32" l="1"/>
  <c r="A12" i="45"/>
  <c r="A13" i="45" l="1"/>
  <c r="A172" i="32"/>
  <c r="A14" i="45" l="1"/>
  <c r="A173" i="32"/>
  <c r="A174" i="32" l="1"/>
  <c r="A15" i="45"/>
  <c r="A16" i="45" l="1"/>
  <c r="A175" i="32"/>
  <c r="A17" i="45" l="1"/>
  <c r="A176" i="32"/>
  <c r="A18" i="45" l="1"/>
  <c r="A3" i="47" s="1"/>
  <c r="A177" i="32"/>
  <c r="A178" i="32" l="1"/>
  <c r="A179" i="32" l="1"/>
  <c r="A4" i="47"/>
  <c r="A180" i="32" s="1"/>
  <c r="A5" i="47" l="1"/>
  <c r="A6" i="47" l="1"/>
  <c r="A181" i="32"/>
  <c r="A182" i="32" l="1"/>
  <c r="A7" i="47"/>
  <c r="A183" i="32" l="1"/>
  <c r="A8" i="47"/>
  <c r="A9" i="47" l="1"/>
  <c r="A184" i="32"/>
  <c r="A10" i="47" l="1"/>
  <c r="A185" i="32"/>
  <c r="A186" i="32" l="1"/>
  <c r="A11" i="47"/>
  <c r="A12" i="47" l="1"/>
  <c r="A187" i="32"/>
  <c r="A188" i="32" l="1"/>
  <c r="A13" i="47"/>
  <c r="A14" i="47" l="1"/>
  <c r="A189" i="32"/>
  <c r="A190" i="32" l="1"/>
  <c r="A15" i="47"/>
  <c r="A191" i="32" l="1"/>
  <c r="A16" i="47"/>
  <c r="A17" i="47" l="1"/>
  <c r="A192" i="32"/>
  <c r="A18" i="47" l="1"/>
  <c r="A3" i="46" s="1"/>
  <c r="A193" i="32"/>
  <c r="A4" i="46" l="1"/>
  <c r="A195" i="32"/>
  <c r="A194" i="32"/>
  <c r="A3" i="25"/>
  <c r="A196" i="32" l="1"/>
  <c r="A5" i="46"/>
  <c r="A211" i="32"/>
  <c r="A9" i="41" s="1"/>
  <c r="A4" i="25"/>
  <c r="A6" i="46" l="1"/>
  <c r="A197" i="32"/>
  <c r="A212" i="32"/>
  <c r="A5" i="25"/>
  <c r="A198" i="32" l="1"/>
  <c r="A7" i="46"/>
  <c r="A213" i="32"/>
  <c r="A10" i="41" s="1"/>
  <c r="A6" i="25"/>
  <c r="A8" i="46" l="1"/>
  <c r="A199" i="32"/>
  <c r="A214" i="32"/>
  <c r="A7" i="25"/>
  <c r="A9" i="46" l="1"/>
  <c r="A200" i="32"/>
  <c r="A215" i="32"/>
  <c r="A11" i="41" s="1"/>
  <c r="A8" i="25"/>
  <c r="A201" i="32" l="1"/>
  <c r="A10" i="46"/>
  <c r="A9" i="25"/>
  <c r="A216" i="32"/>
  <c r="A11" i="46" l="1"/>
  <c r="A202" i="32"/>
  <c r="A217" i="32"/>
  <c r="A12" i="41" s="1"/>
  <c r="A10" i="25"/>
  <c r="A12" i="46" l="1"/>
  <c r="A203" i="32"/>
  <c r="A218" i="32"/>
  <c r="A11" i="25"/>
  <c r="A204" i="32" l="1"/>
  <c r="A13" i="46"/>
  <c r="A219" i="32"/>
  <c r="A13" i="41" s="1"/>
  <c r="A12" i="25"/>
  <c r="A14" i="46" l="1"/>
  <c r="A205" i="32"/>
  <c r="A220" i="32"/>
  <c r="A13" i="25"/>
  <c r="A206" i="32" l="1"/>
  <c r="A15" i="46"/>
  <c r="A14" i="25"/>
  <c r="A221" i="32"/>
  <c r="A14" i="41" s="1"/>
  <c r="A16" i="46" l="1"/>
  <c r="A207" i="32"/>
  <c r="A222" i="32"/>
  <c r="A15" i="25"/>
  <c r="A17" i="46" l="1"/>
  <c r="A208" i="32"/>
  <c r="A16" i="25"/>
  <c r="A223" i="32"/>
  <c r="A15" i="41" s="1"/>
  <c r="A209" i="32" l="1"/>
  <c r="A18" i="46"/>
  <c r="A210" i="32" s="1"/>
  <c r="A224" i="32"/>
  <c r="A17" i="25"/>
  <c r="A225" i="32" l="1"/>
  <c r="A16" i="41" s="1"/>
  <c r="A18" i="25"/>
  <c r="A226" i="32" l="1"/>
  <c r="A3" i="26"/>
  <c r="A4" i="26" l="1"/>
  <c r="A227" i="32"/>
  <c r="A17" i="41" s="1"/>
  <c r="A228" i="32" l="1"/>
  <c r="A5" i="26"/>
  <c r="A6" i="26" l="1"/>
  <c r="A229" i="32"/>
  <c r="A18" i="41" s="1"/>
  <c r="A7" i="26" l="1"/>
  <c r="A230" i="32"/>
  <c r="A8" i="26" l="1"/>
  <c r="A231" i="32"/>
  <c r="A19" i="41" s="1"/>
  <c r="A9" i="26" l="1"/>
  <c r="A232" i="32"/>
  <c r="A233" i="32" l="1"/>
  <c r="A20" i="41" s="1"/>
  <c r="A10" i="26"/>
  <c r="A234" i="32" l="1"/>
  <c r="A11" i="26"/>
  <c r="A235" i="32" l="1"/>
  <c r="A21" i="41" s="1"/>
  <c r="A12" i="26"/>
  <c r="A236" i="32" l="1"/>
  <c r="A13" i="26"/>
  <c r="A14" i="26" l="1"/>
  <c r="A237" i="32"/>
  <c r="A22" i="41" s="1"/>
  <c r="A15" i="26" l="1"/>
  <c r="A238" i="32"/>
  <c r="A16" i="26" l="1"/>
  <c r="A239" i="32"/>
  <c r="A23" i="41" s="1"/>
  <c r="A17" i="26" l="1"/>
  <c r="A240" i="32"/>
  <c r="A24" i="41" s="1"/>
  <c r="A241" i="32" l="1"/>
  <c r="A25" i="41" s="1"/>
  <c r="A18" i="26"/>
  <c r="A242" i="32" l="1"/>
  <c r="A3" i="20"/>
  <c r="A4" i="20" l="1"/>
  <c r="A243" i="32"/>
  <c r="A244" i="32" l="1"/>
  <c r="A5" i="20"/>
  <c r="A6" i="20" l="1"/>
  <c r="A245" i="32"/>
  <c r="A246" i="32" l="1"/>
  <c r="A7" i="20"/>
  <c r="A8" i="20" l="1"/>
  <c r="A247" i="32"/>
  <c r="A248" i="32" l="1"/>
  <c r="A9" i="20"/>
  <c r="A249" i="32" l="1"/>
  <c r="A10" i="20"/>
  <c r="A250" i="32" l="1"/>
  <c r="A11" i="20"/>
  <c r="A12" i="20" l="1"/>
  <c r="A251" i="32"/>
  <c r="A13" i="20" l="1"/>
  <c r="A252" i="32"/>
  <c r="A14" i="20" l="1"/>
  <c r="A253" i="32"/>
  <c r="A15" i="20" l="1"/>
  <c r="A254" i="32"/>
  <c r="A16" i="20" l="1"/>
  <c r="A255" i="32"/>
  <c r="A17" i="20" l="1"/>
  <c r="A256" i="32"/>
  <c r="A18" i="20" l="1"/>
  <c r="A257" i="32"/>
  <c r="A258" i="32" l="1"/>
  <c r="A19" i="20"/>
  <c r="A259" i="32" l="1"/>
  <c r="A20" i="20"/>
  <c r="A260" i="32" l="1"/>
  <c r="A21" i="20"/>
  <c r="A22" i="20" l="1"/>
  <c r="A261" i="32"/>
  <c r="A262" i="32" l="1"/>
  <c r="A23" i="20"/>
  <c r="A263" i="32" l="1"/>
  <c r="A24" i="20"/>
  <c r="A25" i="20" l="1"/>
  <c r="A264" i="32"/>
  <c r="A265" i="32" l="1"/>
  <c r="A26" i="20"/>
  <c r="A27" i="20" l="1"/>
  <c r="A266" i="32"/>
  <c r="A267" i="32" l="1"/>
  <c r="A28" i="20"/>
  <c r="A268" i="32" l="1"/>
  <c r="A29" i="20"/>
  <c r="A269" i="32" l="1"/>
  <c r="A30" i="20"/>
  <c r="A31" i="20" l="1"/>
  <c r="A270" i="32"/>
  <c r="A271" i="32" l="1"/>
  <c r="A32" i="20"/>
  <c r="A272" i="32" l="1"/>
  <c r="A33" i="20"/>
  <c r="A34" i="20" l="1"/>
  <c r="A274" i="32" s="1"/>
  <c r="A273" i="32"/>
</calcChain>
</file>

<file path=xl/sharedStrings.xml><?xml version="1.0" encoding="utf-8"?>
<sst xmlns="http://schemas.openxmlformats.org/spreadsheetml/2006/main" count="2161" uniqueCount="580">
  <si>
    <t xml:space="preserve"> ID</t>
  </si>
  <si>
    <t>Component</t>
  </si>
  <si>
    <t>Calorimeter</t>
  </si>
  <si>
    <t>Module</t>
  </si>
  <si>
    <t>Module Type</t>
  </si>
  <si>
    <t>Channel Name</t>
  </si>
  <si>
    <t>Path</t>
  </si>
  <si>
    <t>Description</t>
  </si>
  <si>
    <t>SS Beam On Timer</t>
  </si>
  <si>
    <t>Units</t>
  </si>
  <si>
    <t>ºC</t>
  </si>
  <si>
    <t>V</t>
  </si>
  <si>
    <t>Input Range</t>
  </si>
  <si>
    <t>Terminal Mode</t>
  </si>
  <si>
    <t>RSE</t>
  </si>
  <si>
    <t>+</t>
  </si>
  <si>
    <t>-</t>
  </si>
  <si>
    <t>s</t>
  </si>
  <si>
    <t>Vacuum Feedthrough</t>
  </si>
  <si>
    <t>Front End Lemo</t>
  </si>
  <si>
    <t>Location X (mm)</t>
  </si>
  <si>
    <t>Location Y (mm)</t>
  </si>
  <si>
    <t>Angle of Vapatron</t>
  </si>
  <si>
    <t>Cos (Angle of Vapatron)</t>
  </si>
  <si>
    <t>Drop</t>
  </si>
  <si>
    <t>Feedthrough Location</t>
  </si>
  <si>
    <t>Module Info</t>
  </si>
  <si>
    <t>Thermo</t>
  </si>
  <si>
    <t>0-10V</t>
  </si>
  <si>
    <t>4-20mA</t>
  </si>
  <si>
    <t>mA</t>
  </si>
  <si>
    <t>Original Identifier</t>
  </si>
  <si>
    <t>PF3W540S-F04-2T-RA-X128 Flow/Temp Meter</t>
  </si>
  <si>
    <t>PF3W511-F06-2T-RA-X128 Flow/Temp Meter</t>
  </si>
  <si>
    <t>Barton 8000 turbine</t>
  </si>
  <si>
    <t>MAST-U Beam Dump</t>
  </si>
  <si>
    <t>Location Z (mm)</t>
  </si>
  <si>
    <t>Location Z(mm)</t>
  </si>
  <si>
    <t>Cooling Water Flow/Temp</t>
  </si>
  <si>
    <t>Available Flow (l/min)</t>
  </si>
  <si>
    <t>No Ops &lt; (l/min)</t>
  </si>
  <si>
    <t>Yes Ops &gt; (l/min)</t>
  </si>
  <si>
    <t>Analog Input Card</t>
  </si>
  <si>
    <t>Duct Liner Thermocouple</t>
  </si>
  <si>
    <t>DUCT LINER</t>
  </si>
  <si>
    <t>Current Ouput</t>
  </si>
  <si>
    <t>Flow</t>
  </si>
  <si>
    <t>Barton 7202 turbine</t>
  </si>
  <si>
    <t>Scale M</t>
  </si>
  <si>
    <t>Scale c</t>
  </si>
  <si>
    <t>L/min</t>
  </si>
  <si>
    <t>pulses /litre</t>
  </si>
  <si>
    <t>Min</t>
  </si>
  <si>
    <t>Max</t>
  </si>
  <si>
    <t>M3/hr</t>
  </si>
  <si>
    <t>l/min</t>
  </si>
  <si>
    <t>Hz</t>
  </si>
  <si>
    <t>M</t>
  </si>
  <si>
    <t>c</t>
  </si>
  <si>
    <t xml:space="preserve"> Barton 8003 Turbine</t>
  </si>
  <si>
    <t>Barton 7202 Turbine</t>
  </si>
  <si>
    <t>PF3W540S</t>
  </si>
  <si>
    <t>Temp</t>
  </si>
  <si>
    <t>PF3W511</t>
  </si>
  <si>
    <t>PXF-20 - Freq to current convertor</t>
  </si>
  <si>
    <t>Include Frequency Convertor</t>
  </si>
  <si>
    <t>Channel Active</t>
  </si>
  <si>
    <t>Module Active</t>
  </si>
  <si>
    <t>Version:</t>
  </si>
  <si>
    <t>DCT_A_01</t>
  </si>
  <si>
    <t>DCT_D_04</t>
  </si>
  <si>
    <t>DCT_A_02</t>
  </si>
  <si>
    <t>DCT_A_03</t>
  </si>
  <si>
    <t>DCT_A_04</t>
  </si>
  <si>
    <t>DCT_A_05</t>
  </si>
  <si>
    <t>DCT_B_01</t>
  </si>
  <si>
    <t>DCT_B_02</t>
  </si>
  <si>
    <t>DCT_B_03</t>
  </si>
  <si>
    <t>DCT_B_04</t>
  </si>
  <si>
    <t>DCT_B_05</t>
  </si>
  <si>
    <t>DCT_B_06</t>
  </si>
  <si>
    <t>DCT_B_07</t>
  </si>
  <si>
    <t>DCT_B_08</t>
  </si>
  <si>
    <t>DCT_B_09</t>
  </si>
  <si>
    <t>DCT_B_10</t>
  </si>
  <si>
    <t>DCT_B_11</t>
  </si>
  <si>
    <t>DCT_C_01</t>
  </si>
  <si>
    <t>DCT_C_02</t>
  </si>
  <si>
    <t>DCT_C_03</t>
  </si>
  <si>
    <t>DCT_C_04</t>
  </si>
  <si>
    <t>DCT_C_05</t>
  </si>
  <si>
    <t>DCT_D_01</t>
  </si>
  <si>
    <t>DCT_D_02</t>
  </si>
  <si>
    <t>DCT_D_03</t>
  </si>
  <si>
    <t>Brand Spanking New Spreadsheet for MAST-U NB</t>
  </si>
  <si>
    <t>ID</t>
  </si>
  <si>
    <t>Module Active?</t>
  </si>
  <si>
    <t>Channel Number</t>
  </si>
  <si>
    <t>Channel Active?</t>
  </si>
  <si>
    <t>Channel Information</t>
  </si>
  <si>
    <t>Scale - M</t>
  </si>
  <si>
    <t>Scale - c</t>
  </si>
  <si>
    <t>Flow Limits</t>
  </si>
  <si>
    <t>RID - FEID (A)</t>
  </si>
  <si>
    <t>Vacuum Feedthrough (50 D-type)</t>
  </si>
  <si>
    <t>LWO-18</t>
  </si>
  <si>
    <t>LWO-19</t>
  </si>
  <si>
    <t>LWO-20</t>
  </si>
  <si>
    <t>LTP-15</t>
  </si>
  <si>
    <t>LTP-16</t>
  </si>
  <si>
    <t>LTP-17</t>
  </si>
  <si>
    <t>BP-39</t>
  </si>
  <si>
    <t>BP-40</t>
  </si>
  <si>
    <t>BP-41</t>
  </si>
  <si>
    <t>BP-42</t>
  </si>
  <si>
    <t>BP-43</t>
  </si>
  <si>
    <t>BP-44</t>
  </si>
  <si>
    <t>BP-60</t>
  </si>
  <si>
    <t>BP-45</t>
  </si>
  <si>
    <t>BP-46</t>
  </si>
  <si>
    <t>BP-47</t>
  </si>
  <si>
    <t>RID_FEID_LWO</t>
  </si>
  <si>
    <t>RID_FEID_BP</t>
  </si>
  <si>
    <t>RID_FEID_LTP</t>
  </si>
  <si>
    <t>A</t>
  </si>
  <si>
    <t>Ref Drawing</t>
  </si>
  <si>
    <t>TC/Front Face Distance (mm)</t>
  </si>
  <si>
    <t>Pipe OD</t>
  </si>
  <si>
    <t xml:space="preserve">M44300292 </t>
  </si>
  <si>
    <t>M44300451</t>
  </si>
  <si>
    <t>M44300293</t>
  </si>
  <si>
    <t>RID - FEID (B)</t>
  </si>
  <si>
    <t>B</t>
  </si>
  <si>
    <t>RE1-52</t>
  </si>
  <si>
    <t>RE1-22</t>
  </si>
  <si>
    <t>RE1-53</t>
  </si>
  <si>
    <t>RE2-54</t>
  </si>
  <si>
    <t>RE2-24</t>
  </si>
  <si>
    <t>RE2-55</t>
  </si>
  <si>
    <t>RE2-25</t>
  </si>
  <si>
    <t>RE2-56</t>
  </si>
  <si>
    <t>RE2-26</t>
  </si>
  <si>
    <t>RE2-57</t>
  </si>
  <si>
    <t>RE3-58</t>
  </si>
  <si>
    <t>RE3-28</t>
  </si>
  <si>
    <t>RE3-59</t>
  </si>
  <si>
    <t>RSP-30</t>
  </si>
  <si>
    <t>RSP-31</t>
  </si>
  <si>
    <t>RWI-48</t>
  </si>
  <si>
    <t>RID_FEID_RE1</t>
  </si>
  <si>
    <t>RID_FEID_RE2</t>
  </si>
  <si>
    <t>RID_FEID_RE3</t>
  </si>
  <si>
    <t>RID_FEID_RSP</t>
  </si>
  <si>
    <t>RID_FEID_RWI</t>
  </si>
  <si>
    <t>M44300148</t>
  </si>
  <si>
    <t>M44300444</t>
  </si>
  <si>
    <t>RID - FEID (C)</t>
  </si>
  <si>
    <t>LE1-2</t>
  </si>
  <si>
    <t>LE1-3</t>
  </si>
  <si>
    <t>LE1-49</t>
  </si>
  <si>
    <t>LE2-6</t>
  </si>
  <si>
    <t>LE2-7</t>
  </si>
  <si>
    <t>LE2-50</t>
  </si>
  <si>
    <t>LE3-10</t>
  </si>
  <si>
    <t>LE3-11</t>
  </si>
  <si>
    <t>LE3-51</t>
  </si>
  <si>
    <t>LSP-13</t>
  </si>
  <si>
    <t>LSP-14</t>
  </si>
  <si>
    <t>BBS-37</t>
  </si>
  <si>
    <t>BBS-38</t>
  </si>
  <si>
    <t>RTP-32</t>
  </si>
  <si>
    <t>RTP-33</t>
  </si>
  <si>
    <t>RWO-34</t>
  </si>
  <si>
    <t>RWO-35</t>
  </si>
  <si>
    <t>RWO-36</t>
  </si>
  <si>
    <t>RID_FEID_LE1</t>
  </si>
  <si>
    <t>RID_FEID_LE2</t>
  </si>
  <si>
    <t>RID_FEID_LE3</t>
  </si>
  <si>
    <t>RID_FEID_LSP</t>
  </si>
  <si>
    <t>RID_FEID_BBS</t>
  </si>
  <si>
    <t>RID_FEID_RTP</t>
  </si>
  <si>
    <t>RID_FEID_RWO</t>
  </si>
  <si>
    <t>C</t>
  </si>
  <si>
    <t>M44300149</t>
  </si>
  <si>
    <t>M44300255</t>
  </si>
  <si>
    <t>M44300452</t>
  </si>
  <si>
    <t>VFI</t>
  </si>
  <si>
    <t>VFO</t>
  </si>
  <si>
    <t>VFH</t>
  </si>
  <si>
    <t>VFL</t>
  </si>
  <si>
    <t>TFLO</t>
  </si>
  <si>
    <t>VFBS</t>
  </si>
  <si>
    <t>LBMO</t>
  </si>
  <si>
    <t>VTP</t>
  </si>
  <si>
    <t>M44300179</t>
  </si>
  <si>
    <t>M44300243</t>
  </si>
  <si>
    <t>M44300181</t>
  </si>
  <si>
    <t>M44300237</t>
  </si>
  <si>
    <t>VFI-1</t>
  </si>
  <si>
    <t>VFO-2</t>
  </si>
  <si>
    <t>VFH-5</t>
  </si>
  <si>
    <t>VFH-6</t>
  </si>
  <si>
    <t>VFH-7</t>
  </si>
  <si>
    <t>VFH-8</t>
  </si>
  <si>
    <t>VFL-12</t>
  </si>
  <si>
    <t>VFL-14</t>
  </si>
  <si>
    <t>VFL-15</t>
  </si>
  <si>
    <t>TFLO-24</t>
  </si>
  <si>
    <t>VFBS-33</t>
  </si>
  <si>
    <t>VFBS-34</t>
  </si>
  <si>
    <t>VFL-35</t>
  </si>
  <si>
    <t>LBMO-39</t>
  </si>
  <si>
    <t>VTP-47</t>
  </si>
  <si>
    <t>BEND MAGNET MODULE (A)</t>
  </si>
  <si>
    <t>TFL</t>
  </si>
  <si>
    <t>TFR</t>
  </si>
  <si>
    <t>TFRO</t>
  </si>
  <si>
    <t>LBML</t>
  </si>
  <si>
    <t>RBMO</t>
  </si>
  <si>
    <t>TFC</t>
  </si>
  <si>
    <t>VFO-4</t>
  </si>
  <si>
    <t>TFL-21</t>
  </si>
  <si>
    <t>TFL-22</t>
  </si>
  <si>
    <t>TFL-23</t>
  </si>
  <si>
    <t>TFR-25</t>
  </si>
  <si>
    <t>TFR-26</t>
  </si>
  <si>
    <t>TFR-27</t>
  </si>
  <si>
    <t>TFRO-28</t>
  </si>
  <si>
    <t>LBML-29</t>
  </si>
  <si>
    <t>LBML-30</t>
  </si>
  <si>
    <t>RBMO-40</t>
  </si>
  <si>
    <t>TFC-41</t>
  </si>
  <si>
    <t>TFC-42</t>
  </si>
  <si>
    <t>LBML-43</t>
  </si>
  <si>
    <t>LBML-44</t>
  </si>
  <si>
    <t>VTP-48</t>
  </si>
  <si>
    <t>M44300199</t>
  </si>
  <si>
    <t>M44300198</t>
  </si>
  <si>
    <t>M44300492</t>
  </si>
  <si>
    <t>M44300306</t>
  </si>
  <si>
    <t>BEND MAGNET MODULE (B)</t>
  </si>
  <si>
    <t>BEND MAGNET MODULE (C)</t>
  </si>
  <si>
    <t>VFO-3</t>
  </si>
  <si>
    <t>VFR-16</t>
  </si>
  <si>
    <t>VFR-17</t>
  </si>
  <si>
    <t>VFR-18</t>
  </si>
  <si>
    <t>VFR-19</t>
  </si>
  <si>
    <t>VFR-20</t>
  </si>
  <si>
    <t>RBML-31</t>
  </si>
  <si>
    <t>RBML-32</t>
  </si>
  <si>
    <t>VFR-36</t>
  </si>
  <si>
    <t>VFR-37</t>
  </si>
  <si>
    <t>VFR-38</t>
  </si>
  <si>
    <t>RBML-45</t>
  </si>
  <si>
    <t>RBML-46</t>
  </si>
  <si>
    <t>M44300244</t>
  </si>
  <si>
    <t>M44300493</t>
  </si>
  <si>
    <t>VFR</t>
  </si>
  <si>
    <t>RBML</t>
  </si>
  <si>
    <t>BMM_VFO</t>
  </si>
  <si>
    <t>BMM_TFL</t>
  </si>
  <si>
    <t>BMM_TFR</t>
  </si>
  <si>
    <t>BMM_TFRO</t>
  </si>
  <si>
    <t>BMM_LBML</t>
  </si>
  <si>
    <t>BMM_RBMO</t>
  </si>
  <si>
    <t>BMM_TFC</t>
  </si>
  <si>
    <t>BMM_VTP</t>
  </si>
  <si>
    <t>BMM_VFR</t>
  </si>
  <si>
    <t>BMM_RBML</t>
  </si>
  <si>
    <t>BMM_VFI</t>
  </si>
  <si>
    <t>BMM_VFH</t>
  </si>
  <si>
    <t>BMM_VFL</t>
  </si>
  <si>
    <t>BMM_TFLO</t>
  </si>
  <si>
    <t>BMM_VFBS</t>
  </si>
  <si>
    <t>BMM_LBMO</t>
  </si>
  <si>
    <t>SW Calorimeter Left Gate Hypervapotron Thermocouple</t>
  </si>
  <si>
    <t>SW_1_1_00__CAL_LE1_1</t>
  </si>
  <si>
    <t>SW_1_1_01__CAL_LE1_2</t>
  </si>
  <si>
    <t>SW_1_1_02__CAL_LE1_3</t>
  </si>
  <si>
    <t>SW_1_1_03__CAL_LE1_4</t>
  </si>
  <si>
    <t>SW_1_1_04__CAL_LE1_5</t>
  </si>
  <si>
    <t>SW_1_1_05__CAL_LE1_6</t>
  </si>
  <si>
    <t>SW_1_1_06__CAL_LE1_7</t>
  </si>
  <si>
    <t>SW_1_1_07__CAL_LE2_4</t>
  </si>
  <si>
    <t>SW_1_1_08__CAL_LE3_4</t>
  </si>
  <si>
    <t>SW_1_1_09__CAL_LE4_4</t>
  </si>
  <si>
    <t>SW_1_1_10__CAL_LE5_4</t>
  </si>
  <si>
    <t>SW_1_1_11__CAL_LE6_1</t>
  </si>
  <si>
    <t>SW_1_1_12__CAL_LE6_2</t>
  </si>
  <si>
    <t>SW_1_1_13__CAL_LE6_3</t>
  </si>
  <si>
    <t>SW_1_1_14__CAL_LE6_4</t>
  </si>
  <si>
    <t>SW_1_1_15__CAL_LE6_5</t>
  </si>
  <si>
    <t>/SWInjectorDAQ.lvproj/MNBI-SW-Thermo/Chassis/01 - Cal01/</t>
  </si>
  <si>
    <t>SW_1_2_00__CAL_LE6_6</t>
  </si>
  <si>
    <t>SW_1_2_01__CAL_LE6_7</t>
  </si>
  <si>
    <t>SW_1_2_02__CAL_LE7_4</t>
  </si>
  <si>
    <t>SW_1_2_03__CAL_LO1</t>
  </si>
  <si>
    <t>SW_1_2_04__CAL_LO2</t>
  </si>
  <si>
    <t>SW_1_2_05__CAL_LO3</t>
  </si>
  <si>
    <t>SW_1_2_06__CAL_LO4</t>
  </si>
  <si>
    <t>SW_1_2_07__CAL_LO5</t>
  </si>
  <si>
    <t>SW_1_2_08__CAL_LO6</t>
  </si>
  <si>
    <t>SW_1_2_09__CAL_LO7</t>
  </si>
  <si>
    <t>SW_1_2_10__CAL_LOR</t>
  </si>
  <si>
    <t>SW_1_2_11__CAL_RD1</t>
  </si>
  <si>
    <t>SW_1_2_12__CAL_RD2</t>
  </si>
  <si>
    <t>SW_1_2_13__CAL_RD3</t>
  </si>
  <si>
    <t>SW_1_2_14__CAL_RD4</t>
  </si>
  <si>
    <t>SW_1_2_15__CAL_RD5</t>
  </si>
  <si>
    <t>/SWInjectorDAQ.lvproj/MNBI-SW-Thermo/Chassis/02 - Cal02/</t>
  </si>
  <si>
    <t>SW Calorimeter Left Gate Imersed Water Thermocouple IN</t>
  </si>
  <si>
    <t>SW Calorimeter Left Gate Imersed Water Thermocouple RETURN</t>
  </si>
  <si>
    <t>SW Calorimeter Left Gate Residual Ion Dump Thermocouple</t>
  </si>
  <si>
    <t>SW_1_3_00__CAL_RE1_1</t>
  </si>
  <si>
    <t>SW_1_3_01__CAL_RE1_2</t>
  </si>
  <si>
    <t>SW_1_3_02__CAL_RE1_3</t>
  </si>
  <si>
    <t>SW_1_3_03__CAL_RE1_4</t>
  </si>
  <si>
    <t>SW_1_3_04__CAL_RE1_5</t>
  </si>
  <si>
    <t>SW_1_3_05__CAL_RE1_6</t>
  </si>
  <si>
    <t>SW_1_3_06__CAL_RE1_7</t>
  </si>
  <si>
    <t>SW_1_3_07__CAL_RE2_4</t>
  </si>
  <si>
    <t>SW_1_3_08__CAL_RE3_4</t>
  </si>
  <si>
    <t>SW_1_3_09__CAL_RE4_4</t>
  </si>
  <si>
    <t>SW_1_3_10__CAL_RE5_4</t>
  </si>
  <si>
    <t>SW_1_3_11__CAL_RE6_1</t>
  </si>
  <si>
    <t>SW_1_3_12__CAL_RE6_2</t>
  </si>
  <si>
    <t>SW_1_3_13__CAL_RE6_3</t>
  </si>
  <si>
    <t>SW_1_3_14__CAL_RE6_4</t>
  </si>
  <si>
    <t>SW_1_3_05__CAL_RE6_5</t>
  </si>
  <si>
    <t>/SWInjectorDAQ.lvproj/MNBI-SW-Thermo/Chassis/03 - Cal03/</t>
  </si>
  <si>
    <t>SW Calorimeter Right Gate Hypervapotron Thermocouple</t>
  </si>
  <si>
    <t>SW_1_4_00__CAL_RE6_6</t>
  </si>
  <si>
    <t>SW_1_4_01__CAL_RE6_7</t>
  </si>
  <si>
    <t>SW_1_4_02__CAL_RE7_4</t>
  </si>
  <si>
    <t>SW_1_4_03__CAL_RIN</t>
  </si>
  <si>
    <t>SW_1_4_04__CAL_RO1</t>
  </si>
  <si>
    <t>SW_1_4_05__CAL_RO2</t>
  </si>
  <si>
    <t>SW_1_4_06__CAL_RO3</t>
  </si>
  <si>
    <t>SW_1_4_07__CAL_RO4</t>
  </si>
  <si>
    <t>SW_1_4_08__CAL_RO5</t>
  </si>
  <si>
    <t>SW_1_4_09__CAL_RO6</t>
  </si>
  <si>
    <t>SW_1_4_10__CAL_RO7</t>
  </si>
  <si>
    <t>SW_1_4_11__CAL_ROR</t>
  </si>
  <si>
    <t>/SWInjectorDAQ.lvproj/MNBI-SW-Thermo/Chassis/04 - Cal04/</t>
  </si>
  <si>
    <t>SW Calorimeter Imersed Water Thermocouple MAIN IN</t>
  </si>
  <si>
    <t>SW Calorimeter Righ Gate Imersed Water Thermocouple IN</t>
  </si>
  <si>
    <t>SW Calorimeter Righ Gate Imersed Water Thermocouple Return</t>
  </si>
  <si>
    <t>SW_1_5_00__RID_TBP_1</t>
  </si>
  <si>
    <t>SW_1_5_01__RID_TBP_2</t>
  </si>
  <si>
    <t>SW_1_5_02__RID_TBP_3</t>
  </si>
  <si>
    <t>SW_1_5_03__RID_HBP_1</t>
  </si>
  <si>
    <t>SW_1_5_04__RID_HBP_2</t>
  </si>
  <si>
    <t>SW_1_5_05__RID_HBP_3</t>
  </si>
  <si>
    <t>SW_1_5_06__RID_HBP_4</t>
  </si>
  <si>
    <t>SW_1_5_07__RID_HBP_5</t>
  </si>
  <si>
    <t>SW_1_5_08__RID_HBP_6</t>
  </si>
  <si>
    <t>SW_1_5_09__RID_IHB_1</t>
  </si>
  <si>
    <t>SW_1_5_10__RID_LO3_1</t>
  </si>
  <si>
    <t>SW_1_5_11__RID_LO2_1</t>
  </si>
  <si>
    <t>SW_1_5_12__RID_LO1_1</t>
  </si>
  <si>
    <t>SW_1_5_13__RID_LTP_1</t>
  </si>
  <si>
    <t>SW_1_5_14__RID_LTP_2</t>
  </si>
  <si>
    <t>SW_1_5_15__RID_LTP_3</t>
  </si>
  <si>
    <t>SW FEID Top Back Plate thermcouple</t>
  </si>
  <si>
    <t>SW FEID Hockeystick Back Plate thermcouple</t>
  </si>
  <si>
    <t>SW FEID Hockeystick Inertial Back Plate thermcouple</t>
  </si>
  <si>
    <t>SW FEID HVT LE3 - Left Water Out - Surface mounted thermocouple</t>
  </si>
  <si>
    <t>SW FEID HVT LE2 - Left Water Out - Surface mounted thermocouple</t>
  </si>
  <si>
    <t>SW FEID HVT LE1 - Left Water Out - Surface mounted thermocouple</t>
  </si>
  <si>
    <t>SW FEID Left Top Plate thermcouple</t>
  </si>
  <si>
    <t>SW_1_6_00__RID_RE1_1</t>
  </si>
  <si>
    <t>SW_1_6_01__RID_RE1_2</t>
  </si>
  <si>
    <t>SW_1_6_02__RID_RE1_3</t>
  </si>
  <si>
    <t>SW_1_6_03__RID_RE2_1</t>
  </si>
  <si>
    <t>SW_1_6_04__RID_RE2_2</t>
  </si>
  <si>
    <t>SW_1_6_05__RID_RE2_3</t>
  </si>
  <si>
    <t>SW_1_6_06__RID_RE2_4</t>
  </si>
  <si>
    <t>SW_1_6_07__RID_RE2_5</t>
  </si>
  <si>
    <t>SW_1_6_08__RID_RE2_6</t>
  </si>
  <si>
    <t>SW_1_6_09__RID_RE2_7</t>
  </si>
  <si>
    <t>SW_1_6_10__RID_RE3_1</t>
  </si>
  <si>
    <t>SW_1_6_11__RID_RE3_2</t>
  </si>
  <si>
    <t>SW_1_6_12__RID_RE3_3</t>
  </si>
  <si>
    <t>SW_1_6_13__RID_RSP_1</t>
  </si>
  <si>
    <t>SW_1_6_14__RID_RSP_2</t>
  </si>
  <si>
    <t>SW_1_6_15__RID_RWI_1</t>
  </si>
  <si>
    <t>SW FEID Hypervapotron Right Element 1 thermcouple</t>
  </si>
  <si>
    <t>SW FEID Hypervapotron Right Element 2 thermcouple</t>
  </si>
  <si>
    <t>SW FEID Hypervapotron Right Element 3 thermcouple</t>
  </si>
  <si>
    <t>SW FEID Right Side Plate thermcouple</t>
  </si>
  <si>
    <t>SW FEID Water In - Surface mounted thermocouple thermcouple</t>
  </si>
  <si>
    <t>SW_1_7_00__RID_LE1_1</t>
  </si>
  <si>
    <t>SW_1_7_01__RID_LE1_2</t>
  </si>
  <si>
    <t>SW_1_7_02__RID_LE1_3</t>
  </si>
  <si>
    <t>SW_1_7_03__RID_LE2_1</t>
  </si>
  <si>
    <t>SW_1_7_04__RID_LE2_2</t>
  </si>
  <si>
    <t>SW_1_7_05__RID_LE2_3</t>
  </si>
  <si>
    <t>SW_1_7_06__RID_LE3_1</t>
  </si>
  <si>
    <t>SW_1_7_07__RID_LE3_2</t>
  </si>
  <si>
    <t>SW_1_7_08__RID_LE3_3</t>
  </si>
  <si>
    <t>SW_1_7_09__RID_LSP_1</t>
  </si>
  <si>
    <t>SW_1_7_10__RID_LSP_2</t>
  </si>
  <si>
    <t>SW_1_7_11__RID_BBS_1</t>
  </si>
  <si>
    <t>SW_1_7_12__RID_RTP_1</t>
  </si>
  <si>
    <t>SW_1_7_13__RID_RWO_1</t>
  </si>
  <si>
    <t>SW_1_7_14__RID_RWO_2</t>
  </si>
  <si>
    <t>SW_1_7_15__RID_RW0_3</t>
  </si>
  <si>
    <t>SW FEID Hypervapotron Left Element 1 thermcouple</t>
  </si>
  <si>
    <t>SW FEID Hypervapotron Left Element 2 thermcouple</t>
  </si>
  <si>
    <t>SW FEID Hypervapotron Left Element 3 thermcouple</t>
  </si>
  <si>
    <t>SW FEID Left Side Plate thermocouple</t>
  </si>
  <si>
    <t>SW FEID Bottom Beam Stop thermocouple</t>
  </si>
  <si>
    <t>SW FEID Right Top Plate thermocouple</t>
  </si>
  <si>
    <t>SW FEID HVT RE3 - Right Water Out - Surface mounted thermocouple</t>
  </si>
  <si>
    <t>SW FEID HVT RE2 - Right Water Out - Surface mounted thermocouple</t>
  </si>
  <si>
    <t>SW FEID HVT RE1 - Right Water Out - Surface mounted thermocouple</t>
  </si>
  <si>
    <t>SW_1_8_00__BMM_VFI_01</t>
  </si>
  <si>
    <t>SW_1_8_01__BMM_VFO_01</t>
  </si>
  <si>
    <t>SW_1_8_02__BMM_VFH_01</t>
  </si>
  <si>
    <t>SW_1_8_03__BMM_VFH_02</t>
  </si>
  <si>
    <t>SW_1_8_04__BMM_VFH_03</t>
  </si>
  <si>
    <t>SW_1_8_05__BMM_VFH_04</t>
  </si>
  <si>
    <t>SW_1_8_06__BMM_VFL_01</t>
  </si>
  <si>
    <t>SW_1_8_07__BMM_VFL_02</t>
  </si>
  <si>
    <t>SW_1_8_08__BMM_VFL_03</t>
  </si>
  <si>
    <t>SW_1_8_09__BMM_TFLO_01</t>
  </si>
  <si>
    <t>SW_1_8_10__BMM_VFBS_01</t>
  </si>
  <si>
    <t>SW_1_8_11__BMM_VFBS_02</t>
  </si>
  <si>
    <t>SW_1_8_12__BMM_VFL_04</t>
  </si>
  <si>
    <t>SW_1_8_13__BMM_LBMO_01</t>
  </si>
  <si>
    <t>SW_1_8_14__BMM_VTP_01</t>
  </si>
  <si>
    <t>SW Vertical FRED Left Water In - Surface mounted thermocouple</t>
  </si>
  <si>
    <t>SW Vertical FRED Left Water Out - Surface mounted thermocouple</t>
  </si>
  <si>
    <t>SW Vertical FRED Horizontal thermocouple</t>
  </si>
  <si>
    <t>SW Vertical FRED Left thermocouple</t>
  </si>
  <si>
    <t>SW TED Left Plate Water Out - Surface Mounted thermocouple</t>
  </si>
  <si>
    <t>SW Vertical FRED Beam Stop thermocouple</t>
  </si>
  <si>
    <t>SW Left Bend Magnet Liner Water Out - Surface Mounted thermocouple</t>
  </si>
  <si>
    <t>SW Vertical Top Plate thermocouple</t>
  </si>
  <si>
    <t>SW_2_1_00__BMM_VFO_01</t>
  </si>
  <si>
    <t>SW_2_1_01__BMM_TFL_01</t>
  </si>
  <si>
    <t>SW_2_1_02__BMM_TFL_02</t>
  </si>
  <si>
    <t>SW_2_1_03__BMM_TFL_03</t>
  </si>
  <si>
    <t>SW_2_1_04__BMM_TFR_01</t>
  </si>
  <si>
    <t>SW_2_1_05__BMM_TFR_02</t>
  </si>
  <si>
    <t>SW_2_1_06__BMM_TFR_03</t>
  </si>
  <si>
    <t>SW_2_1_07__BMM_TFRO_01</t>
  </si>
  <si>
    <t>SW_2_1_08__BMM_LBML_01</t>
  </si>
  <si>
    <t>SW_2_1_09__BMM_LBML_02</t>
  </si>
  <si>
    <t>SW_2_1_10__BMM_RBMO_01</t>
  </si>
  <si>
    <t>SW_2_1_11__BMM_TFC_01</t>
  </si>
  <si>
    <t>SW_2_1_12__BMM_TFC_02</t>
  </si>
  <si>
    <t>SW_2_1_13__BMM_LBML_01</t>
  </si>
  <si>
    <t>SW_2_1_14__BMM_LBML_02</t>
  </si>
  <si>
    <t>SW_2_1_15__BMM_VTP_01</t>
  </si>
  <si>
    <t>SW Vertical FRED Horizontal Water Out - Surface mounted thermocouple</t>
  </si>
  <si>
    <t>SW TED Left Plate thermocouple</t>
  </si>
  <si>
    <t>SW TED Right Plate thermocouple</t>
  </si>
  <si>
    <t>SW TED Right Plate Water Out - Surface Mounted thermocouple</t>
  </si>
  <si>
    <t>SW Left Bend Magnet Liner thermocouple</t>
  </si>
  <si>
    <t>SW Right Bend Magnet Liner Water Out - Surface Mounted thermocouple</t>
  </si>
  <si>
    <t>SW TED Closing Plate thermocouple</t>
  </si>
  <si>
    <t>SW_2_2_00__BMM_VFO_01</t>
  </si>
  <si>
    <t>SW_2_2_01__BMM_VFR_01</t>
  </si>
  <si>
    <t>SW_2_2_02__BMM_VFR_02</t>
  </si>
  <si>
    <t>SW_2_2_03__BMM_VFR_03</t>
  </si>
  <si>
    <t>SW_2_2_04__BMM_VFR_04</t>
  </si>
  <si>
    <t>SW_2_2_05__BMM_VFR_05</t>
  </si>
  <si>
    <t>SW_2_2_06__BMM_RBML_01</t>
  </si>
  <si>
    <t>SW_2_2_07__BMM_RBML_02</t>
  </si>
  <si>
    <t>SW_2_2_08__BMM_VFR_06</t>
  </si>
  <si>
    <t>SW_2_2_09__BMM_VFR_07</t>
  </si>
  <si>
    <t>SW_2_2_10__BMM_VFR_08</t>
  </si>
  <si>
    <t>SW_2_2_11__BMM_RBML_03</t>
  </si>
  <si>
    <t>SW_2_2_12__BMM_RBML_04</t>
  </si>
  <si>
    <t>SW - Vertical FRED Right Water Out - Surface mounted thermocouple</t>
  </si>
  <si>
    <t>SW - Vertical FRED Right thermocouple</t>
  </si>
  <si>
    <t>SW - Right Bend Magnet Liner thermocouple</t>
  </si>
  <si>
    <t>SW_2_3_00__DMP_S_LU1</t>
  </si>
  <si>
    <t>SW_2_3_01__DMP_S_LD1</t>
  </si>
  <si>
    <t>SW_2_3_02__DMP_S_RU1</t>
  </si>
  <si>
    <t>SW_2_3_03__DMP_S_RD1</t>
  </si>
  <si>
    <t>SW_2_3_04__DMP_C_L1U2</t>
  </si>
  <si>
    <t>SW_2_3_05__DMP_C_R1U2</t>
  </si>
  <si>
    <t>SW_2_3_06__DMP_C_L2U1</t>
  </si>
  <si>
    <t>SW_2_3_07__DMP_C_L1U1</t>
  </si>
  <si>
    <t>SW_2_3_08__DMP_C_R1U1</t>
  </si>
  <si>
    <t>SW_2_3_09__DMP_C_R2U1</t>
  </si>
  <si>
    <t>SW_2_3_10__DMP_C_L2D1</t>
  </si>
  <si>
    <t>SW_2_3_11__DMP_C_L1D1</t>
  </si>
  <si>
    <t>SW_2_3_12__DMP_C_R1D1</t>
  </si>
  <si>
    <t>SW_2_3_13__DMP_C_R2D1</t>
  </si>
  <si>
    <t>SW_2_3_14__DMP_C_L1D2</t>
  </si>
  <si>
    <t>SW_2_3_15__DMP_C_R1D2</t>
  </si>
  <si>
    <t>SW MAST Beam Dump Left Sensor Strip Thermocouple</t>
  </si>
  <si>
    <t>SW MAST Beam Dump Right Sensor Strip Thermocouple</t>
  </si>
  <si>
    <t>SW MAST Beam Dump Left CFC Thermocouple</t>
  </si>
  <si>
    <t>SW MAST Beam Dump Right CFC Thermocouple</t>
  </si>
  <si>
    <t>SW_2_4_00__DMP_G_L3U1</t>
  </si>
  <si>
    <t>SW_2_4_01__DMP_G_L3D1</t>
  </si>
  <si>
    <t>SW_2_4_02__DMP_G_R3U1</t>
  </si>
  <si>
    <t>SW_2_4_03__DMP_G_R3D1</t>
  </si>
  <si>
    <t>SW_2_4_04__DMP_C_L2U2</t>
  </si>
  <si>
    <t>SW_2_4_05__DMP_C_L2D2</t>
  </si>
  <si>
    <t>SW_2_4_06__DMP_C_R2U2</t>
  </si>
  <si>
    <t>SW_2_4_07__DMP_C_R2D2</t>
  </si>
  <si>
    <t>SW_2_4_08__DMP_G_L3U2</t>
  </si>
  <si>
    <t>SW_2_4_09__DMP_G_L3D2</t>
  </si>
  <si>
    <t>SW_2_4_10__DMP_G_R3U2</t>
  </si>
  <si>
    <t>SW_2_4_11__DMP_G_R3D2</t>
  </si>
  <si>
    <t>SW_2_4_12__DMP_G_L1U3</t>
  </si>
  <si>
    <t>SW_2_4_13__DMP_G_L1D3</t>
  </si>
  <si>
    <t>SW_2_4_14__DMP_G_R1U3</t>
  </si>
  <si>
    <t>SW_2_4_15__DMP_G_R1D3</t>
  </si>
  <si>
    <t>SW_2_6_00__COOL_SBF_01</t>
  </si>
  <si>
    <t>SW_2_6_01__COOL_SBT_01</t>
  </si>
  <si>
    <t>SW_2_6_02__COOL_G1F_01</t>
  </si>
  <si>
    <t>SW_2_6_03__COOL_G1T_01</t>
  </si>
  <si>
    <t>SW_2_6_04__COOL_G2F_01</t>
  </si>
  <si>
    <t>SW_2_6_05__COOL_G2T_01</t>
  </si>
  <si>
    <t>SW_2_6_06__COOL_G3F_01</t>
  </si>
  <si>
    <t>SW_2_6_07__COOL_G3T_01</t>
  </si>
  <si>
    <t>SW_2_6_08__COOL_G4F_01</t>
  </si>
  <si>
    <t>SW_2_6_09__COOL_G4T_01</t>
  </si>
  <si>
    <t>SW_2_6_10__COOL_2NF_01</t>
  </si>
  <si>
    <t>SW_2_6_11__COOL_2NT_01</t>
  </si>
  <si>
    <t>SW_2_6_12__COOL_PBF_01</t>
  </si>
  <si>
    <t>SW_2_6_13__COOL_PBT_01</t>
  </si>
  <si>
    <t>SW_2_6_14__COOL_DSF_01</t>
  </si>
  <si>
    <t>SW_2_6_15__COOL_DST_01</t>
  </si>
  <si>
    <t>SW Source Body Flow</t>
  </si>
  <si>
    <t>SW Source Body Temperature</t>
  </si>
  <si>
    <t>SW Grid 1 Flow</t>
  </si>
  <si>
    <t>SW Grid 1 Temperature</t>
  </si>
  <si>
    <t>SW Grid 2 Flow</t>
  </si>
  <si>
    <t>SW Grid 2 Temperature</t>
  </si>
  <si>
    <t>SW Grid 3 Flow</t>
  </si>
  <si>
    <t>SW Grid 3 Temperature</t>
  </si>
  <si>
    <t>SW Grid 4/1st Stage Neutraliser Flow</t>
  </si>
  <si>
    <t>SW Grid 4/1st Stage Neutraliser Temperature</t>
  </si>
  <si>
    <t>SW 2nd Stage Neutraliser Flow</t>
  </si>
  <si>
    <t>SW 2nd Stage Neutraliser Temperature</t>
  </si>
  <si>
    <t>SW PINI Backplate Flow</t>
  </si>
  <si>
    <t>SW PINI Backplate Temperature</t>
  </si>
  <si>
    <t>SW Duct Scraper Flow</t>
  </si>
  <si>
    <t>SW Duct Scraper Temperature</t>
  </si>
  <si>
    <t>SW_2_7_00__COOL_TRF_01</t>
  </si>
  <si>
    <t>SW_2_7_01__COOL_TRT_01</t>
  </si>
  <si>
    <t>SW_2_7_02__COOL_BCF_01</t>
  </si>
  <si>
    <t>SW_2_7_03__COOL_BCT_01</t>
  </si>
  <si>
    <t>SW_2_7_04__COOL_BPF_01</t>
  </si>
  <si>
    <t>SW_2_7_05__COOL_BPT_01</t>
  </si>
  <si>
    <t>SW_2_7_06__COOL_GBF_01</t>
  </si>
  <si>
    <t>SW_2_7_07__COOL_GBT_01</t>
  </si>
  <si>
    <t>SW_2_7_08__COOL_GCF_01</t>
  </si>
  <si>
    <t>SW_2_7_09__COOL_GCT_01</t>
  </si>
  <si>
    <t>SW_2_7_10__COOL_ISF_01</t>
  </si>
  <si>
    <t>SW_2_7_11__COOL_IST_01</t>
  </si>
  <si>
    <t>SW_2_7_12__COOL_FRF_01</t>
  </si>
  <si>
    <t>SW_2_7_13__COOL_FEF_01</t>
  </si>
  <si>
    <t>SW_2_7_14__COOL_CAF_01</t>
  </si>
  <si>
    <t>SW Transformer &amp; Arc Resistors Flow</t>
  </si>
  <si>
    <t>SW Transformer &amp; Arc Resistors Temperature</t>
  </si>
  <si>
    <t>SW Bend Magnet Coils Flow</t>
  </si>
  <si>
    <t>SW Bend Magnet Coils Temperature</t>
  </si>
  <si>
    <t>SW Bend Magnet Protection Plates Flow</t>
  </si>
  <si>
    <t>SW Bend Magnet Protection Plates Temperature</t>
  </si>
  <si>
    <t>SW Getter BM Tank Flow</t>
  </si>
  <si>
    <t>SW Getter BM Tank Temperature</t>
  </si>
  <si>
    <t>SW Getter Cal Tank Flow</t>
  </si>
  <si>
    <t>SW Getter Cal Tank Temperature</t>
  </si>
  <si>
    <t>SW Intertank Scraper Flow</t>
  </si>
  <si>
    <t>SW Intertank Scraper Temperature</t>
  </si>
  <si>
    <t>SW RID FRED</t>
  </si>
  <si>
    <t>SW RID FEID</t>
  </si>
  <si>
    <t>SW Calorimeter</t>
  </si>
  <si>
    <t>SW_Beam_On_Timer</t>
  </si>
  <si>
    <t>/SWInjectorDAQ.lvproj/MNBI-SW-Thermo/Chassis/08 - Delta T/</t>
  </si>
  <si>
    <t>SW Beam On Timer</t>
  </si>
  <si>
    <t>If you are going to make any changes to this file (i.e. channel names, flow calibrations etc.) then you need to press the'Create CSV for ThermoRec' button  which creates two new CSV files. It should automatically stick the two files into N Drive, Schedules/INI folder. These files need to be loaded on the compactRIO. Run NIMax, Right click on Drop0 of the system in question and left click on file transfer. The file should be stored in the INI folder</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</si>
</sst>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
    <numFmt numFmtId="165" formatCode="0.0"/>
    <numFmt numFmtId="166" formatCode="0.000E+00"/>
  </numFmts>
  <fonts count="28" x14ac:knownFonts="1">
    <font>
      <sz val="10"/>
      <name val="Arial"/>
    </font>
    <font>
      <sz val="11"/>
      <color theme="1"/>
      <name val="Calibri"/>
      <family val="2"/>
      <scheme val="minor"/>
    </font>
    <font>
      <sz val="10"/>
      <name val="Arial"/>
      <family val="2"/>
    </font>
    <font>
      <u/>
      <sz val="10"/>
      <color indexed="12"/>
      <name val="Arial"/>
      <family val="2"/>
    </font>
    <font>
      <sz val="10"/>
      <color indexed="8"/>
      <name val="MS Sans Serif"/>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name val="Calibri"/>
      <family val="2"/>
      <scheme val="minor"/>
    </font>
    <font>
      <sz val="10"/>
      <color theme="1"/>
      <name val="Calibri"/>
      <family val="2"/>
      <scheme val="minor"/>
    </font>
    <font>
      <i/>
      <sz val="10"/>
      <color rgb="FFFF0000"/>
      <name val="Calibri"/>
      <family val="2"/>
      <scheme val="minor"/>
    </font>
    <font>
      <b/>
      <sz val="10"/>
      <name val="Calibri"/>
      <family val="2"/>
      <scheme val="minor"/>
    </font>
    <font>
      <b/>
      <sz val="18"/>
      <name val="Calibri"/>
      <family val="2"/>
      <scheme val="minor"/>
    </font>
    <font>
      <sz val="10"/>
      <color rgb="FF000000"/>
      <name val="Arial"/>
      <family val="2"/>
    </font>
  </fonts>
  <fills count="38">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tint="-0.249977111117893"/>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0000"/>
        <bgColor indexed="64"/>
      </patternFill>
    </fill>
    <fill>
      <patternFill patternType="solid">
        <fgColor rgb="FF00B050"/>
        <bgColor indexed="64"/>
      </patternFill>
    </fill>
  </fills>
  <borders count="53">
    <border>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right style="medium">
        <color indexed="64"/>
      </right>
      <top/>
      <bottom style="thin">
        <color indexed="64"/>
      </bottom>
      <diagonal/>
    </border>
    <border>
      <left style="medium">
        <color indexed="64"/>
      </left>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46">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7" fillId="26" borderId="0" applyNumberFormat="0" applyBorder="0" applyAlignment="0" applyProtection="0"/>
    <xf numFmtId="0" fontId="8" fillId="27" borderId="44" applyNumberFormat="0" applyAlignment="0" applyProtection="0"/>
    <xf numFmtId="0" fontId="9" fillId="28" borderId="45" applyNumberFormat="0" applyAlignment="0" applyProtection="0"/>
    <xf numFmtId="0" fontId="10" fillId="0" borderId="0" applyNumberFormat="0" applyFill="0" applyBorder="0" applyAlignment="0" applyProtection="0"/>
    <xf numFmtId="0" fontId="11" fillId="29" borderId="0" applyNumberFormat="0" applyBorder="0" applyAlignment="0" applyProtection="0"/>
    <xf numFmtId="0" fontId="12" fillId="0" borderId="46" applyNumberFormat="0" applyFill="0" applyAlignment="0" applyProtection="0"/>
    <xf numFmtId="0" fontId="13" fillId="0" borderId="47" applyNumberFormat="0" applyFill="0" applyAlignment="0" applyProtection="0"/>
    <xf numFmtId="0" fontId="14" fillId="0" borderId="48" applyNumberFormat="0" applyFill="0" applyAlignment="0" applyProtection="0"/>
    <xf numFmtId="0" fontId="14" fillId="0" borderId="0" applyNumberFormat="0" applyFill="0" applyBorder="0" applyAlignment="0" applyProtection="0"/>
    <xf numFmtId="0" fontId="3" fillId="0" borderId="0" applyNumberFormat="0" applyFill="0" applyBorder="0" applyAlignment="0" applyProtection="0">
      <alignment vertical="top"/>
      <protection locked="0"/>
    </xf>
    <xf numFmtId="0" fontId="15" fillId="30" borderId="44" applyNumberFormat="0" applyAlignment="0" applyProtection="0"/>
    <xf numFmtId="0" fontId="16" fillId="0" borderId="49" applyNumberFormat="0" applyFill="0" applyAlignment="0" applyProtection="0"/>
    <xf numFmtId="0" fontId="17" fillId="31" borderId="0" applyNumberFormat="0" applyBorder="0" applyAlignment="0" applyProtection="0"/>
    <xf numFmtId="0" fontId="5" fillId="0" borderId="0"/>
    <xf numFmtId="0" fontId="4" fillId="0" borderId="0"/>
    <xf numFmtId="0" fontId="5" fillId="32" borderId="50" applyNumberFormat="0" applyFont="0" applyAlignment="0" applyProtection="0"/>
    <xf numFmtId="0" fontId="18" fillId="27" borderId="51" applyNumberFormat="0" applyAlignment="0" applyProtection="0"/>
    <xf numFmtId="0" fontId="19" fillId="0" borderId="0" applyNumberFormat="0" applyFill="0" applyBorder="0" applyAlignment="0" applyProtection="0"/>
    <xf numFmtId="0" fontId="20" fillId="0" borderId="52" applyNumberFormat="0" applyFill="0" applyAlignment="0" applyProtection="0"/>
    <xf numFmtId="0" fontId="21" fillId="0" borderId="0" applyNumberFormat="0" applyFill="0" applyBorder="0" applyAlignment="0" applyProtection="0"/>
    <xf numFmtId="0" fontId="1" fillId="0" borderId="0"/>
  </cellStyleXfs>
  <cellXfs count="201">
    <xf numFmtId="0" fontId="0" fillId="0" borderId="0" xfId="0"/>
    <xf numFmtId="0" fontId="22" fillId="0" borderId="0" xfId="0" applyFont="1" applyBorder="1" applyAlignment="1">
      <alignment horizontal="center" vertical="center" wrapText="1"/>
    </xf>
    <xf numFmtId="0" fontId="22" fillId="0" borderId="0" xfId="0" applyFont="1" applyBorder="1"/>
    <xf numFmtId="0" fontId="5" fillId="0" borderId="0" xfId="38" applyFont="1" applyBorder="1"/>
    <xf numFmtId="0" fontId="22" fillId="0" borderId="0" xfId="0" applyFont="1"/>
    <xf numFmtId="0" fontId="22" fillId="0" borderId="0" xfId="0" applyFont="1" applyBorder="1" applyAlignment="1">
      <alignment horizontal="justify"/>
    </xf>
    <xf numFmtId="0" fontId="22" fillId="0" borderId="0" xfId="0" applyFont="1" applyBorder="1" applyAlignment="1">
      <alignment vertical="center" wrapText="1"/>
    </xf>
    <xf numFmtId="0" fontId="23" fillId="0" borderId="0" xfId="38" applyFont="1" applyBorder="1" applyAlignment="1">
      <alignment horizontal="center" vertical="center"/>
    </xf>
    <xf numFmtId="0" fontId="23" fillId="0" borderId="0" xfId="38" applyFont="1" applyBorder="1"/>
    <xf numFmtId="0" fontId="22" fillId="0" borderId="0" xfId="0" applyFont="1" applyFill="1" applyBorder="1"/>
    <xf numFmtId="0" fontId="22" fillId="33" borderId="0" xfId="0" applyFont="1" applyFill="1" applyBorder="1"/>
    <xf numFmtId="0" fontId="24" fillId="0" borderId="0" xfId="0" applyFont="1" applyBorder="1"/>
    <xf numFmtId="0" fontId="22" fillId="0" borderId="0" xfId="0" applyFont="1" applyBorder="1" applyAlignment="1">
      <alignment horizontal="center" vertical="center"/>
    </xf>
    <xf numFmtId="0" fontId="22" fillId="0" borderId="0" xfId="0" applyFont="1" applyAlignment="1">
      <alignment horizontal="center" vertical="center"/>
    </xf>
    <xf numFmtId="0" fontId="23" fillId="0" borderId="0" xfId="38" applyFont="1" applyBorder="1" applyAlignment="1">
      <alignment horizontal="center" vertical="center" wrapText="1"/>
    </xf>
    <xf numFmtId="0" fontId="22" fillId="0" borderId="0" xfId="0" applyFont="1" applyBorder="1" applyAlignment="1">
      <alignment horizontal="left" vertical="center"/>
    </xf>
    <xf numFmtId="0" fontId="23" fillId="0" borderId="0" xfId="0" applyFont="1" applyBorder="1" applyAlignment="1">
      <alignment horizontal="left" vertical="center"/>
    </xf>
    <xf numFmtId="0" fontId="24" fillId="0" borderId="0" xfId="0" applyFont="1" applyBorder="1" applyAlignment="1">
      <alignment horizontal="left" vertical="center"/>
    </xf>
    <xf numFmtId="0" fontId="23" fillId="0" borderId="0" xfId="38" applyFont="1" applyBorder="1" applyAlignment="1">
      <alignment horizontal="left" vertical="center"/>
    </xf>
    <xf numFmtId="0" fontId="23" fillId="33" borderId="0" xfId="0" applyFont="1" applyFill="1" applyBorder="1" applyAlignment="1">
      <alignment horizontal="left" vertical="center"/>
    </xf>
    <xf numFmtId="0" fontId="22" fillId="0" borderId="0" xfId="0" applyFont="1" applyFill="1" applyBorder="1" applyAlignment="1">
      <alignment horizontal="left" vertical="center"/>
    </xf>
    <xf numFmtId="0" fontId="22" fillId="0" borderId="0" xfId="0" applyFont="1" applyAlignment="1">
      <alignment horizontal="left" vertical="center"/>
    </xf>
    <xf numFmtId="0" fontId="23" fillId="0" borderId="0" xfId="0" applyFont="1" applyFill="1" applyBorder="1" applyAlignment="1">
      <alignment horizontal="left" vertical="center"/>
    </xf>
    <xf numFmtId="11" fontId="23" fillId="0" borderId="0" xfId="38" applyNumberFormat="1" applyFont="1" applyBorder="1"/>
    <xf numFmtId="11" fontId="22" fillId="0" borderId="0" xfId="0" applyNumberFormat="1" applyFont="1" applyBorder="1"/>
    <xf numFmtId="0" fontId="22" fillId="0" borderId="0" xfId="0" applyFont="1" applyBorder="1" applyAlignment="1">
      <alignment horizontal="center" vertical="center"/>
    </xf>
    <xf numFmtId="0" fontId="22" fillId="0" borderId="0" xfId="0" applyFont="1" applyBorder="1" applyAlignment="1">
      <alignment horizontal="center" vertical="center"/>
    </xf>
    <xf numFmtId="0" fontId="22" fillId="0" borderId="0" xfId="0" applyFont="1" applyBorder="1" applyAlignment="1">
      <alignment horizontal="left" vertical="center"/>
    </xf>
    <xf numFmtId="1" fontId="22" fillId="0" borderId="0" xfId="0" applyNumberFormat="1" applyFont="1" applyBorder="1" applyAlignment="1">
      <alignment horizontal="center" vertical="center"/>
    </xf>
    <xf numFmtId="0" fontId="22" fillId="0" borderId="0" xfId="0" applyFont="1" applyBorder="1" applyAlignment="1">
      <alignment horizontal="center" vertical="center" wrapText="1"/>
    </xf>
    <xf numFmtId="0" fontId="22" fillId="0" borderId="0" xfId="0" applyFont="1" applyBorder="1" applyAlignment="1">
      <alignment horizontal="center" vertical="center"/>
    </xf>
    <xf numFmtId="0" fontId="22" fillId="0" borderId="0" xfId="0" applyFont="1" applyBorder="1" applyAlignment="1">
      <alignment horizontal="left" vertical="center"/>
    </xf>
    <xf numFmtId="2" fontId="22" fillId="0" borderId="0" xfId="0" applyNumberFormat="1" applyFont="1" applyBorder="1" applyAlignment="1">
      <alignment horizontal="left" vertical="center"/>
    </xf>
    <xf numFmtId="2" fontId="22" fillId="0" borderId="0" xfId="0" applyNumberFormat="1" applyFont="1" applyBorder="1" applyAlignment="1">
      <alignment horizontal="center" vertical="center"/>
    </xf>
    <xf numFmtId="164" fontId="22" fillId="0" borderId="0" xfId="0" applyNumberFormat="1" applyFont="1" applyBorder="1" applyAlignment="1">
      <alignment horizontal="center" vertical="center"/>
    </xf>
    <xf numFmtId="165" fontId="22" fillId="0" borderId="0" xfId="0" applyNumberFormat="1" applyFont="1" applyBorder="1" applyAlignment="1">
      <alignment horizontal="center" vertical="center"/>
    </xf>
    <xf numFmtId="0" fontId="22" fillId="0" borderId="1" xfId="0" applyFont="1" applyBorder="1" applyAlignment="1">
      <alignment horizontal="center" vertical="center"/>
    </xf>
    <xf numFmtId="0" fontId="22" fillId="0" borderId="2" xfId="0" applyFont="1" applyBorder="1" applyAlignment="1">
      <alignment horizontal="center" vertical="center"/>
    </xf>
    <xf numFmtId="0" fontId="22" fillId="0" borderId="3" xfId="0" applyFont="1" applyBorder="1" applyAlignment="1">
      <alignment horizontal="center" vertical="center"/>
    </xf>
    <xf numFmtId="0" fontId="22" fillId="0" borderId="4" xfId="0" applyFont="1" applyBorder="1" applyAlignment="1">
      <alignment horizontal="center" vertical="center"/>
    </xf>
    <xf numFmtId="166" fontId="22" fillId="0" borderId="0" xfId="0" applyNumberFormat="1" applyFont="1" applyBorder="1" applyAlignment="1">
      <alignment horizontal="center" vertical="center"/>
    </xf>
    <xf numFmtId="0" fontId="22" fillId="0" borderId="4" xfId="0" applyFont="1" applyBorder="1" applyAlignment="1">
      <alignment horizontal="left" vertical="center"/>
    </xf>
    <xf numFmtId="2" fontId="22" fillId="0" borderId="4" xfId="0" applyNumberFormat="1" applyFont="1" applyBorder="1" applyAlignment="1">
      <alignment horizontal="left" vertical="center"/>
    </xf>
    <xf numFmtId="2" fontId="22" fillId="0" borderId="2" xfId="0" applyNumberFormat="1" applyFont="1" applyBorder="1" applyAlignment="1">
      <alignment horizontal="center" vertical="center"/>
    </xf>
    <xf numFmtId="164" fontId="22" fillId="0" borderId="2" xfId="0" applyNumberFormat="1" applyFont="1" applyBorder="1" applyAlignment="1">
      <alignment vertical="center"/>
    </xf>
    <xf numFmtId="164" fontId="22" fillId="0" borderId="5" xfId="0" applyNumberFormat="1" applyFont="1" applyBorder="1" applyAlignment="1">
      <alignment vertical="center"/>
    </xf>
    <xf numFmtId="2" fontId="22" fillId="0" borderId="0" xfId="0" applyNumberFormat="1" applyFont="1" applyBorder="1"/>
    <xf numFmtId="2" fontId="22" fillId="0" borderId="0" xfId="0" applyNumberFormat="1" applyFont="1" applyBorder="1" applyAlignment="1">
      <alignment horizontal="right" vertical="center"/>
    </xf>
    <xf numFmtId="2" fontId="22" fillId="0" borderId="0" xfId="0" applyNumberFormat="1" applyFont="1" applyBorder="1" applyAlignment="1">
      <alignment vertical="center"/>
    </xf>
    <xf numFmtId="0" fontId="22" fillId="0" borderId="0" xfId="0" applyFont="1" applyBorder="1" applyAlignment="1">
      <alignment vertical="center"/>
    </xf>
    <xf numFmtId="0" fontId="22" fillId="0" borderId="6" xfId="0" applyFont="1" applyBorder="1" applyAlignment="1">
      <alignment horizontal="center" vertical="center"/>
    </xf>
    <xf numFmtId="0" fontId="22" fillId="0" borderId="7" xfId="0" applyFont="1" applyBorder="1" applyAlignment="1">
      <alignment horizontal="center" vertical="center"/>
    </xf>
    <xf numFmtId="164" fontId="22" fillId="0" borderId="0" xfId="0" applyNumberFormat="1" applyFont="1" applyBorder="1" applyAlignment="1">
      <alignment vertical="center"/>
    </xf>
    <xf numFmtId="0" fontId="22" fillId="0" borderId="0" xfId="0" applyFont="1" applyBorder="1" applyAlignment="1">
      <alignment horizontal="right" vertical="center"/>
    </xf>
    <xf numFmtId="0" fontId="22" fillId="0" borderId="4" xfId="0" applyFont="1" applyBorder="1" applyAlignment="1">
      <alignment horizontal="right" vertical="center"/>
    </xf>
    <xf numFmtId="0" fontId="22" fillId="0" borderId="4" xfId="0" applyFont="1" applyBorder="1"/>
    <xf numFmtId="164" fontId="22" fillId="0" borderId="4" xfId="0" applyNumberFormat="1" applyFont="1" applyBorder="1" applyAlignment="1">
      <alignment horizontal="center" vertical="center"/>
    </xf>
    <xf numFmtId="2" fontId="22" fillId="0" borderId="5" xfId="0" applyNumberFormat="1" applyFont="1" applyBorder="1" applyAlignment="1">
      <alignment horizontal="center" vertical="center"/>
    </xf>
    <xf numFmtId="0" fontId="22" fillId="0" borderId="8" xfId="0" applyFont="1" applyBorder="1" applyAlignment="1">
      <alignment horizontal="left" vertical="center"/>
    </xf>
    <xf numFmtId="0" fontId="22" fillId="0" borderId="6" xfId="0" applyFont="1" applyBorder="1"/>
    <xf numFmtId="164" fontId="22" fillId="0" borderId="8" xfId="0" applyNumberFormat="1" applyFont="1" applyBorder="1" applyAlignment="1">
      <alignment horizontal="center" vertical="center"/>
    </xf>
    <xf numFmtId="2" fontId="22" fillId="0" borderId="9" xfId="0" applyNumberFormat="1" applyFont="1" applyBorder="1" applyAlignment="1">
      <alignment horizontal="center" vertical="center"/>
    </xf>
    <xf numFmtId="2" fontId="22" fillId="0" borderId="10" xfId="0" applyNumberFormat="1" applyFont="1" applyBorder="1" applyAlignment="1">
      <alignment horizontal="center" vertical="center"/>
    </xf>
    <xf numFmtId="0" fontId="22" fillId="0" borderId="11" xfId="0" applyFont="1" applyBorder="1" applyAlignment="1">
      <alignment horizontal="center" vertical="center"/>
    </xf>
    <xf numFmtId="0" fontId="22" fillId="0" borderId="3" xfId="0" applyFont="1" applyBorder="1" applyAlignment="1">
      <alignment vertical="center"/>
    </xf>
    <xf numFmtId="0" fontId="25" fillId="0" borderId="0" xfId="0" applyFont="1" applyBorder="1" applyAlignment="1">
      <alignment vertical="center"/>
    </xf>
    <xf numFmtId="2" fontId="22" fillId="0" borderId="3" xfId="0" applyNumberFormat="1" applyFont="1" applyBorder="1" applyAlignment="1">
      <alignment horizontal="right" vertical="center"/>
    </xf>
    <xf numFmtId="2" fontId="22" fillId="0" borderId="8" xfId="0" applyNumberFormat="1" applyFont="1" applyBorder="1" applyAlignment="1">
      <alignment horizontal="right" vertical="center"/>
    </xf>
    <xf numFmtId="0" fontId="22" fillId="0" borderId="6" xfId="0" applyFont="1" applyBorder="1" applyAlignment="1">
      <alignment horizontal="right"/>
    </xf>
    <xf numFmtId="0" fontId="22" fillId="0" borderId="4" xfId="0" applyFont="1" applyBorder="1" applyAlignment="1">
      <alignment horizontal="right"/>
    </xf>
    <xf numFmtId="165" fontId="22" fillId="0" borderId="3" xfId="0" applyNumberFormat="1" applyFont="1" applyBorder="1" applyAlignment="1">
      <alignment horizontal="right" vertical="center"/>
    </xf>
    <xf numFmtId="0" fontId="22" fillId="0" borderId="3" xfId="0" applyFont="1" applyBorder="1" applyAlignment="1">
      <alignment horizontal="right"/>
    </xf>
    <xf numFmtId="0" fontId="22" fillId="0" borderId="8" xfId="0" applyFont="1" applyBorder="1" applyAlignment="1">
      <alignment horizontal="right"/>
    </xf>
    <xf numFmtId="0" fontId="3" fillId="0" borderId="0" xfId="34" applyBorder="1" applyAlignment="1" applyProtection="1">
      <alignment vertical="center"/>
    </xf>
    <xf numFmtId="0" fontId="22" fillId="0" borderId="3" xfId="0" applyFont="1" applyBorder="1" applyAlignment="1">
      <alignment horizontal="right" vertical="center"/>
    </xf>
    <xf numFmtId="0" fontId="22" fillId="0" borderId="3" xfId="0" applyFont="1" applyBorder="1" applyAlignment="1">
      <alignment horizontal="center"/>
    </xf>
    <xf numFmtId="0" fontId="22" fillId="0" borderId="1" xfId="0" applyFont="1" applyBorder="1" applyAlignment="1">
      <alignment horizontal="center"/>
    </xf>
    <xf numFmtId="0" fontId="22" fillId="0" borderId="5" xfId="0" applyFont="1" applyBorder="1" applyAlignment="1">
      <alignment horizontal="center"/>
    </xf>
    <xf numFmtId="0" fontId="22" fillId="0" borderId="12" xfId="0" applyFont="1" applyBorder="1" applyAlignment="1">
      <alignment horizontal="center" vertical="center"/>
    </xf>
    <xf numFmtId="0" fontId="22" fillId="0" borderId="13" xfId="0" applyFont="1" applyBorder="1" applyAlignment="1">
      <alignment horizontal="center" vertical="center"/>
    </xf>
    <xf numFmtId="0" fontId="22" fillId="0" borderId="14" xfId="0" applyFont="1" applyBorder="1" applyAlignment="1">
      <alignment horizontal="center" vertical="center"/>
    </xf>
    <xf numFmtId="0" fontId="22" fillId="0" borderId="15" xfId="0" applyFont="1" applyBorder="1" applyAlignment="1">
      <alignment horizontal="center" vertical="center"/>
    </xf>
    <xf numFmtId="164" fontId="22" fillId="0" borderId="16" xfId="0" applyNumberFormat="1" applyFont="1" applyBorder="1" applyAlignment="1">
      <alignment horizontal="center" vertical="center"/>
    </xf>
    <xf numFmtId="0" fontId="22" fillId="0" borderId="17" xfId="0" applyFont="1" applyBorder="1" applyAlignment="1">
      <alignment horizontal="center" vertical="center"/>
    </xf>
    <xf numFmtId="0" fontId="22" fillId="0" borderId="7" xfId="0" applyFont="1" applyBorder="1" applyAlignment="1">
      <alignment horizontal="right" vertical="center"/>
    </xf>
    <xf numFmtId="0" fontId="22" fillId="0" borderId="17" xfId="0" applyFont="1" applyBorder="1" applyAlignment="1">
      <alignment horizontal="right" vertical="center"/>
    </xf>
    <xf numFmtId="0" fontId="22" fillId="0" borderId="16" xfId="0" applyFont="1" applyBorder="1" applyAlignment="1">
      <alignment horizontal="right" vertical="center"/>
    </xf>
    <xf numFmtId="0" fontId="22" fillId="0" borderId="14" xfId="0" applyFont="1" applyBorder="1" applyAlignment="1">
      <alignment horizontal="right" vertical="center"/>
    </xf>
    <xf numFmtId="0" fontId="22" fillId="0" borderId="18" xfId="0" applyFont="1" applyBorder="1" applyAlignment="1">
      <alignment horizontal="center" vertical="center"/>
    </xf>
    <xf numFmtId="166" fontId="22" fillId="0" borderId="19" xfId="0" applyNumberFormat="1" applyFont="1" applyBorder="1" applyAlignment="1">
      <alignment horizontal="center" vertical="center"/>
    </xf>
    <xf numFmtId="0" fontId="22" fillId="0" borderId="19" xfId="0" applyFont="1" applyBorder="1" applyAlignment="1">
      <alignment horizontal="center" vertical="center"/>
    </xf>
    <xf numFmtId="0" fontId="22" fillId="0" borderId="16" xfId="0" applyFont="1" applyBorder="1" applyAlignment="1">
      <alignment horizontal="center" vertical="center"/>
    </xf>
    <xf numFmtId="0" fontId="22" fillId="0" borderId="0" xfId="0" applyFont="1" applyBorder="1" applyAlignment="1">
      <alignment horizontal="right"/>
    </xf>
    <xf numFmtId="165" fontId="22" fillId="0" borderId="0" xfId="0" applyNumberFormat="1" applyFont="1" applyBorder="1" applyAlignment="1">
      <alignment horizontal="right" vertical="center"/>
    </xf>
    <xf numFmtId="0" fontId="22" fillId="0" borderId="18" xfId="0" applyFont="1" applyBorder="1"/>
    <xf numFmtId="0" fontId="22" fillId="0" borderId="15" xfId="0" applyFont="1" applyBorder="1"/>
    <xf numFmtId="0" fontId="22" fillId="0" borderId="14" xfId="0" applyFont="1" applyBorder="1"/>
    <xf numFmtId="0" fontId="23" fillId="0" borderId="4" xfId="38" applyFont="1" applyBorder="1"/>
    <xf numFmtId="0" fontId="0" fillId="34" borderId="20" xfId="0" applyFill="1" applyBorder="1" applyAlignment="1">
      <alignment horizontal="right"/>
    </xf>
    <xf numFmtId="0" fontId="0" fillId="34" borderId="20" xfId="0" applyFill="1" applyBorder="1"/>
    <xf numFmtId="0" fontId="2" fillId="34" borderId="20" xfId="0" applyFont="1" applyFill="1" applyBorder="1" applyAlignment="1">
      <alignment horizontal="right"/>
    </xf>
    <xf numFmtId="0" fontId="0" fillId="34" borderId="21" xfId="0" applyFill="1" applyBorder="1" applyAlignment="1">
      <alignment horizontal="right"/>
    </xf>
    <xf numFmtId="0" fontId="2" fillId="34" borderId="22" xfId="0" applyFont="1" applyFill="1" applyBorder="1" applyAlignment="1">
      <alignment horizontal="right"/>
    </xf>
    <xf numFmtId="0" fontId="0" fillId="34" borderId="23" xfId="0" applyFill="1" applyBorder="1" applyAlignment="1">
      <alignment horizontal="right"/>
    </xf>
    <xf numFmtId="0" fontId="0" fillId="34" borderId="24" xfId="0" applyFill="1" applyBorder="1" applyAlignment="1">
      <alignment horizontal="right"/>
    </xf>
    <xf numFmtId="0" fontId="0" fillId="34" borderId="24" xfId="0" applyFill="1" applyBorder="1"/>
    <xf numFmtId="0" fontId="2" fillId="34" borderId="24" xfId="0" applyFont="1" applyFill="1" applyBorder="1" applyAlignment="1">
      <alignment horizontal="right"/>
    </xf>
    <xf numFmtId="0" fontId="2" fillId="34" borderId="25" xfId="0" applyFont="1" applyFill="1" applyBorder="1" applyAlignment="1">
      <alignment horizontal="right"/>
    </xf>
    <xf numFmtId="0" fontId="0" fillId="34" borderId="26" xfId="0" applyFill="1" applyBorder="1" applyAlignment="1">
      <alignment horizontal="right"/>
    </xf>
    <xf numFmtId="0" fontId="0" fillId="34" borderId="27" xfId="0" applyFill="1" applyBorder="1" applyAlignment="1">
      <alignment horizontal="right"/>
    </xf>
    <xf numFmtId="0" fontId="0" fillId="34" borderId="27" xfId="0" applyFill="1" applyBorder="1"/>
    <xf numFmtId="0" fontId="2" fillId="34" borderId="27" xfId="0" applyFont="1" applyFill="1" applyBorder="1" applyAlignment="1">
      <alignment horizontal="right"/>
    </xf>
    <xf numFmtId="0" fontId="2" fillId="34" borderId="28" xfId="0" applyFont="1" applyFill="1" applyBorder="1" applyAlignment="1">
      <alignment horizontal="right"/>
    </xf>
    <xf numFmtId="0" fontId="0" fillId="35" borderId="26" xfId="0" applyFill="1" applyBorder="1" applyAlignment="1">
      <alignment horizontal="right"/>
    </xf>
    <xf numFmtId="0" fontId="0" fillId="35" borderId="27" xfId="0" applyFill="1" applyBorder="1" applyAlignment="1">
      <alignment horizontal="right"/>
    </xf>
    <xf numFmtId="0" fontId="0" fillId="35" borderId="27" xfId="0" applyFill="1" applyBorder="1"/>
    <xf numFmtId="0" fontId="2" fillId="35" borderId="27" xfId="0" applyFont="1" applyFill="1" applyBorder="1" applyAlignment="1">
      <alignment horizontal="right"/>
    </xf>
    <xf numFmtId="0" fontId="2" fillId="35" borderId="28" xfId="0" applyFont="1" applyFill="1" applyBorder="1" applyAlignment="1">
      <alignment horizontal="right"/>
    </xf>
    <xf numFmtId="0" fontId="0" fillId="35" borderId="21" xfId="0" applyFill="1" applyBorder="1" applyAlignment="1">
      <alignment horizontal="right"/>
    </xf>
    <xf numFmtId="0" fontId="0" fillId="35" borderId="20" xfId="0" applyFill="1" applyBorder="1" applyAlignment="1">
      <alignment horizontal="right"/>
    </xf>
    <xf numFmtId="0" fontId="0" fillId="35" borderId="20" xfId="0" applyFill="1" applyBorder="1"/>
    <xf numFmtId="0" fontId="2" fillId="35" borderId="20" xfId="0" applyFont="1" applyFill="1" applyBorder="1" applyAlignment="1">
      <alignment horizontal="right"/>
    </xf>
    <xf numFmtId="0" fontId="2" fillId="35" borderId="22" xfId="0" applyFont="1" applyFill="1" applyBorder="1" applyAlignment="1">
      <alignment horizontal="right"/>
    </xf>
    <xf numFmtId="0" fontId="0" fillId="35" borderId="23" xfId="0" applyFill="1" applyBorder="1" applyAlignment="1">
      <alignment horizontal="right"/>
    </xf>
    <xf numFmtId="0" fontId="0" fillId="35" borderId="24" xfId="0" applyFill="1" applyBorder="1" applyAlignment="1">
      <alignment horizontal="right"/>
    </xf>
    <xf numFmtId="0" fontId="0" fillId="35" borderId="24" xfId="0" applyFill="1" applyBorder="1"/>
    <xf numFmtId="0" fontId="2" fillId="35" borderId="24" xfId="0" applyFont="1" applyFill="1" applyBorder="1" applyAlignment="1">
      <alignment horizontal="right"/>
    </xf>
    <xf numFmtId="0" fontId="2" fillId="35" borderId="25" xfId="0" applyFont="1" applyFill="1" applyBorder="1" applyAlignment="1">
      <alignment horizontal="right"/>
    </xf>
    <xf numFmtId="0" fontId="0" fillId="35" borderId="29" xfId="0" applyFill="1" applyBorder="1" applyAlignment="1">
      <alignment horizontal="right"/>
    </xf>
    <xf numFmtId="0" fontId="0" fillId="35" borderId="30" xfId="0" applyFill="1" applyBorder="1" applyAlignment="1">
      <alignment horizontal="right"/>
    </xf>
    <xf numFmtId="0" fontId="0" fillId="35" borderId="30" xfId="0" applyFill="1" applyBorder="1"/>
    <xf numFmtId="0" fontId="2" fillId="35" borderId="30" xfId="0" applyFont="1" applyFill="1" applyBorder="1" applyAlignment="1">
      <alignment horizontal="right"/>
    </xf>
    <xf numFmtId="0" fontId="2" fillId="35" borderId="31" xfId="0" applyFont="1" applyFill="1" applyBorder="1" applyAlignment="1">
      <alignment horizontal="right"/>
    </xf>
    <xf numFmtId="0" fontId="0" fillId="34" borderId="32" xfId="0" applyFill="1" applyBorder="1" applyAlignment="1">
      <alignment horizontal="right"/>
    </xf>
    <xf numFmtId="0" fontId="0" fillId="34" borderId="33" xfId="0" applyFill="1" applyBorder="1" applyAlignment="1">
      <alignment horizontal="right"/>
    </xf>
    <xf numFmtId="0" fontId="2" fillId="0" borderId="34" xfId="0" applyFont="1" applyBorder="1"/>
    <xf numFmtId="0" fontId="2" fillId="0" borderId="35" xfId="0" applyFont="1" applyBorder="1"/>
    <xf numFmtId="0" fontId="2" fillId="0" borderId="36" xfId="0" applyFont="1" applyBorder="1"/>
    <xf numFmtId="0" fontId="0" fillId="34" borderId="30" xfId="0" applyFill="1" applyBorder="1" applyAlignment="1">
      <alignment horizontal="right"/>
    </xf>
    <xf numFmtId="0" fontId="0" fillId="34" borderId="30" xfId="0" applyFill="1" applyBorder="1"/>
    <xf numFmtId="0" fontId="2" fillId="34" borderId="30" xfId="0" applyFont="1" applyFill="1" applyBorder="1" applyAlignment="1">
      <alignment horizontal="right"/>
    </xf>
    <xf numFmtId="0" fontId="2" fillId="34" borderId="31" xfId="0" applyFont="1" applyFill="1" applyBorder="1" applyAlignment="1">
      <alignment horizontal="right"/>
    </xf>
    <xf numFmtId="0" fontId="0" fillId="34" borderId="29" xfId="0" applyFill="1" applyBorder="1" applyAlignment="1">
      <alignment horizontal="right"/>
    </xf>
    <xf numFmtId="0" fontId="0" fillId="34" borderId="33" xfId="0" applyFill="1" applyBorder="1"/>
    <xf numFmtId="0" fontId="2" fillId="34" borderId="33" xfId="0" applyFont="1" applyFill="1" applyBorder="1" applyAlignment="1">
      <alignment horizontal="right"/>
    </xf>
    <xf numFmtId="0" fontId="2" fillId="34" borderId="37" xfId="0" applyFont="1" applyFill="1" applyBorder="1" applyAlignment="1">
      <alignment horizontal="right"/>
    </xf>
    <xf numFmtId="0" fontId="0" fillId="35" borderId="32" xfId="0" applyFill="1" applyBorder="1" applyAlignment="1">
      <alignment horizontal="right"/>
    </xf>
    <xf numFmtId="0" fontId="0" fillId="35" borderId="33" xfId="0" applyFill="1" applyBorder="1" applyAlignment="1">
      <alignment horizontal="right"/>
    </xf>
    <xf numFmtId="0" fontId="0" fillId="35" borderId="33" xfId="0" applyFill="1" applyBorder="1"/>
    <xf numFmtId="0" fontId="2" fillId="35" borderId="33" xfId="0" applyFont="1" applyFill="1" applyBorder="1" applyAlignment="1">
      <alignment horizontal="right"/>
    </xf>
    <xf numFmtId="0" fontId="2" fillId="35" borderId="37" xfId="0" applyFont="1" applyFill="1" applyBorder="1" applyAlignment="1">
      <alignment horizontal="right"/>
    </xf>
    <xf numFmtId="0" fontId="2" fillId="0" borderId="2" xfId="0" applyFont="1" applyBorder="1" applyAlignment="1"/>
    <xf numFmtId="165" fontId="0" fillId="0" borderId="2" xfId="0" applyNumberFormat="1" applyBorder="1" applyAlignment="1"/>
    <xf numFmtId="0" fontId="0" fillId="35" borderId="38" xfId="0" applyFill="1" applyBorder="1" applyAlignment="1">
      <alignment horizontal="right"/>
    </xf>
    <xf numFmtId="0" fontId="0" fillId="35" borderId="39" xfId="0" applyFill="1" applyBorder="1" applyAlignment="1">
      <alignment horizontal="right"/>
    </xf>
    <xf numFmtId="0" fontId="0" fillId="35" borderId="39" xfId="0" applyFill="1" applyBorder="1"/>
    <xf numFmtId="0" fontId="2" fillId="35" borderId="39" xfId="0" applyFont="1" applyFill="1" applyBorder="1" applyAlignment="1">
      <alignment horizontal="right"/>
    </xf>
    <xf numFmtId="0" fontId="2" fillId="35" borderId="40" xfId="0" applyFont="1" applyFill="1" applyBorder="1" applyAlignment="1">
      <alignment horizontal="right"/>
    </xf>
    <xf numFmtId="0" fontId="0" fillId="0" borderId="2" xfId="0" applyBorder="1" applyAlignment="1"/>
    <xf numFmtId="0" fontId="0" fillId="34" borderId="38" xfId="0" applyFill="1" applyBorder="1" applyAlignment="1">
      <alignment horizontal="right"/>
    </xf>
    <xf numFmtId="0" fontId="0" fillId="34" borderId="39" xfId="0" applyFill="1" applyBorder="1" applyAlignment="1">
      <alignment horizontal="right"/>
    </xf>
    <xf numFmtId="0" fontId="0" fillId="34" borderId="39" xfId="0" applyFill="1" applyBorder="1"/>
    <xf numFmtId="0" fontId="2" fillId="34" borderId="39" xfId="0" applyFont="1" applyFill="1" applyBorder="1" applyAlignment="1">
      <alignment horizontal="right"/>
    </xf>
    <xf numFmtId="0" fontId="2" fillId="34" borderId="40" xfId="0" applyFont="1" applyFill="1" applyBorder="1" applyAlignment="1">
      <alignment horizontal="right"/>
    </xf>
    <xf numFmtId="0" fontId="22" fillId="0" borderId="0" xfId="0" applyFont="1" applyAlignment="1">
      <alignment wrapText="1"/>
    </xf>
    <xf numFmtId="0" fontId="22" fillId="0" borderId="0" xfId="0" applyFont="1" applyBorder="1" applyAlignment="1">
      <alignment horizontal="center" vertical="center" wrapText="1"/>
    </xf>
    <xf numFmtId="0" fontId="23" fillId="0" borderId="0" xfId="0" applyFont="1" applyFill="1" applyBorder="1" applyAlignment="1">
      <alignment vertical="center" wrapText="1"/>
    </xf>
    <xf numFmtId="0" fontId="22" fillId="0" borderId="0" xfId="0" applyFont="1" applyBorder="1" applyAlignment="1">
      <alignment horizontal="center" vertical="center" wrapText="1"/>
    </xf>
    <xf numFmtId="0" fontId="2" fillId="0" borderId="0" xfId="0" applyFont="1"/>
    <xf numFmtId="0" fontId="22" fillId="0" borderId="0" xfId="0" applyFont="1" applyAlignment="1">
      <alignment horizontal="center"/>
    </xf>
    <xf numFmtId="0" fontId="2" fillId="0" borderId="2" xfId="0" applyFont="1" applyBorder="1" applyAlignment="1">
      <alignment horizontal="center"/>
    </xf>
    <xf numFmtId="0" fontId="26" fillId="0" borderId="0" xfId="0" applyFont="1" applyBorder="1" applyAlignment="1">
      <alignment horizontal="center" vertical="center" wrapText="1"/>
    </xf>
    <xf numFmtId="0" fontId="22" fillId="0" borderId="0" xfId="0" applyFont="1" applyBorder="1" applyAlignment="1">
      <alignment horizontal="center" vertical="center" wrapText="1"/>
    </xf>
    <xf numFmtId="0" fontId="23" fillId="0" borderId="0" xfId="38" applyFont="1" applyBorder="1" applyAlignment="1">
      <alignment horizontal="center" vertical="center" wrapText="1"/>
    </xf>
    <xf numFmtId="0" fontId="22" fillId="36" borderId="0" xfId="0" applyFont="1" applyFill="1" applyBorder="1" applyAlignment="1">
      <alignment horizontal="center" vertical="center" wrapText="1"/>
    </xf>
    <xf numFmtId="0" fontId="22" fillId="37" borderId="0" xfId="0" applyFont="1" applyFill="1" applyBorder="1" applyAlignment="1">
      <alignment horizontal="center" vertical="center" wrapText="1"/>
    </xf>
    <xf numFmtId="0" fontId="22" fillId="0" borderId="0" xfId="0" applyFont="1" applyFill="1" applyBorder="1" applyAlignment="1">
      <alignment horizontal="center" vertical="center"/>
    </xf>
    <xf numFmtId="0" fontId="22" fillId="0" borderId="0" xfId="0" applyFont="1" applyBorder="1" applyAlignment="1">
      <alignment horizontal="center" vertical="center"/>
    </xf>
    <xf numFmtId="0" fontId="22" fillId="0" borderId="0" xfId="0" applyFont="1" applyFill="1" applyBorder="1" applyAlignment="1">
      <alignment horizontal="left" vertical="center"/>
    </xf>
    <xf numFmtId="0" fontId="22" fillId="0" borderId="0" xfId="0" applyFont="1" applyBorder="1" applyAlignment="1">
      <alignment horizontal="left" vertical="center"/>
    </xf>
    <xf numFmtId="0" fontId="25" fillId="0" borderId="0" xfId="0" applyFont="1" applyBorder="1" applyAlignment="1">
      <alignment horizontal="center" vertical="center"/>
    </xf>
    <xf numFmtId="0" fontId="3" fillId="0" borderId="41" xfId="34" applyBorder="1" applyAlignment="1" applyProtection="1">
      <alignment horizontal="center" vertical="center"/>
    </xf>
    <xf numFmtId="0" fontId="3" fillId="0" borderId="42" xfId="34" applyBorder="1" applyAlignment="1" applyProtection="1">
      <alignment horizontal="center" vertical="center"/>
    </xf>
    <xf numFmtId="0" fontId="25" fillId="0" borderId="41" xfId="0" applyFont="1" applyBorder="1" applyAlignment="1">
      <alignment horizontal="center" vertical="center"/>
    </xf>
    <xf numFmtId="0" fontId="25" fillId="0" borderId="43" xfId="0" applyFont="1" applyBorder="1" applyAlignment="1">
      <alignment horizontal="center" vertical="center"/>
    </xf>
    <xf numFmtId="0" fontId="25" fillId="0" borderId="42" xfId="0" applyFont="1" applyBorder="1" applyAlignment="1">
      <alignment horizontal="center" vertical="center"/>
    </xf>
    <xf numFmtId="0" fontId="3" fillId="0" borderId="43" xfId="34" applyBorder="1" applyAlignment="1" applyProtection="1">
      <alignment horizontal="center" vertical="center"/>
    </xf>
    <xf numFmtId="0" fontId="25" fillId="0" borderId="15" xfId="0" applyFont="1" applyBorder="1" applyAlignment="1">
      <alignment horizontal="center" vertical="center"/>
    </xf>
    <xf numFmtId="0" fontId="25" fillId="0" borderId="18" xfId="0" applyFont="1" applyBorder="1" applyAlignment="1">
      <alignment horizontal="center" vertical="center"/>
    </xf>
    <xf numFmtId="0" fontId="25" fillId="0" borderId="12" xfId="0" applyFont="1" applyBorder="1" applyAlignment="1">
      <alignment horizontal="center" vertical="center"/>
    </xf>
    <xf numFmtId="0" fontId="25" fillId="0" borderId="14" xfId="0" applyFont="1" applyBorder="1" applyAlignment="1">
      <alignment horizontal="center" vertical="center"/>
    </xf>
    <xf numFmtId="0" fontId="25" fillId="0" borderId="13" xfId="0" applyFont="1" applyBorder="1" applyAlignment="1">
      <alignment horizontal="center" vertical="center"/>
    </xf>
    <xf numFmtId="0" fontId="22" fillId="0" borderId="41" xfId="0" applyFont="1" applyBorder="1" applyAlignment="1">
      <alignment horizontal="left" vertical="center" wrapText="1"/>
    </xf>
    <xf numFmtId="0" fontId="22" fillId="0" borderId="43" xfId="0" applyFont="1" applyBorder="1" applyAlignment="1">
      <alignment horizontal="left" vertical="center" wrapText="1"/>
    </xf>
    <xf numFmtId="0" fontId="22" fillId="0" borderId="42" xfId="0" applyFont="1" applyBorder="1" applyAlignment="1">
      <alignment horizontal="left" vertical="center" wrapText="1"/>
    </xf>
    <xf numFmtId="0" fontId="22" fillId="0" borderId="3" xfId="0" applyFont="1" applyBorder="1" applyAlignment="1">
      <alignment horizontal="left" vertical="center" wrapText="1"/>
    </xf>
    <xf numFmtId="0" fontId="22" fillId="0" borderId="0" xfId="0" applyFont="1" applyBorder="1" applyAlignment="1">
      <alignment horizontal="left" vertical="center" wrapText="1"/>
    </xf>
    <xf numFmtId="0" fontId="22" fillId="0" borderId="4" xfId="0" applyFont="1" applyBorder="1" applyAlignment="1">
      <alignment horizontal="left" vertical="center" wrapText="1"/>
    </xf>
    <xf numFmtId="0" fontId="22" fillId="0" borderId="1" xfId="0" applyFont="1" applyBorder="1" applyAlignment="1">
      <alignment horizontal="left" vertical="center" wrapText="1"/>
    </xf>
    <xf numFmtId="0" fontId="22" fillId="0" borderId="2" xfId="0" applyFont="1" applyBorder="1" applyAlignment="1">
      <alignment horizontal="left" vertical="center" wrapText="1"/>
    </xf>
    <xf numFmtId="0" fontId="22" fillId="0" borderId="5" xfId="0" applyFont="1" applyBorder="1" applyAlignment="1">
      <alignment horizontal="left" vertical="center" wrapText="1"/>
    </xf>
  </cellXfs>
  <cellStyles count="4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2" xfId="38"/>
    <cellStyle name="Normal 3" xfId="39"/>
    <cellStyle name="Normal 4" xfId="45"/>
    <cellStyle name="Note 2" xfId="40"/>
    <cellStyle name="Output" xfId="41" builtinId="21" customBuiltin="1"/>
    <cellStyle name="Title" xfId="42" builtinId="15" customBuiltin="1"/>
    <cellStyle name="Total" xfId="43" builtinId="25" customBuiltin="1"/>
    <cellStyle name="Warning Text" xfId="4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gif"/><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6.gif"/></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5.png"/><Relationship Id="rId1" Type="http://schemas.openxmlformats.org/officeDocument/2006/relationships/image" Target="../media/image6.gif"/></Relationships>
</file>

<file path=xl/drawings/_rels/drawing7.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7.emf"/></Relationships>
</file>

<file path=xl/drawings/_rels/drawing8.xml.rels><?xml version="1.0" encoding="UTF-8" standalone="yes"?>
<Relationships xmlns="http://schemas.openxmlformats.org/package/2006/relationships"><Relationship Id="rId1" Type="http://schemas.openxmlformats.org/officeDocument/2006/relationships/image" Target="../media/image9.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17.png"/><Relationship Id="rId4" Type="http://schemas.openxmlformats.org/officeDocument/2006/relationships/image" Target="../media/image2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95250</xdr:rowOff>
        </xdr:from>
        <xdr:to>
          <xdr:col>3</xdr:col>
          <xdr:colOff>123825</xdr:colOff>
          <xdr:row>3</xdr:row>
          <xdr:rowOff>47625</xdr:rowOff>
        </xdr:to>
        <xdr:sp macro="" textlink="">
          <xdr:nvSpPr>
            <xdr:cNvPr id="83969" name="Button 1" hidden="1">
              <a:extLst>
                <a:ext uri="{63B3BB69-23CF-44E3-9099-C40C66FF867C}">
                  <a14:compatExt spid="_x0000_s839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Create CSV for ThermoRec</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219075</xdr:colOff>
      <xdr:row>46</xdr:row>
      <xdr:rowOff>99498</xdr:rowOff>
    </xdr:to>
    <xdr:pic>
      <xdr:nvPicPr>
        <xdr:cNvPr id="2" name="Picture 7" descr="http://fusweb1.culham.ukaea.org.uk/fusionwiki/images/0/0a/CalDrawing.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208"/>
        <a:stretch>
          <a:fillRect/>
        </a:stretch>
      </xdr:blipFill>
      <xdr:spPr bwMode="auto">
        <a:xfrm>
          <a:off x="0" y="0"/>
          <a:ext cx="7534275" cy="75480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219075</xdr:colOff>
      <xdr:row>0</xdr:row>
      <xdr:rowOff>57150</xdr:rowOff>
    </xdr:from>
    <xdr:to>
      <xdr:col>25</xdr:col>
      <xdr:colOff>86695</xdr:colOff>
      <xdr:row>30</xdr:row>
      <xdr:rowOff>76200</xdr:rowOff>
    </xdr:to>
    <xdr:pic>
      <xdr:nvPicPr>
        <xdr:cNvPr id="3" name="Picture 9" descr="http://fusweb1.culham.ukaea.org.uk/fusionwiki/images/e/e3/Calfront.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534275" y="57150"/>
          <a:ext cx="7792420" cy="487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14</xdr:col>
      <xdr:colOff>199802</xdr:colOff>
      <xdr:row>46</xdr:row>
      <xdr:rowOff>112997</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0"/>
          <a:ext cx="8780585" cy="773299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0</xdr:colOff>
      <xdr:row>18</xdr:row>
      <xdr:rowOff>0</xdr:rowOff>
    </xdr:from>
    <xdr:to>
      <xdr:col>12</xdr:col>
      <xdr:colOff>3036254</xdr:colOff>
      <xdr:row>46</xdr:row>
      <xdr:rowOff>46645</xdr:rowOff>
    </xdr:to>
    <xdr:pic>
      <xdr:nvPicPr>
        <xdr:cNvPr id="6" name="Picture 5"/>
        <xdr:cNvPicPr>
          <a:picLocks noChangeAspect="1"/>
        </xdr:cNvPicPr>
      </xdr:nvPicPr>
      <xdr:blipFill>
        <a:blip xmlns:r="http://schemas.openxmlformats.org/officeDocument/2006/relationships" r:embed="rId1"/>
        <a:stretch>
          <a:fillRect/>
        </a:stretch>
      </xdr:blipFill>
      <xdr:spPr>
        <a:xfrm>
          <a:off x="3933825" y="3209925"/>
          <a:ext cx="5303204" cy="4580545"/>
        </a:xfrm>
        <a:prstGeom prst="rect">
          <a:avLst/>
        </a:prstGeom>
      </xdr:spPr>
    </xdr:pic>
    <xdr:clientData/>
  </xdr:twoCellAnchor>
  <xdr:twoCellAnchor>
    <xdr:from>
      <xdr:col>12</xdr:col>
      <xdr:colOff>3162300</xdr:colOff>
      <xdr:row>18</xdr:row>
      <xdr:rowOff>76200</xdr:rowOff>
    </xdr:from>
    <xdr:to>
      <xdr:col>24</xdr:col>
      <xdr:colOff>83004</xdr:colOff>
      <xdr:row>47</xdr:row>
      <xdr:rowOff>57150</xdr:rowOff>
    </xdr:to>
    <xdr:grpSp>
      <xdr:nvGrpSpPr>
        <xdr:cNvPr id="5" name="Group 4"/>
        <xdr:cNvGrpSpPr/>
      </xdr:nvGrpSpPr>
      <xdr:grpSpPr>
        <a:xfrm>
          <a:off x="9540240" y="3459480"/>
          <a:ext cx="5470344" cy="4621530"/>
          <a:chOff x="9534525" y="3267075"/>
          <a:chExt cx="3931104" cy="4676775"/>
        </a:xfrm>
      </xdr:grpSpPr>
      <xdr:pic>
        <xdr:nvPicPr>
          <xdr:cNvPr id="8" name="Picture 5"/>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534525" y="3267075"/>
            <a:ext cx="3931104" cy="4676775"/>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9" name="TextBox 3"/>
          <xdr:cNvSpPr txBox="1">
            <a:spLocks noChangeArrowheads="1"/>
          </xdr:cNvSpPr>
        </xdr:nvSpPr>
        <xdr:spPr bwMode="auto">
          <a:xfrm>
            <a:off x="11905116" y="3854450"/>
            <a:ext cx="362600" cy="4680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en-US"/>
            </a:defPPr>
            <a:lvl1pPr algn="l" rtl="0" fontAlgn="base">
              <a:spcBef>
                <a:spcPct val="0"/>
              </a:spcBef>
              <a:spcAft>
                <a:spcPct val="0"/>
              </a:spcAft>
              <a:defRPr kern="1200">
                <a:solidFill>
                  <a:schemeClr val="tx1"/>
                </a:solidFill>
                <a:latin typeface="Calibri" pitchFamily="34" charset="0"/>
                <a:ea typeface="+mn-ea"/>
                <a:cs typeface="Arial" charset="0"/>
              </a:defRPr>
            </a:lvl1pPr>
            <a:lvl2pPr marL="457200" algn="l" rtl="0" fontAlgn="base">
              <a:spcBef>
                <a:spcPct val="0"/>
              </a:spcBef>
              <a:spcAft>
                <a:spcPct val="0"/>
              </a:spcAft>
              <a:defRPr kern="1200">
                <a:solidFill>
                  <a:schemeClr val="tx1"/>
                </a:solidFill>
                <a:latin typeface="Calibri" pitchFamily="34" charset="0"/>
                <a:ea typeface="+mn-ea"/>
                <a:cs typeface="Arial" charset="0"/>
              </a:defRPr>
            </a:lvl2pPr>
            <a:lvl3pPr marL="914400" algn="l" rtl="0" fontAlgn="base">
              <a:spcBef>
                <a:spcPct val="0"/>
              </a:spcBef>
              <a:spcAft>
                <a:spcPct val="0"/>
              </a:spcAft>
              <a:defRPr kern="1200">
                <a:solidFill>
                  <a:schemeClr val="tx1"/>
                </a:solidFill>
                <a:latin typeface="Calibri" pitchFamily="34" charset="0"/>
                <a:ea typeface="+mn-ea"/>
                <a:cs typeface="Arial" charset="0"/>
              </a:defRPr>
            </a:lvl3pPr>
            <a:lvl4pPr marL="1371600" algn="l" rtl="0" fontAlgn="base">
              <a:spcBef>
                <a:spcPct val="0"/>
              </a:spcBef>
              <a:spcAft>
                <a:spcPct val="0"/>
              </a:spcAft>
              <a:defRPr kern="1200">
                <a:solidFill>
                  <a:schemeClr val="tx1"/>
                </a:solidFill>
                <a:latin typeface="Calibri" pitchFamily="34" charset="0"/>
                <a:ea typeface="+mn-ea"/>
                <a:cs typeface="Arial" charset="0"/>
              </a:defRPr>
            </a:lvl4pPr>
            <a:lvl5pPr marL="1828800" algn="l" rtl="0" fontAlgn="base">
              <a:spcBef>
                <a:spcPct val="0"/>
              </a:spcBef>
              <a:spcAft>
                <a:spcPct val="0"/>
              </a:spcAft>
              <a:defRPr kern="1200">
                <a:solidFill>
                  <a:schemeClr val="tx1"/>
                </a:solidFill>
                <a:latin typeface="Calibri" pitchFamily="34" charset="0"/>
                <a:ea typeface="+mn-ea"/>
                <a:cs typeface="Arial" charset="0"/>
              </a:defRPr>
            </a:lvl5pPr>
            <a:lvl6pPr marL="2286000" algn="l" defTabSz="914400" rtl="0" eaLnBrk="1" latinLnBrk="0" hangingPunct="1">
              <a:defRPr kern="1200">
                <a:solidFill>
                  <a:schemeClr val="tx1"/>
                </a:solidFill>
                <a:latin typeface="Calibri" pitchFamily="34" charset="0"/>
                <a:ea typeface="+mn-ea"/>
                <a:cs typeface="Arial" charset="0"/>
              </a:defRPr>
            </a:lvl6pPr>
            <a:lvl7pPr marL="2743200" algn="l" defTabSz="914400" rtl="0" eaLnBrk="1" latinLnBrk="0" hangingPunct="1">
              <a:defRPr kern="1200">
                <a:solidFill>
                  <a:schemeClr val="tx1"/>
                </a:solidFill>
                <a:latin typeface="Calibri" pitchFamily="34" charset="0"/>
                <a:ea typeface="+mn-ea"/>
                <a:cs typeface="Arial" charset="0"/>
              </a:defRPr>
            </a:lvl7pPr>
            <a:lvl8pPr marL="3200400" algn="l" defTabSz="914400" rtl="0" eaLnBrk="1" latinLnBrk="0" hangingPunct="1">
              <a:defRPr kern="1200">
                <a:solidFill>
                  <a:schemeClr val="tx1"/>
                </a:solidFill>
                <a:latin typeface="Calibri" pitchFamily="34" charset="0"/>
                <a:ea typeface="+mn-ea"/>
                <a:cs typeface="Arial" charset="0"/>
              </a:defRPr>
            </a:lvl8pPr>
            <a:lvl9pPr marL="3657600" algn="l" defTabSz="914400" rtl="0" eaLnBrk="1" latinLnBrk="0" hangingPunct="1">
              <a:defRPr kern="1200">
                <a:solidFill>
                  <a:schemeClr val="tx1"/>
                </a:solidFill>
                <a:latin typeface="Calibri" pitchFamily="34" charset="0"/>
                <a:ea typeface="+mn-ea"/>
                <a:cs typeface="Arial" charset="0"/>
              </a:defRPr>
            </a:lvl9pPr>
          </a:lstStyle>
          <a:p>
            <a:r>
              <a:rPr lang="en-GB" altLang="en-US" sz="2400">
                <a:solidFill>
                  <a:srgbClr val="C00000"/>
                </a:solidFill>
              </a:rPr>
              <a:t>A</a:t>
            </a:r>
          </a:p>
        </xdr:txBody>
      </xdr:sp>
      <xdr:sp macro="" textlink="">
        <xdr:nvSpPr>
          <xdr:cNvPr id="10" name="TextBox 4"/>
          <xdr:cNvSpPr txBox="1">
            <a:spLocks noChangeArrowheads="1"/>
          </xdr:cNvSpPr>
        </xdr:nvSpPr>
        <xdr:spPr bwMode="auto">
          <a:xfrm>
            <a:off x="12662354" y="4686300"/>
            <a:ext cx="351378" cy="4680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en-US"/>
            </a:defPPr>
            <a:lvl1pPr algn="l" rtl="0" fontAlgn="base">
              <a:spcBef>
                <a:spcPct val="0"/>
              </a:spcBef>
              <a:spcAft>
                <a:spcPct val="0"/>
              </a:spcAft>
              <a:defRPr kern="1200">
                <a:solidFill>
                  <a:schemeClr val="tx1"/>
                </a:solidFill>
                <a:latin typeface="Calibri" pitchFamily="34" charset="0"/>
                <a:ea typeface="+mn-ea"/>
                <a:cs typeface="Arial" charset="0"/>
              </a:defRPr>
            </a:lvl1pPr>
            <a:lvl2pPr marL="457200" algn="l" rtl="0" fontAlgn="base">
              <a:spcBef>
                <a:spcPct val="0"/>
              </a:spcBef>
              <a:spcAft>
                <a:spcPct val="0"/>
              </a:spcAft>
              <a:defRPr kern="1200">
                <a:solidFill>
                  <a:schemeClr val="tx1"/>
                </a:solidFill>
                <a:latin typeface="Calibri" pitchFamily="34" charset="0"/>
                <a:ea typeface="+mn-ea"/>
                <a:cs typeface="Arial" charset="0"/>
              </a:defRPr>
            </a:lvl2pPr>
            <a:lvl3pPr marL="914400" algn="l" rtl="0" fontAlgn="base">
              <a:spcBef>
                <a:spcPct val="0"/>
              </a:spcBef>
              <a:spcAft>
                <a:spcPct val="0"/>
              </a:spcAft>
              <a:defRPr kern="1200">
                <a:solidFill>
                  <a:schemeClr val="tx1"/>
                </a:solidFill>
                <a:latin typeface="Calibri" pitchFamily="34" charset="0"/>
                <a:ea typeface="+mn-ea"/>
                <a:cs typeface="Arial" charset="0"/>
              </a:defRPr>
            </a:lvl3pPr>
            <a:lvl4pPr marL="1371600" algn="l" rtl="0" fontAlgn="base">
              <a:spcBef>
                <a:spcPct val="0"/>
              </a:spcBef>
              <a:spcAft>
                <a:spcPct val="0"/>
              </a:spcAft>
              <a:defRPr kern="1200">
                <a:solidFill>
                  <a:schemeClr val="tx1"/>
                </a:solidFill>
                <a:latin typeface="Calibri" pitchFamily="34" charset="0"/>
                <a:ea typeface="+mn-ea"/>
                <a:cs typeface="Arial" charset="0"/>
              </a:defRPr>
            </a:lvl4pPr>
            <a:lvl5pPr marL="1828800" algn="l" rtl="0" fontAlgn="base">
              <a:spcBef>
                <a:spcPct val="0"/>
              </a:spcBef>
              <a:spcAft>
                <a:spcPct val="0"/>
              </a:spcAft>
              <a:defRPr kern="1200">
                <a:solidFill>
                  <a:schemeClr val="tx1"/>
                </a:solidFill>
                <a:latin typeface="Calibri" pitchFamily="34" charset="0"/>
                <a:ea typeface="+mn-ea"/>
                <a:cs typeface="Arial" charset="0"/>
              </a:defRPr>
            </a:lvl5pPr>
            <a:lvl6pPr marL="2286000" algn="l" defTabSz="914400" rtl="0" eaLnBrk="1" latinLnBrk="0" hangingPunct="1">
              <a:defRPr kern="1200">
                <a:solidFill>
                  <a:schemeClr val="tx1"/>
                </a:solidFill>
                <a:latin typeface="Calibri" pitchFamily="34" charset="0"/>
                <a:ea typeface="+mn-ea"/>
                <a:cs typeface="Arial" charset="0"/>
              </a:defRPr>
            </a:lvl6pPr>
            <a:lvl7pPr marL="2743200" algn="l" defTabSz="914400" rtl="0" eaLnBrk="1" latinLnBrk="0" hangingPunct="1">
              <a:defRPr kern="1200">
                <a:solidFill>
                  <a:schemeClr val="tx1"/>
                </a:solidFill>
                <a:latin typeface="Calibri" pitchFamily="34" charset="0"/>
                <a:ea typeface="+mn-ea"/>
                <a:cs typeface="Arial" charset="0"/>
              </a:defRPr>
            </a:lvl7pPr>
            <a:lvl8pPr marL="3200400" algn="l" defTabSz="914400" rtl="0" eaLnBrk="1" latinLnBrk="0" hangingPunct="1">
              <a:defRPr kern="1200">
                <a:solidFill>
                  <a:schemeClr val="tx1"/>
                </a:solidFill>
                <a:latin typeface="Calibri" pitchFamily="34" charset="0"/>
                <a:ea typeface="+mn-ea"/>
                <a:cs typeface="Arial" charset="0"/>
              </a:defRPr>
            </a:lvl8pPr>
            <a:lvl9pPr marL="3657600" algn="l" defTabSz="914400" rtl="0" eaLnBrk="1" latinLnBrk="0" hangingPunct="1">
              <a:defRPr kern="1200">
                <a:solidFill>
                  <a:schemeClr val="tx1"/>
                </a:solidFill>
                <a:latin typeface="Calibri" pitchFamily="34" charset="0"/>
                <a:ea typeface="+mn-ea"/>
                <a:cs typeface="Arial" charset="0"/>
              </a:defRPr>
            </a:lvl9pPr>
          </a:lstStyle>
          <a:p>
            <a:r>
              <a:rPr lang="en-GB" altLang="en-US" sz="2400">
                <a:solidFill>
                  <a:srgbClr val="C00000"/>
                </a:solidFill>
              </a:rPr>
              <a:t>B</a:t>
            </a:r>
          </a:p>
        </xdr:txBody>
      </xdr:sp>
      <xdr:sp macro="" textlink="">
        <xdr:nvSpPr>
          <xdr:cNvPr id="11" name="TextBox 5"/>
          <xdr:cNvSpPr txBox="1">
            <a:spLocks noChangeArrowheads="1"/>
          </xdr:cNvSpPr>
        </xdr:nvSpPr>
        <xdr:spPr bwMode="auto">
          <a:xfrm>
            <a:off x="12638541" y="5532437"/>
            <a:ext cx="348172" cy="4680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en-US"/>
            </a:defPPr>
            <a:lvl1pPr algn="l" rtl="0" fontAlgn="base">
              <a:spcBef>
                <a:spcPct val="0"/>
              </a:spcBef>
              <a:spcAft>
                <a:spcPct val="0"/>
              </a:spcAft>
              <a:defRPr kern="1200">
                <a:solidFill>
                  <a:schemeClr val="tx1"/>
                </a:solidFill>
                <a:latin typeface="Calibri" pitchFamily="34" charset="0"/>
                <a:ea typeface="+mn-ea"/>
                <a:cs typeface="Arial" charset="0"/>
              </a:defRPr>
            </a:lvl1pPr>
            <a:lvl2pPr marL="457200" algn="l" rtl="0" fontAlgn="base">
              <a:spcBef>
                <a:spcPct val="0"/>
              </a:spcBef>
              <a:spcAft>
                <a:spcPct val="0"/>
              </a:spcAft>
              <a:defRPr kern="1200">
                <a:solidFill>
                  <a:schemeClr val="tx1"/>
                </a:solidFill>
                <a:latin typeface="Calibri" pitchFamily="34" charset="0"/>
                <a:ea typeface="+mn-ea"/>
                <a:cs typeface="Arial" charset="0"/>
              </a:defRPr>
            </a:lvl2pPr>
            <a:lvl3pPr marL="914400" algn="l" rtl="0" fontAlgn="base">
              <a:spcBef>
                <a:spcPct val="0"/>
              </a:spcBef>
              <a:spcAft>
                <a:spcPct val="0"/>
              </a:spcAft>
              <a:defRPr kern="1200">
                <a:solidFill>
                  <a:schemeClr val="tx1"/>
                </a:solidFill>
                <a:latin typeface="Calibri" pitchFamily="34" charset="0"/>
                <a:ea typeface="+mn-ea"/>
                <a:cs typeface="Arial" charset="0"/>
              </a:defRPr>
            </a:lvl3pPr>
            <a:lvl4pPr marL="1371600" algn="l" rtl="0" fontAlgn="base">
              <a:spcBef>
                <a:spcPct val="0"/>
              </a:spcBef>
              <a:spcAft>
                <a:spcPct val="0"/>
              </a:spcAft>
              <a:defRPr kern="1200">
                <a:solidFill>
                  <a:schemeClr val="tx1"/>
                </a:solidFill>
                <a:latin typeface="Calibri" pitchFamily="34" charset="0"/>
                <a:ea typeface="+mn-ea"/>
                <a:cs typeface="Arial" charset="0"/>
              </a:defRPr>
            </a:lvl4pPr>
            <a:lvl5pPr marL="1828800" algn="l" rtl="0" fontAlgn="base">
              <a:spcBef>
                <a:spcPct val="0"/>
              </a:spcBef>
              <a:spcAft>
                <a:spcPct val="0"/>
              </a:spcAft>
              <a:defRPr kern="1200">
                <a:solidFill>
                  <a:schemeClr val="tx1"/>
                </a:solidFill>
                <a:latin typeface="Calibri" pitchFamily="34" charset="0"/>
                <a:ea typeface="+mn-ea"/>
                <a:cs typeface="Arial" charset="0"/>
              </a:defRPr>
            </a:lvl5pPr>
            <a:lvl6pPr marL="2286000" algn="l" defTabSz="914400" rtl="0" eaLnBrk="1" latinLnBrk="0" hangingPunct="1">
              <a:defRPr kern="1200">
                <a:solidFill>
                  <a:schemeClr val="tx1"/>
                </a:solidFill>
                <a:latin typeface="Calibri" pitchFamily="34" charset="0"/>
                <a:ea typeface="+mn-ea"/>
                <a:cs typeface="Arial" charset="0"/>
              </a:defRPr>
            </a:lvl6pPr>
            <a:lvl7pPr marL="2743200" algn="l" defTabSz="914400" rtl="0" eaLnBrk="1" latinLnBrk="0" hangingPunct="1">
              <a:defRPr kern="1200">
                <a:solidFill>
                  <a:schemeClr val="tx1"/>
                </a:solidFill>
                <a:latin typeface="Calibri" pitchFamily="34" charset="0"/>
                <a:ea typeface="+mn-ea"/>
                <a:cs typeface="Arial" charset="0"/>
              </a:defRPr>
            </a:lvl7pPr>
            <a:lvl8pPr marL="3200400" algn="l" defTabSz="914400" rtl="0" eaLnBrk="1" latinLnBrk="0" hangingPunct="1">
              <a:defRPr kern="1200">
                <a:solidFill>
                  <a:schemeClr val="tx1"/>
                </a:solidFill>
                <a:latin typeface="Calibri" pitchFamily="34" charset="0"/>
                <a:ea typeface="+mn-ea"/>
                <a:cs typeface="Arial" charset="0"/>
              </a:defRPr>
            </a:lvl8pPr>
            <a:lvl9pPr marL="3657600" algn="l" defTabSz="914400" rtl="0" eaLnBrk="1" latinLnBrk="0" hangingPunct="1">
              <a:defRPr kern="1200">
                <a:solidFill>
                  <a:schemeClr val="tx1"/>
                </a:solidFill>
                <a:latin typeface="Calibri" pitchFamily="34" charset="0"/>
                <a:ea typeface="+mn-ea"/>
                <a:cs typeface="Arial" charset="0"/>
              </a:defRPr>
            </a:lvl9pPr>
          </a:lstStyle>
          <a:p>
            <a:r>
              <a:rPr lang="en-GB" altLang="en-US" sz="2400">
                <a:solidFill>
                  <a:srgbClr val="C00000"/>
                </a:solidFill>
              </a:rPr>
              <a:t>C</a:t>
            </a:r>
          </a:p>
        </xdr:txBody>
      </xdr:sp>
    </xdr:grpSp>
    <xdr:clientData/>
  </xdr:twoCellAnchor>
  <xdr:twoCellAnchor editAs="oneCell">
    <xdr:from>
      <xdr:col>2</xdr:col>
      <xdr:colOff>457200</xdr:colOff>
      <xdr:row>19</xdr:row>
      <xdr:rowOff>47625</xdr:rowOff>
    </xdr:from>
    <xdr:to>
      <xdr:col>7</xdr:col>
      <xdr:colOff>523875</xdr:colOff>
      <xdr:row>23</xdr:row>
      <xdr:rowOff>114300</xdr:rowOff>
    </xdr:to>
    <xdr:pic>
      <xdr:nvPicPr>
        <xdr:cNvPr id="13" name="Picture 12" descr="http://connector.pinouts.ru/connectors/dsub50m.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81075" y="3600450"/>
          <a:ext cx="2190750" cy="714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457200</xdr:colOff>
      <xdr:row>19</xdr:row>
      <xdr:rowOff>47625</xdr:rowOff>
    </xdr:from>
    <xdr:to>
      <xdr:col>7</xdr:col>
      <xdr:colOff>523875</xdr:colOff>
      <xdr:row>23</xdr:row>
      <xdr:rowOff>114300</xdr:rowOff>
    </xdr:to>
    <xdr:pic>
      <xdr:nvPicPr>
        <xdr:cNvPr id="9" name="Picture 8" descr="http://connector.pinouts.ru/connectors/dsub50m.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1075" y="3600450"/>
          <a:ext cx="2190750" cy="714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0</xdr:colOff>
      <xdr:row>18</xdr:row>
      <xdr:rowOff>0</xdr:rowOff>
    </xdr:from>
    <xdr:to>
      <xdr:col>13</xdr:col>
      <xdr:colOff>73979</xdr:colOff>
      <xdr:row>46</xdr:row>
      <xdr:rowOff>46645</xdr:rowOff>
    </xdr:to>
    <xdr:pic>
      <xdr:nvPicPr>
        <xdr:cNvPr id="10" name="Picture 9"/>
        <xdr:cNvPicPr>
          <a:picLocks noChangeAspect="1"/>
        </xdr:cNvPicPr>
      </xdr:nvPicPr>
      <xdr:blipFill>
        <a:blip xmlns:r="http://schemas.openxmlformats.org/officeDocument/2006/relationships" r:embed="rId2"/>
        <a:stretch>
          <a:fillRect/>
        </a:stretch>
      </xdr:blipFill>
      <xdr:spPr>
        <a:xfrm>
          <a:off x="3952875" y="3209925"/>
          <a:ext cx="5303204" cy="4580545"/>
        </a:xfrm>
        <a:prstGeom prst="rect">
          <a:avLst/>
        </a:prstGeom>
      </xdr:spPr>
    </xdr:pic>
    <xdr:clientData/>
  </xdr:twoCellAnchor>
  <xdr:twoCellAnchor>
    <xdr:from>
      <xdr:col>13</xdr:col>
      <xdr:colOff>200025</xdr:colOff>
      <xdr:row>18</xdr:row>
      <xdr:rowOff>76200</xdr:rowOff>
    </xdr:from>
    <xdr:to>
      <xdr:col>24</xdr:col>
      <xdr:colOff>283029</xdr:colOff>
      <xdr:row>47</xdr:row>
      <xdr:rowOff>57150</xdr:rowOff>
    </xdr:to>
    <xdr:grpSp>
      <xdr:nvGrpSpPr>
        <xdr:cNvPr id="4" name="Group 3"/>
        <xdr:cNvGrpSpPr/>
      </xdr:nvGrpSpPr>
      <xdr:grpSpPr>
        <a:xfrm>
          <a:off x="9641205" y="3444240"/>
          <a:ext cx="4997904" cy="4621530"/>
          <a:chOff x="9534525" y="3267075"/>
          <a:chExt cx="3931104" cy="4676775"/>
        </a:xfrm>
      </xdr:grpSpPr>
      <xdr:pic>
        <xdr:nvPicPr>
          <xdr:cNvPr id="5" name="Picture 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534525" y="3267075"/>
            <a:ext cx="3931104" cy="4676775"/>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6" name="TextBox 3"/>
          <xdr:cNvSpPr txBox="1">
            <a:spLocks noChangeArrowheads="1"/>
          </xdr:cNvSpPr>
        </xdr:nvSpPr>
        <xdr:spPr bwMode="auto">
          <a:xfrm>
            <a:off x="11905116" y="3854450"/>
            <a:ext cx="362600" cy="4680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en-US"/>
            </a:defPPr>
            <a:lvl1pPr algn="l" rtl="0" fontAlgn="base">
              <a:spcBef>
                <a:spcPct val="0"/>
              </a:spcBef>
              <a:spcAft>
                <a:spcPct val="0"/>
              </a:spcAft>
              <a:defRPr kern="1200">
                <a:solidFill>
                  <a:schemeClr val="tx1"/>
                </a:solidFill>
                <a:latin typeface="Calibri" pitchFamily="34" charset="0"/>
                <a:ea typeface="+mn-ea"/>
                <a:cs typeface="Arial" charset="0"/>
              </a:defRPr>
            </a:lvl1pPr>
            <a:lvl2pPr marL="457200" algn="l" rtl="0" fontAlgn="base">
              <a:spcBef>
                <a:spcPct val="0"/>
              </a:spcBef>
              <a:spcAft>
                <a:spcPct val="0"/>
              </a:spcAft>
              <a:defRPr kern="1200">
                <a:solidFill>
                  <a:schemeClr val="tx1"/>
                </a:solidFill>
                <a:latin typeface="Calibri" pitchFamily="34" charset="0"/>
                <a:ea typeface="+mn-ea"/>
                <a:cs typeface="Arial" charset="0"/>
              </a:defRPr>
            </a:lvl2pPr>
            <a:lvl3pPr marL="914400" algn="l" rtl="0" fontAlgn="base">
              <a:spcBef>
                <a:spcPct val="0"/>
              </a:spcBef>
              <a:spcAft>
                <a:spcPct val="0"/>
              </a:spcAft>
              <a:defRPr kern="1200">
                <a:solidFill>
                  <a:schemeClr val="tx1"/>
                </a:solidFill>
                <a:latin typeface="Calibri" pitchFamily="34" charset="0"/>
                <a:ea typeface="+mn-ea"/>
                <a:cs typeface="Arial" charset="0"/>
              </a:defRPr>
            </a:lvl3pPr>
            <a:lvl4pPr marL="1371600" algn="l" rtl="0" fontAlgn="base">
              <a:spcBef>
                <a:spcPct val="0"/>
              </a:spcBef>
              <a:spcAft>
                <a:spcPct val="0"/>
              </a:spcAft>
              <a:defRPr kern="1200">
                <a:solidFill>
                  <a:schemeClr val="tx1"/>
                </a:solidFill>
                <a:latin typeface="Calibri" pitchFamily="34" charset="0"/>
                <a:ea typeface="+mn-ea"/>
                <a:cs typeface="Arial" charset="0"/>
              </a:defRPr>
            </a:lvl4pPr>
            <a:lvl5pPr marL="1828800" algn="l" rtl="0" fontAlgn="base">
              <a:spcBef>
                <a:spcPct val="0"/>
              </a:spcBef>
              <a:spcAft>
                <a:spcPct val="0"/>
              </a:spcAft>
              <a:defRPr kern="1200">
                <a:solidFill>
                  <a:schemeClr val="tx1"/>
                </a:solidFill>
                <a:latin typeface="Calibri" pitchFamily="34" charset="0"/>
                <a:ea typeface="+mn-ea"/>
                <a:cs typeface="Arial" charset="0"/>
              </a:defRPr>
            </a:lvl5pPr>
            <a:lvl6pPr marL="2286000" algn="l" defTabSz="914400" rtl="0" eaLnBrk="1" latinLnBrk="0" hangingPunct="1">
              <a:defRPr kern="1200">
                <a:solidFill>
                  <a:schemeClr val="tx1"/>
                </a:solidFill>
                <a:latin typeface="Calibri" pitchFamily="34" charset="0"/>
                <a:ea typeface="+mn-ea"/>
                <a:cs typeface="Arial" charset="0"/>
              </a:defRPr>
            </a:lvl6pPr>
            <a:lvl7pPr marL="2743200" algn="l" defTabSz="914400" rtl="0" eaLnBrk="1" latinLnBrk="0" hangingPunct="1">
              <a:defRPr kern="1200">
                <a:solidFill>
                  <a:schemeClr val="tx1"/>
                </a:solidFill>
                <a:latin typeface="Calibri" pitchFamily="34" charset="0"/>
                <a:ea typeface="+mn-ea"/>
                <a:cs typeface="Arial" charset="0"/>
              </a:defRPr>
            </a:lvl7pPr>
            <a:lvl8pPr marL="3200400" algn="l" defTabSz="914400" rtl="0" eaLnBrk="1" latinLnBrk="0" hangingPunct="1">
              <a:defRPr kern="1200">
                <a:solidFill>
                  <a:schemeClr val="tx1"/>
                </a:solidFill>
                <a:latin typeface="Calibri" pitchFamily="34" charset="0"/>
                <a:ea typeface="+mn-ea"/>
                <a:cs typeface="Arial" charset="0"/>
              </a:defRPr>
            </a:lvl8pPr>
            <a:lvl9pPr marL="3657600" algn="l" defTabSz="914400" rtl="0" eaLnBrk="1" latinLnBrk="0" hangingPunct="1">
              <a:defRPr kern="1200">
                <a:solidFill>
                  <a:schemeClr val="tx1"/>
                </a:solidFill>
                <a:latin typeface="Calibri" pitchFamily="34" charset="0"/>
                <a:ea typeface="+mn-ea"/>
                <a:cs typeface="Arial" charset="0"/>
              </a:defRPr>
            </a:lvl9pPr>
          </a:lstStyle>
          <a:p>
            <a:r>
              <a:rPr lang="en-GB" altLang="en-US" sz="2400">
                <a:solidFill>
                  <a:srgbClr val="C00000"/>
                </a:solidFill>
              </a:rPr>
              <a:t>A</a:t>
            </a:r>
          </a:p>
        </xdr:txBody>
      </xdr:sp>
      <xdr:sp macro="" textlink="">
        <xdr:nvSpPr>
          <xdr:cNvPr id="7" name="TextBox 4"/>
          <xdr:cNvSpPr txBox="1">
            <a:spLocks noChangeArrowheads="1"/>
          </xdr:cNvSpPr>
        </xdr:nvSpPr>
        <xdr:spPr bwMode="auto">
          <a:xfrm>
            <a:off x="12662354" y="4686300"/>
            <a:ext cx="351378" cy="4680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en-US"/>
            </a:defPPr>
            <a:lvl1pPr algn="l" rtl="0" fontAlgn="base">
              <a:spcBef>
                <a:spcPct val="0"/>
              </a:spcBef>
              <a:spcAft>
                <a:spcPct val="0"/>
              </a:spcAft>
              <a:defRPr kern="1200">
                <a:solidFill>
                  <a:schemeClr val="tx1"/>
                </a:solidFill>
                <a:latin typeface="Calibri" pitchFamily="34" charset="0"/>
                <a:ea typeface="+mn-ea"/>
                <a:cs typeface="Arial" charset="0"/>
              </a:defRPr>
            </a:lvl1pPr>
            <a:lvl2pPr marL="457200" algn="l" rtl="0" fontAlgn="base">
              <a:spcBef>
                <a:spcPct val="0"/>
              </a:spcBef>
              <a:spcAft>
                <a:spcPct val="0"/>
              </a:spcAft>
              <a:defRPr kern="1200">
                <a:solidFill>
                  <a:schemeClr val="tx1"/>
                </a:solidFill>
                <a:latin typeface="Calibri" pitchFamily="34" charset="0"/>
                <a:ea typeface="+mn-ea"/>
                <a:cs typeface="Arial" charset="0"/>
              </a:defRPr>
            </a:lvl2pPr>
            <a:lvl3pPr marL="914400" algn="l" rtl="0" fontAlgn="base">
              <a:spcBef>
                <a:spcPct val="0"/>
              </a:spcBef>
              <a:spcAft>
                <a:spcPct val="0"/>
              </a:spcAft>
              <a:defRPr kern="1200">
                <a:solidFill>
                  <a:schemeClr val="tx1"/>
                </a:solidFill>
                <a:latin typeface="Calibri" pitchFamily="34" charset="0"/>
                <a:ea typeface="+mn-ea"/>
                <a:cs typeface="Arial" charset="0"/>
              </a:defRPr>
            </a:lvl3pPr>
            <a:lvl4pPr marL="1371600" algn="l" rtl="0" fontAlgn="base">
              <a:spcBef>
                <a:spcPct val="0"/>
              </a:spcBef>
              <a:spcAft>
                <a:spcPct val="0"/>
              </a:spcAft>
              <a:defRPr kern="1200">
                <a:solidFill>
                  <a:schemeClr val="tx1"/>
                </a:solidFill>
                <a:latin typeface="Calibri" pitchFamily="34" charset="0"/>
                <a:ea typeface="+mn-ea"/>
                <a:cs typeface="Arial" charset="0"/>
              </a:defRPr>
            </a:lvl4pPr>
            <a:lvl5pPr marL="1828800" algn="l" rtl="0" fontAlgn="base">
              <a:spcBef>
                <a:spcPct val="0"/>
              </a:spcBef>
              <a:spcAft>
                <a:spcPct val="0"/>
              </a:spcAft>
              <a:defRPr kern="1200">
                <a:solidFill>
                  <a:schemeClr val="tx1"/>
                </a:solidFill>
                <a:latin typeface="Calibri" pitchFamily="34" charset="0"/>
                <a:ea typeface="+mn-ea"/>
                <a:cs typeface="Arial" charset="0"/>
              </a:defRPr>
            </a:lvl5pPr>
            <a:lvl6pPr marL="2286000" algn="l" defTabSz="914400" rtl="0" eaLnBrk="1" latinLnBrk="0" hangingPunct="1">
              <a:defRPr kern="1200">
                <a:solidFill>
                  <a:schemeClr val="tx1"/>
                </a:solidFill>
                <a:latin typeface="Calibri" pitchFamily="34" charset="0"/>
                <a:ea typeface="+mn-ea"/>
                <a:cs typeface="Arial" charset="0"/>
              </a:defRPr>
            </a:lvl6pPr>
            <a:lvl7pPr marL="2743200" algn="l" defTabSz="914400" rtl="0" eaLnBrk="1" latinLnBrk="0" hangingPunct="1">
              <a:defRPr kern="1200">
                <a:solidFill>
                  <a:schemeClr val="tx1"/>
                </a:solidFill>
                <a:latin typeface="Calibri" pitchFamily="34" charset="0"/>
                <a:ea typeface="+mn-ea"/>
                <a:cs typeface="Arial" charset="0"/>
              </a:defRPr>
            </a:lvl7pPr>
            <a:lvl8pPr marL="3200400" algn="l" defTabSz="914400" rtl="0" eaLnBrk="1" latinLnBrk="0" hangingPunct="1">
              <a:defRPr kern="1200">
                <a:solidFill>
                  <a:schemeClr val="tx1"/>
                </a:solidFill>
                <a:latin typeface="Calibri" pitchFamily="34" charset="0"/>
                <a:ea typeface="+mn-ea"/>
                <a:cs typeface="Arial" charset="0"/>
              </a:defRPr>
            </a:lvl8pPr>
            <a:lvl9pPr marL="3657600" algn="l" defTabSz="914400" rtl="0" eaLnBrk="1" latinLnBrk="0" hangingPunct="1">
              <a:defRPr kern="1200">
                <a:solidFill>
                  <a:schemeClr val="tx1"/>
                </a:solidFill>
                <a:latin typeface="Calibri" pitchFamily="34" charset="0"/>
                <a:ea typeface="+mn-ea"/>
                <a:cs typeface="Arial" charset="0"/>
              </a:defRPr>
            </a:lvl9pPr>
          </a:lstStyle>
          <a:p>
            <a:r>
              <a:rPr lang="en-GB" altLang="en-US" sz="2400">
                <a:solidFill>
                  <a:srgbClr val="C00000"/>
                </a:solidFill>
              </a:rPr>
              <a:t>B</a:t>
            </a:r>
          </a:p>
        </xdr:txBody>
      </xdr:sp>
      <xdr:sp macro="" textlink="">
        <xdr:nvSpPr>
          <xdr:cNvPr id="8" name="TextBox 5"/>
          <xdr:cNvSpPr txBox="1">
            <a:spLocks noChangeArrowheads="1"/>
          </xdr:cNvSpPr>
        </xdr:nvSpPr>
        <xdr:spPr bwMode="auto">
          <a:xfrm>
            <a:off x="12638541" y="5532437"/>
            <a:ext cx="348172" cy="4680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en-US"/>
            </a:defPPr>
            <a:lvl1pPr algn="l" rtl="0" fontAlgn="base">
              <a:spcBef>
                <a:spcPct val="0"/>
              </a:spcBef>
              <a:spcAft>
                <a:spcPct val="0"/>
              </a:spcAft>
              <a:defRPr kern="1200">
                <a:solidFill>
                  <a:schemeClr val="tx1"/>
                </a:solidFill>
                <a:latin typeface="Calibri" pitchFamily="34" charset="0"/>
                <a:ea typeface="+mn-ea"/>
                <a:cs typeface="Arial" charset="0"/>
              </a:defRPr>
            </a:lvl1pPr>
            <a:lvl2pPr marL="457200" algn="l" rtl="0" fontAlgn="base">
              <a:spcBef>
                <a:spcPct val="0"/>
              </a:spcBef>
              <a:spcAft>
                <a:spcPct val="0"/>
              </a:spcAft>
              <a:defRPr kern="1200">
                <a:solidFill>
                  <a:schemeClr val="tx1"/>
                </a:solidFill>
                <a:latin typeface="Calibri" pitchFamily="34" charset="0"/>
                <a:ea typeface="+mn-ea"/>
                <a:cs typeface="Arial" charset="0"/>
              </a:defRPr>
            </a:lvl2pPr>
            <a:lvl3pPr marL="914400" algn="l" rtl="0" fontAlgn="base">
              <a:spcBef>
                <a:spcPct val="0"/>
              </a:spcBef>
              <a:spcAft>
                <a:spcPct val="0"/>
              </a:spcAft>
              <a:defRPr kern="1200">
                <a:solidFill>
                  <a:schemeClr val="tx1"/>
                </a:solidFill>
                <a:latin typeface="Calibri" pitchFamily="34" charset="0"/>
                <a:ea typeface="+mn-ea"/>
                <a:cs typeface="Arial" charset="0"/>
              </a:defRPr>
            </a:lvl3pPr>
            <a:lvl4pPr marL="1371600" algn="l" rtl="0" fontAlgn="base">
              <a:spcBef>
                <a:spcPct val="0"/>
              </a:spcBef>
              <a:spcAft>
                <a:spcPct val="0"/>
              </a:spcAft>
              <a:defRPr kern="1200">
                <a:solidFill>
                  <a:schemeClr val="tx1"/>
                </a:solidFill>
                <a:latin typeface="Calibri" pitchFamily="34" charset="0"/>
                <a:ea typeface="+mn-ea"/>
                <a:cs typeface="Arial" charset="0"/>
              </a:defRPr>
            </a:lvl4pPr>
            <a:lvl5pPr marL="1828800" algn="l" rtl="0" fontAlgn="base">
              <a:spcBef>
                <a:spcPct val="0"/>
              </a:spcBef>
              <a:spcAft>
                <a:spcPct val="0"/>
              </a:spcAft>
              <a:defRPr kern="1200">
                <a:solidFill>
                  <a:schemeClr val="tx1"/>
                </a:solidFill>
                <a:latin typeface="Calibri" pitchFamily="34" charset="0"/>
                <a:ea typeface="+mn-ea"/>
                <a:cs typeface="Arial" charset="0"/>
              </a:defRPr>
            </a:lvl5pPr>
            <a:lvl6pPr marL="2286000" algn="l" defTabSz="914400" rtl="0" eaLnBrk="1" latinLnBrk="0" hangingPunct="1">
              <a:defRPr kern="1200">
                <a:solidFill>
                  <a:schemeClr val="tx1"/>
                </a:solidFill>
                <a:latin typeface="Calibri" pitchFamily="34" charset="0"/>
                <a:ea typeface="+mn-ea"/>
                <a:cs typeface="Arial" charset="0"/>
              </a:defRPr>
            </a:lvl6pPr>
            <a:lvl7pPr marL="2743200" algn="l" defTabSz="914400" rtl="0" eaLnBrk="1" latinLnBrk="0" hangingPunct="1">
              <a:defRPr kern="1200">
                <a:solidFill>
                  <a:schemeClr val="tx1"/>
                </a:solidFill>
                <a:latin typeface="Calibri" pitchFamily="34" charset="0"/>
                <a:ea typeface="+mn-ea"/>
                <a:cs typeface="Arial" charset="0"/>
              </a:defRPr>
            </a:lvl7pPr>
            <a:lvl8pPr marL="3200400" algn="l" defTabSz="914400" rtl="0" eaLnBrk="1" latinLnBrk="0" hangingPunct="1">
              <a:defRPr kern="1200">
                <a:solidFill>
                  <a:schemeClr val="tx1"/>
                </a:solidFill>
                <a:latin typeface="Calibri" pitchFamily="34" charset="0"/>
                <a:ea typeface="+mn-ea"/>
                <a:cs typeface="Arial" charset="0"/>
              </a:defRPr>
            </a:lvl8pPr>
            <a:lvl9pPr marL="3657600" algn="l" defTabSz="914400" rtl="0" eaLnBrk="1" latinLnBrk="0" hangingPunct="1">
              <a:defRPr kern="1200">
                <a:solidFill>
                  <a:schemeClr val="tx1"/>
                </a:solidFill>
                <a:latin typeface="Calibri" pitchFamily="34" charset="0"/>
                <a:ea typeface="+mn-ea"/>
                <a:cs typeface="Arial" charset="0"/>
              </a:defRPr>
            </a:lvl9pPr>
          </a:lstStyle>
          <a:p>
            <a:r>
              <a:rPr lang="en-GB" altLang="en-US" sz="2400">
                <a:solidFill>
                  <a:srgbClr val="C00000"/>
                </a:solidFill>
              </a:rPr>
              <a:t>C</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22</xdr:row>
      <xdr:rowOff>19050</xdr:rowOff>
    </xdr:from>
    <xdr:to>
      <xdr:col>7</xdr:col>
      <xdr:colOff>533400</xdr:colOff>
      <xdr:row>26</xdr:row>
      <xdr:rowOff>85725</xdr:rowOff>
    </xdr:to>
    <xdr:pic>
      <xdr:nvPicPr>
        <xdr:cNvPr id="3" name="Picture 2" descr="http://connector.pinouts.ru/connectors/dsub50m.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 y="3876675"/>
          <a:ext cx="2190750" cy="714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295275</xdr:colOff>
      <xdr:row>29</xdr:row>
      <xdr:rowOff>19050</xdr:rowOff>
    </xdr:from>
    <xdr:to>
      <xdr:col>25</xdr:col>
      <xdr:colOff>206829</xdr:colOff>
      <xdr:row>58</xdr:row>
      <xdr:rowOff>0</xdr:rowOff>
    </xdr:to>
    <xdr:grpSp>
      <xdr:nvGrpSpPr>
        <xdr:cNvPr id="5" name="Group 4"/>
        <xdr:cNvGrpSpPr/>
      </xdr:nvGrpSpPr>
      <xdr:grpSpPr>
        <a:xfrm>
          <a:off x="10948035" y="5162550"/>
          <a:ext cx="4971234" cy="4621530"/>
          <a:chOff x="9534525" y="3267075"/>
          <a:chExt cx="3931104" cy="4676775"/>
        </a:xfrm>
      </xdr:grpSpPr>
      <xdr:pic>
        <xdr:nvPicPr>
          <xdr:cNvPr id="6" name="Picture 5"/>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534525" y="3267075"/>
            <a:ext cx="3931104" cy="4676775"/>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7" name="TextBox 3"/>
          <xdr:cNvSpPr txBox="1">
            <a:spLocks noChangeArrowheads="1"/>
          </xdr:cNvSpPr>
        </xdr:nvSpPr>
        <xdr:spPr bwMode="auto">
          <a:xfrm>
            <a:off x="11905116" y="3854450"/>
            <a:ext cx="362600" cy="4680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en-US"/>
            </a:defPPr>
            <a:lvl1pPr algn="l" rtl="0" fontAlgn="base">
              <a:spcBef>
                <a:spcPct val="0"/>
              </a:spcBef>
              <a:spcAft>
                <a:spcPct val="0"/>
              </a:spcAft>
              <a:defRPr kern="1200">
                <a:solidFill>
                  <a:schemeClr val="tx1"/>
                </a:solidFill>
                <a:latin typeface="Calibri" pitchFamily="34" charset="0"/>
                <a:ea typeface="+mn-ea"/>
                <a:cs typeface="Arial" charset="0"/>
              </a:defRPr>
            </a:lvl1pPr>
            <a:lvl2pPr marL="457200" algn="l" rtl="0" fontAlgn="base">
              <a:spcBef>
                <a:spcPct val="0"/>
              </a:spcBef>
              <a:spcAft>
                <a:spcPct val="0"/>
              </a:spcAft>
              <a:defRPr kern="1200">
                <a:solidFill>
                  <a:schemeClr val="tx1"/>
                </a:solidFill>
                <a:latin typeface="Calibri" pitchFamily="34" charset="0"/>
                <a:ea typeface="+mn-ea"/>
                <a:cs typeface="Arial" charset="0"/>
              </a:defRPr>
            </a:lvl2pPr>
            <a:lvl3pPr marL="914400" algn="l" rtl="0" fontAlgn="base">
              <a:spcBef>
                <a:spcPct val="0"/>
              </a:spcBef>
              <a:spcAft>
                <a:spcPct val="0"/>
              </a:spcAft>
              <a:defRPr kern="1200">
                <a:solidFill>
                  <a:schemeClr val="tx1"/>
                </a:solidFill>
                <a:latin typeface="Calibri" pitchFamily="34" charset="0"/>
                <a:ea typeface="+mn-ea"/>
                <a:cs typeface="Arial" charset="0"/>
              </a:defRPr>
            </a:lvl3pPr>
            <a:lvl4pPr marL="1371600" algn="l" rtl="0" fontAlgn="base">
              <a:spcBef>
                <a:spcPct val="0"/>
              </a:spcBef>
              <a:spcAft>
                <a:spcPct val="0"/>
              </a:spcAft>
              <a:defRPr kern="1200">
                <a:solidFill>
                  <a:schemeClr val="tx1"/>
                </a:solidFill>
                <a:latin typeface="Calibri" pitchFamily="34" charset="0"/>
                <a:ea typeface="+mn-ea"/>
                <a:cs typeface="Arial" charset="0"/>
              </a:defRPr>
            </a:lvl4pPr>
            <a:lvl5pPr marL="1828800" algn="l" rtl="0" fontAlgn="base">
              <a:spcBef>
                <a:spcPct val="0"/>
              </a:spcBef>
              <a:spcAft>
                <a:spcPct val="0"/>
              </a:spcAft>
              <a:defRPr kern="1200">
                <a:solidFill>
                  <a:schemeClr val="tx1"/>
                </a:solidFill>
                <a:latin typeface="Calibri" pitchFamily="34" charset="0"/>
                <a:ea typeface="+mn-ea"/>
                <a:cs typeface="Arial" charset="0"/>
              </a:defRPr>
            </a:lvl5pPr>
            <a:lvl6pPr marL="2286000" algn="l" defTabSz="914400" rtl="0" eaLnBrk="1" latinLnBrk="0" hangingPunct="1">
              <a:defRPr kern="1200">
                <a:solidFill>
                  <a:schemeClr val="tx1"/>
                </a:solidFill>
                <a:latin typeface="Calibri" pitchFamily="34" charset="0"/>
                <a:ea typeface="+mn-ea"/>
                <a:cs typeface="Arial" charset="0"/>
              </a:defRPr>
            </a:lvl6pPr>
            <a:lvl7pPr marL="2743200" algn="l" defTabSz="914400" rtl="0" eaLnBrk="1" latinLnBrk="0" hangingPunct="1">
              <a:defRPr kern="1200">
                <a:solidFill>
                  <a:schemeClr val="tx1"/>
                </a:solidFill>
                <a:latin typeface="Calibri" pitchFamily="34" charset="0"/>
                <a:ea typeface="+mn-ea"/>
                <a:cs typeface="Arial" charset="0"/>
              </a:defRPr>
            </a:lvl7pPr>
            <a:lvl8pPr marL="3200400" algn="l" defTabSz="914400" rtl="0" eaLnBrk="1" latinLnBrk="0" hangingPunct="1">
              <a:defRPr kern="1200">
                <a:solidFill>
                  <a:schemeClr val="tx1"/>
                </a:solidFill>
                <a:latin typeface="Calibri" pitchFamily="34" charset="0"/>
                <a:ea typeface="+mn-ea"/>
                <a:cs typeface="Arial" charset="0"/>
              </a:defRPr>
            </a:lvl8pPr>
            <a:lvl9pPr marL="3657600" algn="l" defTabSz="914400" rtl="0" eaLnBrk="1" latinLnBrk="0" hangingPunct="1">
              <a:defRPr kern="1200">
                <a:solidFill>
                  <a:schemeClr val="tx1"/>
                </a:solidFill>
                <a:latin typeface="Calibri" pitchFamily="34" charset="0"/>
                <a:ea typeface="+mn-ea"/>
                <a:cs typeface="Arial" charset="0"/>
              </a:defRPr>
            </a:lvl9pPr>
          </a:lstStyle>
          <a:p>
            <a:r>
              <a:rPr lang="en-GB" altLang="en-US" sz="2400">
                <a:solidFill>
                  <a:srgbClr val="C00000"/>
                </a:solidFill>
              </a:rPr>
              <a:t>A</a:t>
            </a:r>
          </a:p>
        </xdr:txBody>
      </xdr:sp>
      <xdr:sp macro="" textlink="">
        <xdr:nvSpPr>
          <xdr:cNvPr id="8" name="TextBox 4"/>
          <xdr:cNvSpPr txBox="1">
            <a:spLocks noChangeArrowheads="1"/>
          </xdr:cNvSpPr>
        </xdr:nvSpPr>
        <xdr:spPr bwMode="auto">
          <a:xfrm>
            <a:off x="12662354" y="4686300"/>
            <a:ext cx="351378" cy="4680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en-US"/>
            </a:defPPr>
            <a:lvl1pPr algn="l" rtl="0" fontAlgn="base">
              <a:spcBef>
                <a:spcPct val="0"/>
              </a:spcBef>
              <a:spcAft>
                <a:spcPct val="0"/>
              </a:spcAft>
              <a:defRPr kern="1200">
                <a:solidFill>
                  <a:schemeClr val="tx1"/>
                </a:solidFill>
                <a:latin typeface="Calibri" pitchFamily="34" charset="0"/>
                <a:ea typeface="+mn-ea"/>
                <a:cs typeface="Arial" charset="0"/>
              </a:defRPr>
            </a:lvl1pPr>
            <a:lvl2pPr marL="457200" algn="l" rtl="0" fontAlgn="base">
              <a:spcBef>
                <a:spcPct val="0"/>
              </a:spcBef>
              <a:spcAft>
                <a:spcPct val="0"/>
              </a:spcAft>
              <a:defRPr kern="1200">
                <a:solidFill>
                  <a:schemeClr val="tx1"/>
                </a:solidFill>
                <a:latin typeface="Calibri" pitchFamily="34" charset="0"/>
                <a:ea typeface="+mn-ea"/>
                <a:cs typeface="Arial" charset="0"/>
              </a:defRPr>
            </a:lvl2pPr>
            <a:lvl3pPr marL="914400" algn="l" rtl="0" fontAlgn="base">
              <a:spcBef>
                <a:spcPct val="0"/>
              </a:spcBef>
              <a:spcAft>
                <a:spcPct val="0"/>
              </a:spcAft>
              <a:defRPr kern="1200">
                <a:solidFill>
                  <a:schemeClr val="tx1"/>
                </a:solidFill>
                <a:latin typeface="Calibri" pitchFamily="34" charset="0"/>
                <a:ea typeface="+mn-ea"/>
                <a:cs typeface="Arial" charset="0"/>
              </a:defRPr>
            </a:lvl3pPr>
            <a:lvl4pPr marL="1371600" algn="l" rtl="0" fontAlgn="base">
              <a:spcBef>
                <a:spcPct val="0"/>
              </a:spcBef>
              <a:spcAft>
                <a:spcPct val="0"/>
              </a:spcAft>
              <a:defRPr kern="1200">
                <a:solidFill>
                  <a:schemeClr val="tx1"/>
                </a:solidFill>
                <a:latin typeface="Calibri" pitchFamily="34" charset="0"/>
                <a:ea typeface="+mn-ea"/>
                <a:cs typeface="Arial" charset="0"/>
              </a:defRPr>
            </a:lvl4pPr>
            <a:lvl5pPr marL="1828800" algn="l" rtl="0" fontAlgn="base">
              <a:spcBef>
                <a:spcPct val="0"/>
              </a:spcBef>
              <a:spcAft>
                <a:spcPct val="0"/>
              </a:spcAft>
              <a:defRPr kern="1200">
                <a:solidFill>
                  <a:schemeClr val="tx1"/>
                </a:solidFill>
                <a:latin typeface="Calibri" pitchFamily="34" charset="0"/>
                <a:ea typeface="+mn-ea"/>
                <a:cs typeface="Arial" charset="0"/>
              </a:defRPr>
            </a:lvl5pPr>
            <a:lvl6pPr marL="2286000" algn="l" defTabSz="914400" rtl="0" eaLnBrk="1" latinLnBrk="0" hangingPunct="1">
              <a:defRPr kern="1200">
                <a:solidFill>
                  <a:schemeClr val="tx1"/>
                </a:solidFill>
                <a:latin typeface="Calibri" pitchFamily="34" charset="0"/>
                <a:ea typeface="+mn-ea"/>
                <a:cs typeface="Arial" charset="0"/>
              </a:defRPr>
            </a:lvl6pPr>
            <a:lvl7pPr marL="2743200" algn="l" defTabSz="914400" rtl="0" eaLnBrk="1" latinLnBrk="0" hangingPunct="1">
              <a:defRPr kern="1200">
                <a:solidFill>
                  <a:schemeClr val="tx1"/>
                </a:solidFill>
                <a:latin typeface="Calibri" pitchFamily="34" charset="0"/>
                <a:ea typeface="+mn-ea"/>
                <a:cs typeface="Arial" charset="0"/>
              </a:defRPr>
            </a:lvl7pPr>
            <a:lvl8pPr marL="3200400" algn="l" defTabSz="914400" rtl="0" eaLnBrk="1" latinLnBrk="0" hangingPunct="1">
              <a:defRPr kern="1200">
                <a:solidFill>
                  <a:schemeClr val="tx1"/>
                </a:solidFill>
                <a:latin typeface="Calibri" pitchFamily="34" charset="0"/>
                <a:ea typeface="+mn-ea"/>
                <a:cs typeface="Arial" charset="0"/>
              </a:defRPr>
            </a:lvl8pPr>
            <a:lvl9pPr marL="3657600" algn="l" defTabSz="914400" rtl="0" eaLnBrk="1" latinLnBrk="0" hangingPunct="1">
              <a:defRPr kern="1200">
                <a:solidFill>
                  <a:schemeClr val="tx1"/>
                </a:solidFill>
                <a:latin typeface="Calibri" pitchFamily="34" charset="0"/>
                <a:ea typeface="+mn-ea"/>
                <a:cs typeface="Arial" charset="0"/>
              </a:defRPr>
            </a:lvl9pPr>
          </a:lstStyle>
          <a:p>
            <a:r>
              <a:rPr lang="en-GB" altLang="en-US" sz="2400">
                <a:solidFill>
                  <a:srgbClr val="C00000"/>
                </a:solidFill>
              </a:rPr>
              <a:t>B</a:t>
            </a:r>
          </a:p>
        </xdr:txBody>
      </xdr:sp>
      <xdr:sp macro="" textlink="">
        <xdr:nvSpPr>
          <xdr:cNvPr id="9" name="TextBox 5"/>
          <xdr:cNvSpPr txBox="1">
            <a:spLocks noChangeArrowheads="1"/>
          </xdr:cNvSpPr>
        </xdr:nvSpPr>
        <xdr:spPr bwMode="auto">
          <a:xfrm>
            <a:off x="12638541" y="5532437"/>
            <a:ext cx="348172" cy="46801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en-US"/>
            </a:defPPr>
            <a:lvl1pPr algn="l" rtl="0" fontAlgn="base">
              <a:spcBef>
                <a:spcPct val="0"/>
              </a:spcBef>
              <a:spcAft>
                <a:spcPct val="0"/>
              </a:spcAft>
              <a:defRPr kern="1200">
                <a:solidFill>
                  <a:schemeClr val="tx1"/>
                </a:solidFill>
                <a:latin typeface="Calibri" pitchFamily="34" charset="0"/>
                <a:ea typeface="+mn-ea"/>
                <a:cs typeface="Arial" charset="0"/>
              </a:defRPr>
            </a:lvl1pPr>
            <a:lvl2pPr marL="457200" algn="l" rtl="0" fontAlgn="base">
              <a:spcBef>
                <a:spcPct val="0"/>
              </a:spcBef>
              <a:spcAft>
                <a:spcPct val="0"/>
              </a:spcAft>
              <a:defRPr kern="1200">
                <a:solidFill>
                  <a:schemeClr val="tx1"/>
                </a:solidFill>
                <a:latin typeface="Calibri" pitchFamily="34" charset="0"/>
                <a:ea typeface="+mn-ea"/>
                <a:cs typeface="Arial" charset="0"/>
              </a:defRPr>
            </a:lvl2pPr>
            <a:lvl3pPr marL="914400" algn="l" rtl="0" fontAlgn="base">
              <a:spcBef>
                <a:spcPct val="0"/>
              </a:spcBef>
              <a:spcAft>
                <a:spcPct val="0"/>
              </a:spcAft>
              <a:defRPr kern="1200">
                <a:solidFill>
                  <a:schemeClr val="tx1"/>
                </a:solidFill>
                <a:latin typeface="Calibri" pitchFamily="34" charset="0"/>
                <a:ea typeface="+mn-ea"/>
                <a:cs typeface="Arial" charset="0"/>
              </a:defRPr>
            </a:lvl3pPr>
            <a:lvl4pPr marL="1371600" algn="l" rtl="0" fontAlgn="base">
              <a:spcBef>
                <a:spcPct val="0"/>
              </a:spcBef>
              <a:spcAft>
                <a:spcPct val="0"/>
              </a:spcAft>
              <a:defRPr kern="1200">
                <a:solidFill>
                  <a:schemeClr val="tx1"/>
                </a:solidFill>
                <a:latin typeface="Calibri" pitchFamily="34" charset="0"/>
                <a:ea typeface="+mn-ea"/>
                <a:cs typeface="Arial" charset="0"/>
              </a:defRPr>
            </a:lvl4pPr>
            <a:lvl5pPr marL="1828800" algn="l" rtl="0" fontAlgn="base">
              <a:spcBef>
                <a:spcPct val="0"/>
              </a:spcBef>
              <a:spcAft>
                <a:spcPct val="0"/>
              </a:spcAft>
              <a:defRPr kern="1200">
                <a:solidFill>
                  <a:schemeClr val="tx1"/>
                </a:solidFill>
                <a:latin typeface="Calibri" pitchFamily="34" charset="0"/>
                <a:ea typeface="+mn-ea"/>
                <a:cs typeface="Arial" charset="0"/>
              </a:defRPr>
            </a:lvl5pPr>
            <a:lvl6pPr marL="2286000" algn="l" defTabSz="914400" rtl="0" eaLnBrk="1" latinLnBrk="0" hangingPunct="1">
              <a:defRPr kern="1200">
                <a:solidFill>
                  <a:schemeClr val="tx1"/>
                </a:solidFill>
                <a:latin typeface="Calibri" pitchFamily="34" charset="0"/>
                <a:ea typeface="+mn-ea"/>
                <a:cs typeface="Arial" charset="0"/>
              </a:defRPr>
            </a:lvl6pPr>
            <a:lvl7pPr marL="2743200" algn="l" defTabSz="914400" rtl="0" eaLnBrk="1" latinLnBrk="0" hangingPunct="1">
              <a:defRPr kern="1200">
                <a:solidFill>
                  <a:schemeClr val="tx1"/>
                </a:solidFill>
                <a:latin typeface="Calibri" pitchFamily="34" charset="0"/>
                <a:ea typeface="+mn-ea"/>
                <a:cs typeface="Arial" charset="0"/>
              </a:defRPr>
            </a:lvl7pPr>
            <a:lvl8pPr marL="3200400" algn="l" defTabSz="914400" rtl="0" eaLnBrk="1" latinLnBrk="0" hangingPunct="1">
              <a:defRPr kern="1200">
                <a:solidFill>
                  <a:schemeClr val="tx1"/>
                </a:solidFill>
                <a:latin typeface="Calibri" pitchFamily="34" charset="0"/>
                <a:ea typeface="+mn-ea"/>
                <a:cs typeface="Arial" charset="0"/>
              </a:defRPr>
            </a:lvl8pPr>
            <a:lvl9pPr marL="3657600" algn="l" defTabSz="914400" rtl="0" eaLnBrk="1" latinLnBrk="0" hangingPunct="1">
              <a:defRPr kern="1200">
                <a:solidFill>
                  <a:schemeClr val="tx1"/>
                </a:solidFill>
                <a:latin typeface="Calibri" pitchFamily="34" charset="0"/>
                <a:ea typeface="+mn-ea"/>
                <a:cs typeface="Arial" charset="0"/>
              </a:defRPr>
            </a:lvl9pPr>
          </a:lstStyle>
          <a:p>
            <a:r>
              <a:rPr lang="en-GB" altLang="en-US" sz="2400">
                <a:solidFill>
                  <a:srgbClr val="C00000"/>
                </a:solidFill>
              </a:rPr>
              <a:t>C</a:t>
            </a:r>
          </a:p>
        </xdr:txBody>
      </xdr:sp>
    </xdr:grpSp>
    <xdr:clientData/>
  </xdr:twoCellAnchor>
  <xdr:twoCellAnchor editAs="oneCell">
    <xdr:from>
      <xdr:col>8</xdr:col>
      <xdr:colOff>0</xdr:colOff>
      <xdr:row>29</xdr:row>
      <xdr:rowOff>152400</xdr:rowOff>
    </xdr:from>
    <xdr:to>
      <xdr:col>12</xdr:col>
      <xdr:colOff>3017204</xdr:colOff>
      <xdr:row>58</xdr:row>
      <xdr:rowOff>37120</xdr:rowOff>
    </xdr:to>
    <xdr:pic>
      <xdr:nvPicPr>
        <xdr:cNvPr id="10" name="Picture 9"/>
        <xdr:cNvPicPr>
          <a:picLocks noChangeAspect="1"/>
        </xdr:cNvPicPr>
      </xdr:nvPicPr>
      <xdr:blipFill>
        <a:blip xmlns:r="http://schemas.openxmlformats.org/officeDocument/2006/relationships" r:embed="rId3"/>
        <a:stretch>
          <a:fillRect/>
        </a:stretch>
      </xdr:blipFill>
      <xdr:spPr>
        <a:xfrm>
          <a:off x="4086225" y="5143500"/>
          <a:ext cx="5303204" cy="458054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171450</xdr:colOff>
      <xdr:row>0</xdr:row>
      <xdr:rowOff>85724</xdr:rowOff>
    </xdr:from>
    <xdr:to>
      <xdr:col>8</xdr:col>
      <xdr:colOff>425904</xdr:colOff>
      <xdr:row>46</xdr:row>
      <xdr:rowOff>95249</xdr:rowOff>
    </xdr:to>
    <xdr:pic>
      <xdr:nvPicPr>
        <xdr:cNvPr id="4"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1450" y="85724"/>
          <a:ext cx="5131254" cy="7458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533400</xdr:colOff>
      <xdr:row>0</xdr:row>
      <xdr:rowOff>0</xdr:rowOff>
    </xdr:from>
    <xdr:to>
      <xdr:col>31</xdr:col>
      <xdr:colOff>400050</xdr:colOff>
      <xdr:row>79</xdr:row>
      <xdr:rowOff>74882</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410200" y="0"/>
          <a:ext cx="13887450" cy="1286695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18</xdr:row>
      <xdr:rowOff>0</xdr:rowOff>
    </xdr:from>
    <xdr:to>
      <xdr:col>12</xdr:col>
      <xdr:colOff>1990725</xdr:colOff>
      <xdr:row>45</xdr:row>
      <xdr:rowOff>133350</xdr:rowOff>
    </xdr:to>
    <xdr:pic>
      <xdr:nvPicPr>
        <xdr:cNvPr id="88089"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8150" y="3209925"/>
          <a:ext cx="7534275" cy="450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8</xdr:col>
      <xdr:colOff>0</xdr:colOff>
      <xdr:row>18</xdr:row>
      <xdr:rowOff>0</xdr:rowOff>
    </xdr:from>
    <xdr:to>
      <xdr:col>12</xdr:col>
      <xdr:colOff>1990725</xdr:colOff>
      <xdr:row>45</xdr:row>
      <xdr:rowOff>133350</xdr:rowOff>
    </xdr:to>
    <xdr:pic>
      <xdr:nvPicPr>
        <xdr:cNvPr id="2"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48150" y="3209925"/>
          <a:ext cx="7534275" cy="450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0</xdr:colOff>
      <xdr:row>18</xdr:row>
      <xdr:rowOff>0</xdr:rowOff>
    </xdr:from>
    <xdr:to>
      <xdr:col>16</xdr:col>
      <xdr:colOff>409575</xdr:colOff>
      <xdr:row>47</xdr:row>
      <xdr:rowOff>19050</xdr:rowOff>
    </xdr:to>
    <xdr:pic>
      <xdr:nvPicPr>
        <xdr:cNvPr id="11413"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81475" y="3371850"/>
          <a:ext cx="7258050" cy="4714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18</xdr:row>
      <xdr:rowOff>0</xdr:rowOff>
    </xdr:from>
    <xdr:to>
      <xdr:col>16</xdr:col>
      <xdr:colOff>219075</xdr:colOff>
      <xdr:row>47</xdr:row>
      <xdr:rowOff>19050</xdr:rowOff>
    </xdr:to>
    <xdr:pic>
      <xdr:nvPicPr>
        <xdr:cNvPr id="13387"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57675" y="3371850"/>
          <a:ext cx="7258050" cy="4714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13</xdr:col>
      <xdr:colOff>323850</xdr:colOff>
      <xdr:row>26</xdr:row>
      <xdr:rowOff>142875</xdr:rowOff>
    </xdr:from>
    <xdr:to>
      <xdr:col>19</xdr:col>
      <xdr:colOff>209550</xdr:colOff>
      <xdr:row>51</xdr:row>
      <xdr:rowOff>57150</xdr:rowOff>
    </xdr:to>
    <xdr:pic>
      <xdr:nvPicPr>
        <xdr:cNvPr id="91565" name="Picture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34375" y="4352925"/>
          <a:ext cx="3543300" cy="396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228600</xdr:colOff>
      <xdr:row>29</xdr:row>
      <xdr:rowOff>133350</xdr:rowOff>
    </xdr:from>
    <xdr:to>
      <xdr:col>13</xdr:col>
      <xdr:colOff>180975</xdr:colOff>
      <xdr:row>45</xdr:row>
      <xdr:rowOff>47625</xdr:rowOff>
    </xdr:to>
    <xdr:pic>
      <xdr:nvPicPr>
        <xdr:cNvPr id="91566" name="Picture 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752725" y="4829175"/>
          <a:ext cx="5438775" cy="2505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276225</xdr:colOff>
      <xdr:row>1</xdr:row>
      <xdr:rowOff>123825</xdr:rowOff>
    </xdr:from>
    <xdr:to>
      <xdr:col>19</xdr:col>
      <xdr:colOff>190500</xdr:colOff>
      <xdr:row>26</xdr:row>
      <xdr:rowOff>76200</xdr:rowOff>
    </xdr:to>
    <xdr:pic>
      <xdr:nvPicPr>
        <xdr:cNvPr id="91567" name="Picture 2"/>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l="4193" t="3085"/>
        <a:stretch>
          <a:fillRect/>
        </a:stretch>
      </xdr:blipFill>
      <xdr:spPr bwMode="auto">
        <a:xfrm>
          <a:off x="8286750" y="285750"/>
          <a:ext cx="3571875" cy="400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228600</xdr:colOff>
      <xdr:row>0</xdr:row>
      <xdr:rowOff>57150</xdr:rowOff>
    </xdr:from>
    <xdr:to>
      <xdr:col>12</xdr:col>
      <xdr:colOff>371475</xdr:colOff>
      <xdr:row>28</xdr:row>
      <xdr:rowOff>28575</xdr:rowOff>
    </xdr:to>
    <xdr:pic>
      <xdr:nvPicPr>
        <xdr:cNvPr id="91568" name="Picture 3"/>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971925" y="57150"/>
          <a:ext cx="3800475" cy="450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266700</xdr:colOff>
      <xdr:row>26</xdr:row>
      <xdr:rowOff>19050</xdr:rowOff>
    </xdr:from>
    <xdr:to>
      <xdr:col>25</xdr:col>
      <xdr:colOff>171450</xdr:colOff>
      <xdr:row>49</xdr:row>
      <xdr:rowOff>152400</xdr:rowOff>
    </xdr:to>
    <xdr:pic>
      <xdr:nvPicPr>
        <xdr:cNvPr id="91569" name="Picture 6"/>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1934825" y="4229100"/>
          <a:ext cx="3562350" cy="3857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19</xdr:col>
      <xdr:colOff>323850</xdr:colOff>
      <xdr:row>2</xdr:row>
      <xdr:rowOff>76200</xdr:rowOff>
    </xdr:from>
    <xdr:to>
      <xdr:col>25</xdr:col>
      <xdr:colOff>9525</xdr:colOff>
      <xdr:row>25</xdr:row>
      <xdr:rowOff>133350</xdr:rowOff>
    </xdr:to>
    <xdr:pic>
      <xdr:nvPicPr>
        <xdr:cNvPr id="91570" name="Picture 4"/>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991975" y="400050"/>
          <a:ext cx="3343275" cy="3781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14</xdr:col>
      <xdr:colOff>409575</xdr:colOff>
      <xdr:row>4</xdr:row>
      <xdr:rowOff>152400</xdr:rowOff>
    </xdr:from>
    <xdr:ext cx="517001" cy="342786"/>
    <xdr:sp macro="" textlink="">
      <xdr:nvSpPr>
        <xdr:cNvPr id="8" name="TextBox 7"/>
        <xdr:cNvSpPr txBox="1"/>
      </xdr:nvSpPr>
      <xdr:spPr>
        <a:xfrm>
          <a:off x="9029700" y="800100"/>
          <a:ext cx="517001"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600" b="1"/>
            <a:t>A01</a:t>
          </a:r>
        </a:p>
      </xdr:txBody>
    </xdr:sp>
    <xdr:clientData/>
  </xdr:oneCellAnchor>
  <xdr:twoCellAnchor>
    <xdr:from>
      <xdr:col>15</xdr:col>
      <xdr:colOff>104775</xdr:colOff>
      <xdr:row>6</xdr:row>
      <xdr:rowOff>104775</xdr:rowOff>
    </xdr:from>
    <xdr:to>
      <xdr:col>15</xdr:col>
      <xdr:colOff>447675</xdr:colOff>
      <xdr:row>8</xdr:row>
      <xdr:rowOff>104775</xdr:rowOff>
    </xdr:to>
    <xdr:cxnSp macro="">
      <xdr:nvCxnSpPr>
        <xdr:cNvPr id="10" name="Straight Arrow Connector 9"/>
        <xdr:cNvCxnSpPr/>
      </xdr:nvCxnSpPr>
      <xdr:spPr>
        <a:xfrm>
          <a:off x="9248775" y="1076325"/>
          <a:ext cx="342900" cy="323850"/>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16</xdr:col>
      <xdr:colOff>400050</xdr:colOff>
      <xdr:row>16</xdr:row>
      <xdr:rowOff>114300</xdr:rowOff>
    </xdr:from>
    <xdr:ext cx="517001" cy="342786"/>
    <xdr:sp macro="" textlink="">
      <xdr:nvSpPr>
        <xdr:cNvPr id="12" name="TextBox 11"/>
        <xdr:cNvSpPr txBox="1"/>
      </xdr:nvSpPr>
      <xdr:spPr>
        <a:xfrm>
          <a:off x="10239375" y="2705100"/>
          <a:ext cx="517001"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600" b="1"/>
            <a:t>A05</a:t>
          </a:r>
        </a:p>
      </xdr:txBody>
    </xdr:sp>
    <xdr:clientData/>
  </xdr:oneCellAnchor>
  <xdr:twoCellAnchor>
    <xdr:from>
      <xdr:col>17</xdr:col>
      <xdr:colOff>307451</xdr:colOff>
      <xdr:row>16</xdr:row>
      <xdr:rowOff>19051</xdr:rowOff>
    </xdr:from>
    <xdr:to>
      <xdr:col>17</xdr:col>
      <xdr:colOff>600075</xdr:colOff>
      <xdr:row>17</xdr:row>
      <xdr:rowOff>123768</xdr:rowOff>
    </xdr:to>
    <xdr:cxnSp macro="">
      <xdr:nvCxnSpPr>
        <xdr:cNvPr id="13" name="Straight Arrow Connector 12"/>
        <xdr:cNvCxnSpPr>
          <a:stCxn id="12" idx="3"/>
        </xdr:cNvCxnSpPr>
      </xdr:nvCxnSpPr>
      <xdr:spPr>
        <a:xfrm flipV="1">
          <a:off x="10670651" y="2609851"/>
          <a:ext cx="292624" cy="266642"/>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20</xdr:col>
      <xdr:colOff>266700</xdr:colOff>
      <xdr:row>3</xdr:row>
      <xdr:rowOff>66675</xdr:rowOff>
    </xdr:from>
    <xdr:ext cx="403700" cy="342786"/>
    <xdr:sp macro="" textlink="">
      <xdr:nvSpPr>
        <xdr:cNvPr id="16" name="TextBox 15"/>
        <xdr:cNvSpPr txBox="1"/>
      </xdr:nvSpPr>
      <xdr:spPr>
        <a:xfrm>
          <a:off x="12544425" y="552450"/>
          <a:ext cx="40370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600" b="1"/>
            <a:t>B1</a:t>
          </a:r>
        </a:p>
      </xdr:txBody>
    </xdr:sp>
    <xdr:clientData/>
  </xdr:oneCellAnchor>
  <xdr:twoCellAnchor>
    <xdr:from>
      <xdr:col>20</xdr:col>
      <xdr:colOff>590550</xdr:colOff>
      <xdr:row>5</xdr:row>
      <xdr:rowOff>19050</xdr:rowOff>
    </xdr:from>
    <xdr:to>
      <xdr:col>22</xdr:col>
      <xdr:colOff>152400</xdr:colOff>
      <xdr:row>9</xdr:row>
      <xdr:rowOff>9525</xdr:rowOff>
    </xdr:to>
    <xdr:cxnSp macro="">
      <xdr:nvCxnSpPr>
        <xdr:cNvPr id="17" name="Straight Arrow Connector 16"/>
        <xdr:cNvCxnSpPr/>
      </xdr:nvCxnSpPr>
      <xdr:spPr>
        <a:xfrm>
          <a:off x="12782550" y="828675"/>
          <a:ext cx="781050" cy="638175"/>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19</xdr:col>
      <xdr:colOff>406547</xdr:colOff>
      <xdr:row>5</xdr:row>
      <xdr:rowOff>85725</xdr:rowOff>
    </xdr:from>
    <xdr:ext cx="507703" cy="342786"/>
    <xdr:sp macro="" textlink="">
      <xdr:nvSpPr>
        <xdr:cNvPr id="20" name="TextBox 19"/>
        <xdr:cNvSpPr txBox="1"/>
      </xdr:nvSpPr>
      <xdr:spPr>
        <a:xfrm>
          <a:off x="12074672" y="895350"/>
          <a:ext cx="507703"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600" b="1"/>
            <a:t>B11</a:t>
          </a:r>
        </a:p>
      </xdr:txBody>
    </xdr:sp>
    <xdr:clientData/>
  </xdr:oneCellAnchor>
  <xdr:twoCellAnchor>
    <xdr:from>
      <xdr:col>20</xdr:col>
      <xdr:colOff>219075</xdr:colOff>
      <xdr:row>7</xdr:row>
      <xdr:rowOff>9525</xdr:rowOff>
    </xdr:from>
    <xdr:to>
      <xdr:col>21</xdr:col>
      <xdr:colOff>238125</xdr:colOff>
      <xdr:row>9</xdr:row>
      <xdr:rowOff>152400</xdr:rowOff>
    </xdr:to>
    <xdr:cxnSp macro="">
      <xdr:nvCxnSpPr>
        <xdr:cNvPr id="21" name="Straight Arrow Connector 20"/>
        <xdr:cNvCxnSpPr/>
      </xdr:nvCxnSpPr>
      <xdr:spPr>
        <a:xfrm>
          <a:off x="12411075" y="1143000"/>
          <a:ext cx="628650" cy="466725"/>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31</xdr:row>
      <xdr:rowOff>142875</xdr:rowOff>
    </xdr:from>
    <xdr:to>
      <xdr:col>15</xdr:col>
      <xdr:colOff>381000</xdr:colOff>
      <xdr:row>34</xdr:row>
      <xdr:rowOff>76200</xdr:rowOff>
    </xdr:to>
    <xdr:cxnSp macro="">
      <xdr:nvCxnSpPr>
        <xdr:cNvPr id="24" name="Straight Arrow Connector 23"/>
        <xdr:cNvCxnSpPr/>
      </xdr:nvCxnSpPr>
      <xdr:spPr>
        <a:xfrm>
          <a:off x="9210675" y="5162550"/>
          <a:ext cx="314325" cy="419100"/>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14</xdr:col>
      <xdr:colOff>301255</xdr:colOff>
      <xdr:row>30</xdr:row>
      <xdr:rowOff>28575</xdr:rowOff>
    </xdr:from>
    <xdr:ext cx="501291" cy="342786"/>
    <xdr:sp macro="" textlink="">
      <xdr:nvSpPr>
        <xdr:cNvPr id="25" name="TextBox 24"/>
        <xdr:cNvSpPr txBox="1"/>
      </xdr:nvSpPr>
      <xdr:spPr>
        <a:xfrm>
          <a:off x="8921380" y="4886325"/>
          <a:ext cx="501291"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600" b="1"/>
            <a:t>C01</a:t>
          </a:r>
        </a:p>
      </xdr:txBody>
    </xdr:sp>
    <xdr:clientData/>
  </xdr:oneCellAnchor>
  <xdr:oneCellAnchor>
    <xdr:from>
      <xdr:col>16</xdr:col>
      <xdr:colOff>225055</xdr:colOff>
      <xdr:row>41</xdr:row>
      <xdr:rowOff>114300</xdr:rowOff>
    </xdr:from>
    <xdr:ext cx="501291" cy="342786"/>
    <xdr:sp macro="" textlink="">
      <xdr:nvSpPr>
        <xdr:cNvPr id="26" name="TextBox 25"/>
        <xdr:cNvSpPr txBox="1"/>
      </xdr:nvSpPr>
      <xdr:spPr>
        <a:xfrm>
          <a:off x="10064380" y="6753225"/>
          <a:ext cx="501291"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600" b="1"/>
            <a:t>C05</a:t>
          </a:r>
        </a:p>
      </xdr:txBody>
    </xdr:sp>
    <xdr:clientData/>
  </xdr:oneCellAnchor>
  <xdr:twoCellAnchor>
    <xdr:from>
      <xdr:col>17</xdr:col>
      <xdr:colOff>116746</xdr:colOff>
      <xdr:row>42</xdr:row>
      <xdr:rowOff>85726</xdr:rowOff>
    </xdr:from>
    <xdr:to>
      <xdr:col>18</xdr:col>
      <xdr:colOff>0</xdr:colOff>
      <xdr:row>42</xdr:row>
      <xdr:rowOff>123768</xdr:rowOff>
    </xdr:to>
    <xdr:cxnSp macro="">
      <xdr:nvCxnSpPr>
        <xdr:cNvPr id="27" name="Straight Arrow Connector 26"/>
        <xdr:cNvCxnSpPr>
          <a:stCxn id="26" idx="3"/>
        </xdr:cNvCxnSpPr>
      </xdr:nvCxnSpPr>
      <xdr:spPr>
        <a:xfrm flipV="1">
          <a:off x="10479946" y="6886576"/>
          <a:ext cx="492854" cy="38042"/>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21</xdr:col>
      <xdr:colOff>113500</xdr:colOff>
      <xdr:row>29</xdr:row>
      <xdr:rowOff>152400</xdr:rowOff>
    </xdr:from>
    <xdr:ext cx="522002" cy="342786"/>
    <xdr:sp macro="" textlink="">
      <xdr:nvSpPr>
        <xdr:cNvPr id="31" name="TextBox 30"/>
        <xdr:cNvSpPr txBox="1"/>
      </xdr:nvSpPr>
      <xdr:spPr>
        <a:xfrm>
          <a:off x="13000825" y="4848225"/>
          <a:ext cx="52200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600" b="1"/>
            <a:t>D01</a:t>
          </a:r>
        </a:p>
      </xdr:txBody>
    </xdr:sp>
    <xdr:clientData/>
  </xdr:oneCellAnchor>
  <xdr:twoCellAnchor>
    <xdr:from>
      <xdr:col>21</xdr:col>
      <xdr:colOff>514350</xdr:colOff>
      <xdr:row>31</xdr:row>
      <xdr:rowOff>123825</xdr:rowOff>
    </xdr:from>
    <xdr:to>
      <xdr:col>22</xdr:col>
      <xdr:colOff>76200</xdr:colOff>
      <xdr:row>33</xdr:row>
      <xdr:rowOff>47625</xdr:rowOff>
    </xdr:to>
    <xdr:cxnSp macro="">
      <xdr:nvCxnSpPr>
        <xdr:cNvPr id="32" name="Straight Arrow Connector 31"/>
        <xdr:cNvCxnSpPr/>
      </xdr:nvCxnSpPr>
      <xdr:spPr>
        <a:xfrm>
          <a:off x="13315950" y="5143500"/>
          <a:ext cx="171450" cy="247650"/>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22</xdr:col>
      <xdr:colOff>342100</xdr:colOff>
      <xdr:row>38</xdr:row>
      <xdr:rowOff>133350</xdr:rowOff>
    </xdr:from>
    <xdr:ext cx="522002" cy="342786"/>
    <xdr:sp macro="" textlink="">
      <xdr:nvSpPr>
        <xdr:cNvPr id="35" name="TextBox 34"/>
        <xdr:cNvSpPr txBox="1"/>
      </xdr:nvSpPr>
      <xdr:spPr>
        <a:xfrm>
          <a:off x="13839025" y="6286500"/>
          <a:ext cx="522002"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600" b="1"/>
            <a:t>D04</a:t>
          </a:r>
        </a:p>
      </xdr:txBody>
    </xdr:sp>
    <xdr:clientData/>
  </xdr:oneCellAnchor>
  <xdr:twoCellAnchor>
    <xdr:from>
      <xdr:col>23</xdr:col>
      <xdr:colOff>161925</xdr:colOff>
      <xdr:row>39</xdr:row>
      <xdr:rowOff>19050</xdr:rowOff>
    </xdr:from>
    <xdr:to>
      <xdr:col>23</xdr:col>
      <xdr:colOff>600075</xdr:colOff>
      <xdr:row>39</xdr:row>
      <xdr:rowOff>38100</xdr:rowOff>
    </xdr:to>
    <xdr:cxnSp macro="">
      <xdr:nvCxnSpPr>
        <xdr:cNvPr id="36" name="Straight Arrow Connector 35"/>
        <xdr:cNvCxnSpPr/>
      </xdr:nvCxnSpPr>
      <xdr:spPr>
        <a:xfrm flipV="1">
          <a:off x="14182725" y="6334125"/>
          <a:ext cx="438150" cy="19050"/>
        </a:xfrm>
        <a:prstGeom prst="straightConnector1">
          <a:avLst/>
        </a:prstGeom>
        <a:ln w="28575">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editAs="oneCell">
    <xdr:from>
      <xdr:col>8</xdr:col>
      <xdr:colOff>19050</xdr:colOff>
      <xdr:row>0</xdr:row>
      <xdr:rowOff>0</xdr:rowOff>
    </xdr:from>
    <xdr:to>
      <xdr:col>14</xdr:col>
      <xdr:colOff>76200</xdr:colOff>
      <xdr:row>12</xdr:row>
      <xdr:rowOff>114300</xdr:rowOff>
    </xdr:to>
    <xdr:pic>
      <xdr:nvPicPr>
        <xdr:cNvPr id="65695"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82050" y="0"/>
          <a:ext cx="3714750" cy="2076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0</xdr:colOff>
      <xdr:row>0</xdr:row>
      <xdr:rowOff>47625</xdr:rowOff>
    </xdr:from>
    <xdr:to>
      <xdr:col>20</xdr:col>
      <xdr:colOff>266700</xdr:colOff>
      <xdr:row>11</xdr:row>
      <xdr:rowOff>171450</xdr:rowOff>
    </xdr:to>
    <xdr:pic>
      <xdr:nvPicPr>
        <xdr:cNvPr id="65696"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420600" y="47625"/>
          <a:ext cx="3924300" cy="1914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38100</xdr:colOff>
      <xdr:row>20</xdr:row>
      <xdr:rowOff>142875</xdr:rowOff>
    </xdr:from>
    <xdr:to>
      <xdr:col>11</xdr:col>
      <xdr:colOff>371475</xdr:colOff>
      <xdr:row>33</xdr:row>
      <xdr:rowOff>9525</xdr:rowOff>
    </xdr:to>
    <xdr:pic>
      <xdr:nvPicPr>
        <xdr:cNvPr id="65697"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514975" y="3409950"/>
          <a:ext cx="5448300" cy="1990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9525</xdr:colOff>
      <xdr:row>33</xdr:row>
      <xdr:rowOff>123825</xdr:rowOff>
    </xdr:from>
    <xdr:to>
      <xdr:col>9</xdr:col>
      <xdr:colOff>447675</xdr:colOff>
      <xdr:row>46</xdr:row>
      <xdr:rowOff>9525</xdr:rowOff>
    </xdr:to>
    <xdr:pic>
      <xdr:nvPicPr>
        <xdr:cNvPr id="65698" name="Picture 4"/>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486400" y="5514975"/>
          <a:ext cx="4333875" cy="2009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hyperlink" Target="http://www.smcpneumatics.com/pdfs/PF3W.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35"/>
  <sheetViews>
    <sheetView tabSelected="1" workbookViewId="0">
      <selection activeCell="H33" sqref="H33"/>
    </sheetView>
  </sheetViews>
  <sheetFormatPr defaultColWidth="9.140625" defaultRowHeight="12.75" x14ac:dyDescent="0.2"/>
  <cols>
    <col min="1" max="4" width="9.140625" style="4"/>
    <col min="5" max="5" width="21.7109375" style="4" bestFit="1" customWidth="1"/>
    <col min="6" max="6" width="14.140625" style="4" bestFit="1" customWidth="1"/>
    <col min="7" max="7" width="13.5703125" style="4" bestFit="1" customWidth="1"/>
    <col min="8" max="8" width="22.42578125" style="4" bestFit="1" customWidth="1"/>
    <col min="9" max="9" width="32" style="4" bestFit="1" customWidth="1"/>
    <col min="10" max="10" width="5.42578125" style="4" bestFit="1" customWidth="1"/>
    <col min="11" max="11" width="10" style="4" bestFit="1" customWidth="1"/>
    <col min="12" max="12" width="11.5703125" style="4" bestFit="1" customWidth="1"/>
    <col min="13" max="13" width="12.5703125" style="4" bestFit="1" customWidth="1"/>
    <col min="14" max="14" width="14" style="4" bestFit="1" customWidth="1"/>
    <col min="15" max="15" width="8.42578125" style="4" bestFit="1" customWidth="1"/>
    <col min="16" max="16384" width="9.140625" style="4"/>
  </cols>
  <sheetData>
    <row r="1" spans="1:15" ht="13.5" thickBot="1" x14ac:dyDescent="0.25"/>
    <row r="2" spans="1:15" x14ac:dyDescent="0.2">
      <c r="E2" s="192" t="s">
        <v>579</v>
      </c>
      <c r="F2" s="193"/>
      <c r="G2" s="193"/>
      <c r="H2" s="193"/>
      <c r="I2" s="193"/>
      <c r="J2" s="193"/>
      <c r="K2" s="193"/>
      <c r="L2" s="193"/>
      <c r="M2" s="193"/>
      <c r="N2" s="193"/>
      <c r="O2" s="194"/>
    </row>
    <row r="3" spans="1:15" ht="12.75" customHeight="1" x14ac:dyDescent="0.2">
      <c r="E3" s="195"/>
      <c r="F3" s="196"/>
      <c r="G3" s="196"/>
      <c r="H3" s="196"/>
      <c r="I3" s="196"/>
      <c r="J3" s="196"/>
      <c r="K3" s="196"/>
      <c r="L3" s="196"/>
      <c r="M3" s="196"/>
      <c r="N3" s="196"/>
      <c r="O3" s="197"/>
    </row>
    <row r="4" spans="1:15" x14ac:dyDescent="0.2">
      <c r="E4" s="195"/>
      <c r="F4" s="196"/>
      <c r="G4" s="196"/>
      <c r="H4" s="196"/>
      <c r="I4" s="196"/>
      <c r="J4" s="196"/>
      <c r="K4" s="196"/>
      <c r="L4" s="196"/>
      <c r="M4" s="196"/>
      <c r="N4" s="196"/>
      <c r="O4" s="197"/>
    </row>
    <row r="5" spans="1:15" ht="13.5" thickBot="1" x14ac:dyDescent="0.25">
      <c r="E5" s="198"/>
      <c r="F5" s="199"/>
      <c r="G5" s="199"/>
      <c r="H5" s="199"/>
      <c r="I5" s="199"/>
      <c r="J5" s="199"/>
      <c r="K5" s="199"/>
      <c r="L5" s="199"/>
      <c r="M5" s="199"/>
      <c r="N5" s="199"/>
      <c r="O5" s="200"/>
    </row>
    <row r="7" spans="1:15" x14ac:dyDescent="0.2">
      <c r="A7" s="169" t="s">
        <v>102</v>
      </c>
      <c r="B7" s="169"/>
      <c r="C7" s="169"/>
      <c r="D7" s="169"/>
      <c r="E7" s="169"/>
      <c r="F7" s="169"/>
      <c r="G7" s="169"/>
      <c r="H7" s="169"/>
      <c r="I7" s="169"/>
      <c r="J7" s="169"/>
      <c r="K7" s="169"/>
      <c r="L7" s="169"/>
    </row>
    <row r="8" spans="1:15" ht="25.5" x14ac:dyDescent="0.2">
      <c r="A8" s="4" t="s">
        <v>95</v>
      </c>
      <c r="B8" s="4" t="s">
        <v>24</v>
      </c>
      <c r="C8" s="4" t="s">
        <v>3</v>
      </c>
      <c r="D8" s="4" t="s">
        <v>96</v>
      </c>
      <c r="E8" s="4" t="s">
        <v>26</v>
      </c>
      <c r="F8" s="4" t="s">
        <v>97</v>
      </c>
      <c r="G8" s="4" t="s">
        <v>98</v>
      </c>
      <c r="H8" s="4" t="s">
        <v>5</v>
      </c>
      <c r="I8" s="4" t="s">
        <v>99</v>
      </c>
      <c r="J8" s="4" t="s">
        <v>9</v>
      </c>
      <c r="K8" s="4" t="s">
        <v>100</v>
      </c>
      <c r="L8" s="4" t="s">
        <v>101</v>
      </c>
      <c r="M8" s="164" t="str">
        <f>Drop2Mod7!$K$2</f>
        <v>Available Flow (l/min)</v>
      </c>
      <c r="N8" s="166" t="s">
        <v>40</v>
      </c>
      <c r="O8" s="166" t="s">
        <v>41</v>
      </c>
    </row>
    <row r="9" spans="1:15" x14ac:dyDescent="0.2">
      <c r="A9" s="4">
        <f>'For ThermoRec Code'!$A$211</f>
        <v>193</v>
      </c>
      <c r="B9" s="4">
        <f>'For ThermoRec Code'!$B$211</f>
        <v>2</v>
      </c>
      <c r="C9" s="4">
        <f>'For ThermoRec Code'!$C$211</f>
        <v>6</v>
      </c>
      <c r="D9" s="4">
        <f>'For ThermoRec Code'!$D$211</f>
        <v>1</v>
      </c>
      <c r="E9" s="4" t="str">
        <f>'For ThermoRec Code'!$E$211</f>
        <v>Cooling Water Flow/Temp</v>
      </c>
      <c r="F9" s="4">
        <f>'For ThermoRec Code'!$F$211</f>
        <v>0</v>
      </c>
      <c r="G9" s="4">
        <f>'For ThermoRec Code'!$G$211</f>
        <v>1</v>
      </c>
      <c r="H9" s="4" t="str">
        <f>'For ThermoRec Code'!$H$211</f>
        <v>SW_2_6_00__COOL_SBF_01</v>
      </c>
      <c r="I9" s="4" t="str">
        <f>'For ThermoRec Code'!$I$211</f>
        <v>SW Source Body Flow</v>
      </c>
      <c r="J9" s="4" t="str">
        <f>'For ThermoRec Code'!$J$211</f>
        <v>L/min</v>
      </c>
      <c r="K9" s="4">
        <f>'For ThermoRec Code'!$K$211</f>
        <v>2.5</v>
      </c>
      <c r="L9" s="4">
        <f>'For ThermoRec Code'!$L$211</f>
        <v>-10</v>
      </c>
      <c r="M9" s="4">
        <f>Drop2Mod6!$K$3</f>
        <v>33.200000000000003</v>
      </c>
      <c r="N9" s="4">
        <f>Drop2Mod6!$L$3</f>
        <v>25</v>
      </c>
      <c r="O9" s="4">
        <f>Drop2Mod6!$M$3</f>
        <v>30</v>
      </c>
    </row>
    <row r="10" spans="1:15" x14ac:dyDescent="0.2">
      <c r="A10" s="4">
        <f>'For ThermoRec Code'!$A$213</f>
        <v>195</v>
      </c>
      <c r="B10" s="4">
        <f>'For ThermoRec Code'!$B$213</f>
        <v>2</v>
      </c>
      <c r="C10" s="4">
        <f>'For ThermoRec Code'!$C$213</f>
        <v>6</v>
      </c>
      <c r="D10" s="4">
        <f>'For ThermoRec Code'!$D$213</f>
        <v>1</v>
      </c>
      <c r="E10" s="4" t="str">
        <f>'For ThermoRec Code'!$E$213</f>
        <v>Cooling Water Flow/Temp</v>
      </c>
      <c r="F10" s="4">
        <f>'For ThermoRec Code'!$F$213</f>
        <v>2</v>
      </c>
      <c r="G10" s="4">
        <f>'For ThermoRec Code'!$G$213</f>
        <v>1</v>
      </c>
      <c r="H10" s="4" t="str">
        <f>'For ThermoRec Code'!$H$213</f>
        <v>SW_2_6_02__COOL_G1F_01</v>
      </c>
      <c r="I10" s="4" t="str">
        <f>'For ThermoRec Code'!$I$213</f>
        <v>SW Grid 1 Flow</v>
      </c>
      <c r="J10" s="4" t="str">
        <f>'For ThermoRec Code'!$J$213</f>
        <v>L/min</v>
      </c>
      <c r="K10" s="4">
        <f>'For ThermoRec Code'!$K$213</f>
        <v>2.5</v>
      </c>
      <c r="L10" s="4">
        <f>'For ThermoRec Code'!$L$213</f>
        <v>-10</v>
      </c>
      <c r="M10" s="4">
        <f>Drop2Mod6!$K$5</f>
        <v>26.5</v>
      </c>
      <c r="N10" s="4">
        <f>Drop2Mod6!$L$5</f>
        <v>20</v>
      </c>
      <c r="O10" s="4">
        <f>Drop2Mod6!$M$5</f>
        <v>25</v>
      </c>
    </row>
    <row r="11" spans="1:15" x14ac:dyDescent="0.2">
      <c r="A11" s="4">
        <f>'For ThermoRec Code'!$A$215</f>
        <v>197</v>
      </c>
      <c r="B11" s="4">
        <f>'For ThermoRec Code'!$B$215</f>
        <v>2</v>
      </c>
      <c r="C11" s="4">
        <f>'For ThermoRec Code'!$C$215</f>
        <v>6</v>
      </c>
      <c r="D11" s="4">
        <f>'For ThermoRec Code'!$D$215</f>
        <v>1</v>
      </c>
      <c r="E11" s="4" t="str">
        <f>'For ThermoRec Code'!$E$215</f>
        <v>Cooling Water Flow/Temp</v>
      </c>
      <c r="F11" s="4">
        <f>'For ThermoRec Code'!$F$215</f>
        <v>4</v>
      </c>
      <c r="G11" s="4">
        <f>'For ThermoRec Code'!$G$215</f>
        <v>1</v>
      </c>
      <c r="H11" s="4" t="str">
        <f>'For ThermoRec Code'!$H$215</f>
        <v>SW_2_6_04__COOL_G2F_01</v>
      </c>
      <c r="I11" s="4" t="str">
        <f>'For ThermoRec Code'!$I$215</f>
        <v>SW Grid 2 Flow</v>
      </c>
      <c r="J11" s="4" t="str">
        <f>'For ThermoRec Code'!$J$215</f>
        <v>L/min</v>
      </c>
      <c r="K11" s="4">
        <f>'For ThermoRec Code'!$K$215</f>
        <v>2.5</v>
      </c>
      <c r="L11" s="4">
        <f>'For ThermoRec Code'!$L$215</f>
        <v>-10</v>
      </c>
      <c r="M11" s="4">
        <f>Drop2Mod6!$K$7</f>
        <v>26.5</v>
      </c>
      <c r="N11" s="4">
        <f>Drop2Mod6!$L$7</f>
        <v>15</v>
      </c>
      <c r="O11" s="4">
        <f>Drop2Mod6!$M$7</f>
        <v>20</v>
      </c>
    </row>
    <row r="12" spans="1:15" x14ac:dyDescent="0.2">
      <c r="A12" s="4">
        <f>'For ThermoRec Code'!$A$217</f>
        <v>199</v>
      </c>
      <c r="B12" s="4">
        <f>'For ThermoRec Code'!$B$217</f>
        <v>2</v>
      </c>
      <c r="C12" s="4">
        <f>'For ThermoRec Code'!$C$217</f>
        <v>6</v>
      </c>
      <c r="D12" s="4">
        <f>'For ThermoRec Code'!$D$217</f>
        <v>1</v>
      </c>
      <c r="E12" s="4" t="str">
        <f>'For ThermoRec Code'!$E$217</f>
        <v>Cooling Water Flow/Temp</v>
      </c>
      <c r="F12" s="4">
        <f>'For ThermoRec Code'!$F$217</f>
        <v>6</v>
      </c>
      <c r="G12" s="4">
        <f>'For ThermoRec Code'!$G$217</f>
        <v>1</v>
      </c>
      <c r="H12" s="4" t="str">
        <f>'For ThermoRec Code'!$H$217</f>
        <v>SW_2_6_06__COOL_G3F_01</v>
      </c>
      <c r="I12" s="4" t="str">
        <f>'For ThermoRec Code'!$I$217</f>
        <v>SW Grid 3 Flow</v>
      </c>
      <c r="J12" s="4" t="str">
        <f>'For ThermoRec Code'!$J$217</f>
        <v>L/min</v>
      </c>
      <c r="K12" s="4">
        <f>'For ThermoRec Code'!$K$217</f>
        <v>2.5</v>
      </c>
      <c r="L12" s="4">
        <f>'For ThermoRec Code'!$L$217</f>
        <v>-10</v>
      </c>
      <c r="M12" s="4">
        <f>Drop2Mod6!$K$9</f>
        <v>26.5</v>
      </c>
      <c r="N12" s="4">
        <f>Drop2Mod6!$L$9</f>
        <v>20</v>
      </c>
      <c r="O12" s="4">
        <f>Drop2Mod6!$M$9</f>
        <v>25</v>
      </c>
    </row>
    <row r="13" spans="1:15" x14ac:dyDescent="0.2">
      <c r="A13" s="4">
        <f>'For ThermoRec Code'!$A$219</f>
        <v>201</v>
      </c>
      <c r="B13" s="4">
        <f>'For ThermoRec Code'!$B$219</f>
        <v>2</v>
      </c>
      <c r="C13" s="4">
        <f>'For ThermoRec Code'!$C$219</f>
        <v>6</v>
      </c>
      <c r="D13" s="4">
        <f>'For ThermoRec Code'!$D$219</f>
        <v>1</v>
      </c>
      <c r="E13" s="4" t="str">
        <f>'For ThermoRec Code'!$E$219</f>
        <v>Cooling Water Flow/Temp</v>
      </c>
      <c r="F13" s="4">
        <f>'For ThermoRec Code'!$F$219</f>
        <v>8</v>
      </c>
      <c r="G13" s="4">
        <f>'For ThermoRec Code'!$G$219</f>
        <v>1</v>
      </c>
      <c r="H13" s="4" t="str">
        <f>'For ThermoRec Code'!$H$219</f>
        <v>SW_2_6_08__COOL_G4F_01</v>
      </c>
      <c r="I13" s="4" t="str">
        <f>'For ThermoRec Code'!$I$219</f>
        <v>SW Grid 4/1st Stage Neutraliser Flow</v>
      </c>
      <c r="J13" s="4" t="str">
        <f>'For ThermoRec Code'!$J$219</f>
        <v>L/min</v>
      </c>
      <c r="K13" s="4">
        <f>'For ThermoRec Code'!$K$219</f>
        <v>2.5</v>
      </c>
      <c r="L13" s="4">
        <f>'For ThermoRec Code'!$L$219</f>
        <v>-10</v>
      </c>
      <c r="M13" s="4">
        <f>Drop2Mod6!$K$11</f>
        <v>26.5</v>
      </c>
      <c r="N13" s="4">
        <f>Drop2Mod6!$L$11</f>
        <v>20</v>
      </c>
      <c r="O13" s="4">
        <f>Drop2Mod6!$M$11</f>
        <v>25</v>
      </c>
    </row>
    <row r="14" spans="1:15" x14ac:dyDescent="0.2">
      <c r="A14" s="4">
        <f>'For ThermoRec Code'!$A$221</f>
        <v>203</v>
      </c>
      <c r="B14" s="4">
        <f>'For ThermoRec Code'!$B$221</f>
        <v>2</v>
      </c>
      <c r="C14" s="4">
        <f>'For ThermoRec Code'!$C$221</f>
        <v>6</v>
      </c>
      <c r="D14" s="4">
        <f>'For ThermoRec Code'!$D$221</f>
        <v>1</v>
      </c>
      <c r="E14" s="4" t="str">
        <f>'For ThermoRec Code'!$E$221</f>
        <v>Cooling Water Flow/Temp</v>
      </c>
      <c r="F14" s="4">
        <f>'For ThermoRec Code'!$F$221</f>
        <v>10</v>
      </c>
      <c r="G14" s="4">
        <f>'For ThermoRec Code'!$G$221</f>
        <v>1</v>
      </c>
      <c r="H14" s="4" t="str">
        <f>'For ThermoRec Code'!$H$221</f>
        <v>SW_2_6_10__COOL_2NF_01</v>
      </c>
      <c r="I14" s="4" t="str">
        <f>'For ThermoRec Code'!$I$221</f>
        <v>SW 2nd Stage Neutraliser Flow</v>
      </c>
      <c r="J14" s="4" t="str">
        <f>'For ThermoRec Code'!$J$221</f>
        <v>L/min</v>
      </c>
      <c r="K14" s="4">
        <f>'For ThermoRec Code'!$K$221</f>
        <v>2.5</v>
      </c>
      <c r="L14" s="4">
        <f>'For ThermoRec Code'!$L$221</f>
        <v>-10</v>
      </c>
      <c r="M14" s="4">
        <f>Drop2Mod6!$K$13</f>
        <v>50.5</v>
      </c>
      <c r="N14" s="4">
        <f>Drop2Mod6!$L$13</f>
        <v>38</v>
      </c>
      <c r="O14" s="4">
        <f>Drop2Mod6!$M$13</f>
        <v>45</v>
      </c>
    </row>
    <row r="15" spans="1:15" x14ac:dyDescent="0.2">
      <c r="A15" s="4">
        <f>'For ThermoRec Code'!$A$223</f>
        <v>205</v>
      </c>
      <c r="B15" s="4">
        <f>'For ThermoRec Code'!$B$223</f>
        <v>2</v>
      </c>
      <c r="C15" s="4">
        <f>'For ThermoRec Code'!$C$223</f>
        <v>6</v>
      </c>
      <c r="D15" s="4">
        <f>'For ThermoRec Code'!$D$223</f>
        <v>1</v>
      </c>
      <c r="E15" s="4" t="str">
        <f>'For ThermoRec Code'!$E$223</f>
        <v>Cooling Water Flow/Temp</v>
      </c>
      <c r="F15" s="4">
        <f>'For ThermoRec Code'!$F$223</f>
        <v>12</v>
      </c>
      <c r="G15" s="4">
        <f>'For ThermoRec Code'!$G$223</f>
        <v>1</v>
      </c>
      <c r="H15" s="4" t="str">
        <f>'For ThermoRec Code'!$H$223</f>
        <v>SW_2_6_12__COOL_PBF_01</v>
      </c>
      <c r="I15" s="4" t="str">
        <f>'For ThermoRec Code'!$I$223</f>
        <v>SW PINI Backplate Flow</v>
      </c>
      <c r="J15" s="4" t="str">
        <f>'For ThermoRec Code'!$J$223</f>
        <v>L/min</v>
      </c>
      <c r="K15" s="4">
        <f>'For ThermoRec Code'!$K$223</f>
        <v>6.25</v>
      </c>
      <c r="L15" s="4">
        <f>'For ThermoRec Code'!$L$223</f>
        <v>-25</v>
      </c>
      <c r="M15" s="4">
        <f>Drop2Mod6!$K$15</f>
        <v>60</v>
      </c>
      <c r="N15" s="4">
        <f>Drop2Mod6!$L$15</f>
        <v>52</v>
      </c>
      <c r="O15" s="4">
        <f>Drop2Mod6!$M$15</f>
        <v>60</v>
      </c>
    </row>
    <row r="16" spans="1:15" x14ac:dyDescent="0.2">
      <c r="A16" s="4">
        <f>'For ThermoRec Code'!$A$225</f>
        <v>207</v>
      </c>
      <c r="B16" s="4">
        <f>'For ThermoRec Code'!$B$225</f>
        <v>2</v>
      </c>
      <c r="C16" s="4">
        <f>'For ThermoRec Code'!$C$225</f>
        <v>6</v>
      </c>
      <c r="D16" s="4">
        <f>'For ThermoRec Code'!$D$225</f>
        <v>1</v>
      </c>
      <c r="E16" s="4" t="str">
        <f>'For ThermoRec Code'!$E$225</f>
        <v>Cooling Water Flow/Temp</v>
      </c>
      <c r="F16" s="4">
        <f>'For ThermoRec Code'!$F$225</f>
        <v>14</v>
      </c>
      <c r="G16" s="4">
        <f>'For ThermoRec Code'!$G$225</f>
        <v>1</v>
      </c>
      <c r="H16" s="4" t="str">
        <f>'For ThermoRec Code'!$H$225</f>
        <v>SW_2_6_14__COOL_DSF_01</v>
      </c>
      <c r="I16" s="4" t="str">
        <f>'For ThermoRec Code'!$I$225</f>
        <v>SW Duct Scraper Flow</v>
      </c>
      <c r="J16" s="4" t="str">
        <f>'For ThermoRec Code'!$J$225</f>
        <v>L/min</v>
      </c>
      <c r="K16" s="4">
        <f>'For ThermoRec Code'!$K$225</f>
        <v>2.5</v>
      </c>
      <c r="L16" s="4">
        <f>'For ThermoRec Code'!$L$225</f>
        <v>-10</v>
      </c>
      <c r="M16" s="4">
        <f>Drop2Mod6!$K$17</f>
        <v>13.8</v>
      </c>
      <c r="N16" s="4">
        <f>Drop2Mod6!$L$17</f>
        <v>10</v>
      </c>
      <c r="O16" s="4">
        <f>Drop2Mod6!$M$17</f>
        <v>15</v>
      </c>
    </row>
    <row r="17" spans="1:15" x14ac:dyDescent="0.2">
      <c r="A17" s="4">
        <f>'For ThermoRec Code'!$A$227</f>
        <v>209</v>
      </c>
      <c r="B17" s="4">
        <f>'For ThermoRec Code'!$B$227</f>
        <v>2</v>
      </c>
      <c r="C17" s="4">
        <f>'For ThermoRec Code'!$C$227</f>
        <v>7</v>
      </c>
      <c r="D17" s="4">
        <f>'For ThermoRec Code'!$D$227</f>
        <v>1</v>
      </c>
      <c r="E17" s="4" t="str">
        <f>'For ThermoRec Code'!$E$227</f>
        <v>Cooling Water Flow/Temp</v>
      </c>
      <c r="F17" s="4">
        <f>'For ThermoRec Code'!$F$227</f>
        <v>0</v>
      </c>
      <c r="G17" s="4">
        <f>'For ThermoRec Code'!$G$227</f>
        <v>1</v>
      </c>
      <c r="H17" s="4" t="str">
        <f>'For ThermoRec Code'!$H$227</f>
        <v>SW_2_7_00__COOL_TRF_01</v>
      </c>
      <c r="I17" s="4" t="str">
        <f>'For ThermoRec Code'!$I$227</f>
        <v>SW Transformer &amp; Arc Resistors Flow</v>
      </c>
      <c r="J17" s="4" t="str">
        <f>'For ThermoRec Code'!$J$227</f>
        <v>L/min</v>
      </c>
      <c r="K17" s="4">
        <f>'For ThermoRec Code'!$K$227</f>
        <v>2.5</v>
      </c>
      <c r="L17" s="4">
        <f>'For ThermoRec Code'!$L$227</f>
        <v>-10</v>
      </c>
      <c r="M17" s="4">
        <f>Drop2Mod7!$K$3</f>
        <v>12</v>
      </c>
      <c r="N17" s="4">
        <f>Drop2Mod7!$L$3</f>
        <v>8</v>
      </c>
      <c r="O17" s="4">
        <f>Drop2Mod7!$M$3</f>
        <v>12</v>
      </c>
    </row>
    <row r="18" spans="1:15" x14ac:dyDescent="0.2">
      <c r="A18" s="4">
        <f>'For ThermoRec Code'!$A$229</f>
        <v>211</v>
      </c>
      <c r="B18" s="4">
        <f>'For ThermoRec Code'!$B$229</f>
        <v>2</v>
      </c>
      <c r="C18" s="4">
        <f>'For ThermoRec Code'!$C$229</f>
        <v>7</v>
      </c>
      <c r="D18" s="4">
        <f>'For ThermoRec Code'!$D$229</f>
        <v>1</v>
      </c>
      <c r="E18" s="4" t="str">
        <f>'For ThermoRec Code'!$E$229</f>
        <v>Cooling Water Flow/Temp</v>
      </c>
      <c r="F18" s="4">
        <f>'For ThermoRec Code'!$F$229</f>
        <v>2</v>
      </c>
      <c r="G18" s="4">
        <f>'For ThermoRec Code'!$G$229</f>
        <v>1</v>
      </c>
      <c r="H18" s="4" t="str">
        <f>'For ThermoRec Code'!$H$229</f>
        <v>SW_2_7_02__COOL_BCF_01</v>
      </c>
      <c r="I18" s="4" t="str">
        <f>'For ThermoRec Code'!$I$229</f>
        <v>SW Bend Magnet Coils Flow</v>
      </c>
      <c r="J18" s="4" t="str">
        <f>'For ThermoRec Code'!$J$229</f>
        <v>L/min</v>
      </c>
      <c r="K18" s="4">
        <f>'For ThermoRec Code'!$K$229</f>
        <v>2.5</v>
      </c>
      <c r="L18" s="4">
        <f>'For ThermoRec Code'!$L$229</f>
        <v>-10</v>
      </c>
      <c r="M18" s="4">
        <f>Drop2Mod7!$K$5</f>
        <v>20.5</v>
      </c>
      <c r="N18" s="4">
        <f>Drop2Mod7!$L$5</f>
        <v>12</v>
      </c>
      <c r="O18" s="4">
        <f>Drop2Mod7!$M$5</f>
        <v>18</v>
      </c>
    </row>
    <row r="19" spans="1:15" x14ac:dyDescent="0.2">
      <c r="A19" s="4">
        <f>'For ThermoRec Code'!$A$231</f>
        <v>213</v>
      </c>
      <c r="B19" s="4">
        <f>'For ThermoRec Code'!$B$231</f>
        <v>2</v>
      </c>
      <c r="C19" s="4">
        <f>'For ThermoRec Code'!$C$231</f>
        <v>7</v>
      </c>
      <c r="D19" s="4">
        <f>'For ThermoRec Code'!$D$231</f>
        <v>1</v>
      </c>
      <c r="E19" s="4" t="str">
        <f>'For ThermoRec Code'!$E$231</f>
        <v>Cooling Water Flow/Temp</v>
      </c>
      <c r="F19" s="4">
        <f>'For ThermoRec Code'!$F$231</f>
        <v>4</v>
      </c>
      <c r="G19" s="4">
        <f>'For ThermoRec Code'!$G$231</f>
        <v>1</v>
      </c>
      <c r="H19" s="4" t="str">
        <f>'For ThermoRec Code'!$H$231</f>
        <v>SW_2_7_04__COOL_BPF_01</v>
      </c>
      <c r="I19" s="4" t="str">
        <f>'For ThermoRec Code'!$I$231</f>
        <v>SW Bend Magnet Protection Plates Flow</v>
      </c>
      <c r="J19" s="4" t="str">
        <f>'For ThermoRec Code'!$J$231</f>
        <v>L/min</v>
      </c>
      <c r="K19" s="4">
        <f>'For ThermoRec Code'!$K$231</f>
        <v>2.5</v>
      </c>
      <c r="L19" s="4">
        <f>'For ThermoRec Code'!$L$231</f>
        <v>-10</v>
      </c>
      <c r="M19" s="4">
        <f>Drop2Mod7!$K$7</f>
        <v>12</v>
      </c>
      <c r="N19" s="4">
        <f>Drop2Mod7!$L$7</f>
        <v>8</v>
      </c>
      <c r="O19" s="4">
        <f>Drop2Mod7!$M$7</f>
        <v>12</v>
      </c>
    </row>
    <row r="20" spans="1:15" x14ac:dyDescent="0.2">
      <c r="A20" s="4">
        <f>'For ThermoRec Code'!$A$233</f>
        <v>215</v>
      </c>
      <c r="B20" s="4">
        <f>'For ThermoRec Code'!$B$233</f>
        <v>2</v>
      </c>
      <c r="C20" s="4">
        <f>'For ThermoRec Code'!$C$233</f>
        <v>7</v>
      </c>
      <c r="D20" s="4">
        <f>'For ThermoRec Code'!$D$233</f>
        <v>1</v>
      </c>
      <c r="E20" s="4" t="str">
        <f>'For ThermoRec Code'!$E$233</f>
        <v>Cooling Water Flow/Temp</v>
      </c>
      <c r="F20" s="4">
        <f>'For ThermoRec Code'!$F$233</f>
        <v>6</v>
      </c>
      <c r="G20" s="4">
        <f>'For ThermoRec Code'!$G$233</f>
        <v>1</v>
      </c>
      <c r="H20" s="4" t="str">
        <f>'For ThermoRec Code'!$H$233</f>
        <v>SW_2_7_06__COOL_GBF_01</v>
      </c>
      <c r="I20" s="4" t="str">
        <f>'For ThermoRec Code'!$I$233</f>
        <v>SW Getter BM Tank Flow</v>
      </c>
      <c r="J20" s="4" t="str">
        <f>'For ThermoRec Code'!$J$233</f>
        <v>L/min</v>
      </c>
      <c r="K20" s="4">
        <f>'For ThermoRec Code'!$K$233</f>
        <v>2.5</v>
      </c>
      <c r="L20" s="4">
        <f>'For ThermoRec Code'!$L$233</f>
        <v>-10</v>
      </c>
      <c r="M20" s="4">
        <f>Drop2Mod7!$K$9</f>
        <v>13.8</v>
      </c>
      <c r="N20" s="4">
        <f>Drop2Mod7!$L$9</f>
        <v>8</v>
      </c>
      <c r="O20" s="4">
        <f>Drop2Mod7!$M$9</f>
        <v>12</v>
      </c>
    </row>
    <row r="21" spans="1:15" x14ac:dyDescent="0.2">
      <c r="A21" s="4">
        <f>'For ThermoRec Code'!$A$235</f>
        <v>217</v>
      </c>
      <c r="B21" s="4">
        <f>'For ThermoRec Code'!$B$235</f>
        <v>2</v>
      </c>
      <c r="C21" s="4">
        <f>'For ThermoRec Code'!$C$235</f>
        <v>7</v>
      </c>
      <c r="D21" s="4">
        <f>'For ThermoRec Code'!$D$235</f>
        <v>1</v>
      </c>
      <c r="E21" s="4" t="str">
        <f>'For ThermoRec Code'!$E$235</f>
        <v>Cooling Water Flow/Temp</v>
      </c>
      <c r="F21" s="4">
        <f>'For ThermoRec Code'!$F$235</f>
        <v>8</v>
      </c>
      <c r="G21" s="4">
        <f>'For ThermoRec Code'!$G$235</f>
        <v>1</v>
      </c>
      <c r="H21" s="4" t="str">
        <f>'For ThermoRec Code'!$H$235</f>
        <v>SW_2_7_08__COOL_GCF_01</v>
      </c>
      <c r="I21" s="4" t="str">
        <f>'For ThermoRec Code'!$I$235</f>
        <v>SW Getter Cal Tank Flow</v>
      </c>
      <c r="J21" s="4" t="str">
        <f>'For ThermoRec Code'!$J$235</f>
        <v>L/min</v>
      </c>
      <c r="K21" s="4">
        <f>'For ThermoRec Code'!$K$235</f>
        <v>2.5</v>
      </c>
      <c r="L21" s="4">
        <f>'For ThermoRec Code'!$L$235</f>
        <v>-10</v>
      </c>
      <c r="M21" s="4">
        <f>Drop2Mod7!$K$11</f>
        <v>13.8</v>
      </c>
      <c r="N21" s="4">
        <f>Drop2Mod7!$L$11</f>
        <v>8</v>
      </c>
      <c r="O21" s="4">
        <f>Drop2Mod7!$M$11</f>
        <v>12</v>
      </c>
    </row>
    <row r="22" spans="1:15" x14ac:dyDescent="0.2">
      <c r="A22" s="4">
        <f>'For ThermoRec Code'!$A$237</f>
        <v>219</v>
      </c>
      <c r="B22" s="4">
        <f>'For ThermoRec Code'!$B$237</f>
        <v>2</v>
      </c>
      <c r="C22" s="4">
        <f>'For ThermoRec Code'!$C$237</f>
        <v>7</v>
      </c>
      <c r="D22" s="4">
        <f>'For ThermoRec Code'!$D$237</f>
        <v>1</v>
      </c>
      <c r="E22" s="4" t="str">
        <f>'For ThermoRec Code'!$E$237</f>
        <v>Cooling Water Flow/Temp</v>
      </c>
      <c r="F22" s="4">
        <f>'For ThermoRec Code'!$F$237</f>
        <v>10</v>
      </c>
      <c r="G22" s="4">
        <f>'For ThermoRec Code'!$G$237</f>
        <v>1</v>
      </c>
      <c r="H22" s="4" t="str">
        <f>'For ThermoRec Code'!$H$237</f>
        <v>SW_2_7_10__COOL_ISF_01</v>
      </c>
      <c r="I22" s="4" t="str">
        <f>'For ThermoRec Code'!$I$237</f>
        <v>SW Intertank Scraper Flow</v>
      </c>
      <c r="J22" s="4" t="str">
        <f>'For ThermoRec Code'!$J$237</f>
        <v>L/min</v>
      </c>
      <c r="K22" s="4">
        <f>'For ThermoRec Code'!$K$237</f>
        <v>2.5</v>
      </c>
      <c r="L22" s="4">
        <f>'For ThermoRec Code'!$L$237</f>
        <v>-10</v>
      </c>
      <c r="M22" s="4">
        <f>Drop2Mod7!$K$13</f>
        <v>13.8</v>
      </c>
      <c r="N22" s="4">
        <f>Drop2Mod7!$L$13</f>
        <v>10</v>
      </c>
      <c r="O22" s="4">
        <f>Drop2Mod7!$M$13</f>
        <v>15</v>
      </c>
    </row>
    <row r="23" spans="1:15" x14ac:dyDescent="0.2">
      <c r="A23" s="4">
        <f>'For ThermoRec Code'!$A$239</f>
        <v>221</v>
      </c>
      <c r="B23" s="4">
        <f>'For ThermoRec Code'!$B$239</f>
        <v>2</v>
      </c>
      <c r="C23" s="4">
        <f>'For ThermoRec Code'!$C$239</f>
        <v>7</v>
      </c>
      <c r="D23" s="4">
        <f>'For ThermoRec Code'!$D$239</f>
        <v>1</v>
      </c>
      <c r="E23" s="4" t="str">
        <f>'For ThermoRec Code'!$E$239</f>
        <v>Cooling Water Flow/Temp</v>
      </c>
      <c r="F23" s="4">
        <f>'For ThermoRec Code'!$F$239</f>
        <v>12</v>
      </c>
      <c r="G23" s="4">
        <f>'For ThermoRec Code'!$G$239</f>
        <v>1</v>
      </c>
      <c r="H23" s="4" t="str">
        <f>'For ThermoRec Code'!$H$239</f>
        <v>SW_2_7_12__COOL_FRF_01</v>
      </c>
      <c r="I23" s="4" t="str">
        <f>'For ThermoRec Code'!$I$239</f>
        <v>SW RID FRED</v>
      </c>
      <c r="J23" s="4" t="str">
        <f>'For ThermoRec Code'!$J$239</f>
        <v>L/min</v>
      </c>
      <c r="K23" s="4">
        <f>'For ThermoRec Code'!$K$239</f>
        <v>74.7012</v>
      </c>
      <c r="L23" s="4">
        <f>'For ThermoRec Code'!$L$239</f>
        <v>-298.80477999999999</v>
      </c>
      <c r="M23" s="4">
        <f>Drop2Mod7!$K$15</f>
        <v>666</v>
      </c>
      <c r="N23" s="4">
        <f>Drop2Mod7!$L$15</f>
        <v>540</v>
      </c>
      <c r="O23" s="4">
        <f>Drop2Mod7!$M$15</f>
        <v>600</v>
      </c>
    </row>
    <row r="24" spans="1:15" x14ac:dyDescent="0.2">
      <c r="A24" s="4">
        <f>'For ThermoRec Code'!$A$240</f>
        <v>222</v>
      </c>
      <c r="B24" s="4">
        <f>'For ThermoRec Code'!$B$240</f>
        <v>2</v>
      </c>
      <c r="C24" s="4">
        <f>'For ThermoRec Code'!$C$240</f>
        <v>7</v>
      </c>
      <c r="D24" s="4">
        <f>'For ThermoRec Code'!$D$240</f>
        <v>1</v>
      </c>
      <c r="E24" s="4" t="str">
        <f>'For ThermoRec Code'!$E$240</f>
        <v>Cooling Water Flow/Temp</v>
      </c>
      <c r="F24" s="4">
        <f>'For ThermoRec Code'!$F$240</f>
        <v>13</v>
      </c>
      <c r="G24" s="4">
        <f>'For ThermoRec Code'!$G$240</f>
        <v>1</v>
      </c>
      <c r="H24" s="4" t="str">
        <f>'For ThermoRec Code'!$H$240</f>
        <v>SW_2_7_13__COOL_FEF_01</v>
      </c>
      <c r="I24" s="4" t="str">
        <f>'For ThermoRec Code'!$I$240</f>
        <v>SW RID FEID</v>
      </c>
      <c r="J24" s="4" t="str">
        <f>'For ThermoRec Code'!$J$240</f>
        <v>L/min</v>
      </c>
      <c r="K24" s="4">
        <f>'For ThermoRec Code'!$K$240</f>
        <v>340.90908999999999</v>
      </c>
      <c r="L24" s="4">
        <f>'For ThermoRec Code'!$L$240</f>
        <v>-1363.63636</v>
      </c>
      <c r="M24" s="4">
        <f>Drop2Mod7!$K$16</f>
        <v>1350</v>
      </c>
      <c r="N24" s="4">
        <f>Drop2Mod7!$L$16</f>
        <v>1250</v>
      </c>
      <c r="O24" s="4">
        <f>Drop2Mod7!$M$16</f>
        <v>1350</v>
      </c>
    </row>
    <row r="25" spans="1:15" x14ac:dyDescent="0.2">
      <c r="A25" s="4">
        <f>'For ThermoRec Code'!$A$241</f>
        <v>223</v>
      </c>
      <c r="B25" s="4">
        <f>'For ThermoRec Code'!$B$241</f>
        <v>2</v>
      </c>
      <c r="C25" s="4">
        <f>'For ThermoRec Code'!$C$241</f>
        <v>7</v>
      </c>
      <c r="D25" s="4">
        <f>'For ThermoRec Code'!$D$241</f>
        <v>1</v>
      </c>
      <c r="E25" s="4" t="str">
        <f>'For ThermoRec Code'!$E$241</f>
        <v>Cooling Water Flow/Temp</v>
      </c>
      <c r="F25" s="4">
        <f>'For ThermoRec Code'!$F$241</f>
        <v>14</v>
      </c>
      <c r="G25" s="4">
        <f>'For ThermoRec Code'!$G$241</f>
        <v>1</v>
      </c>
      <c r="H25" s="4" t="str">
        <f>'For ThermoRec Code'!$H$241</f>
        <v>SW_2_7_14__COOL_CAF_01</v>
      </c>
      <c r="I25" s="4" t="str">
        <f>'For ThermoRec Code'!$I$241</f>
        <v>SW Calorimeter</v>
      </c>
      <c r="J25" s="4" t="str">
        <f>'For ThermoRec Code'!$J$241</f>
        <v>L/min</v>
      </c>
      <c r="K25" s="4">
        <f>'For ThermoRec Code'!$K$241</f>
        <v>340.90908999999999</v>
      </c>
      <c r="L25" s="4">
        <f>'For ThermoRec Code'!$L$241</f>
        <v>-1363.63636</v>
      </c>
      <c r="M25" s="4">
        <f>Drop2Mod7!$K$17</f>
        <v>1500</v>
      </c>
      <c r="N25" s="4">
        <f>Drop2Mod7!$L$17</f>
        <v>1380</v>
      </c>
      <c r="O25" s="4">
        <f>Drop2Mod7!$M$17</f>
        <v>1500</v>
      </c>
    </row>
    <row r="35" spans="16:18" x14ac:dyDescent="0.2">
      <c r="P35" s="4" t="str">
        <f>'For ThermoRec Code'!J242</f>
        <v/>
      </c>
      <c r="Q35" s="4" t="str">
        <f>'For ThermoRec Code'!K242</f>
        <v/>
      </c>
      <c r="R35" s="4" t="str">
        <f>'For ThermoRec Code'!L242</f>
        <v/>
      </c>
    </row>
  </sheetData>
  <sortState ref="G4:R34">
    <sortCondition ref="G4:G34"/>
  </sortState>
  <mergeCells count="2">
    <mergeCell ref="A7:L7"/>
    <mergeCell ref="E2:O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69" r:id="rId3" name="Button 1">
              <controlPr defaultSize="0" print="0" autoFill="0" autoPict="0" macro="[0]!Button1_Click">
                <anchor moveWithCells="1" sizeWithCells="1">
                  <from>
                    <xdr:col>0</xdr:col>
                    <xdr:colOff>95250</xdr:colOff>
                    <xdr:row>0</xdr:row>
                    <xdr:rowOff>95250</xdr:rowOff>
                  </from>
                  <to>
                    <xdr:col>3</xdr:col>
                    <xdr:colOff>123825</xdr:colOff>
                    <xdr:row>3</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74"/>
  <sheetViews>
    <sheetView workbookViewId="0">
      <pane ySplit="2" topLeftCell="A183" activePane="bottomLeft" state="frozenSplit"/>
      <selection pane="bottomLeft" activeCell="E184" sqref="E184"/>
    </sheetView>
  </sheetViews>
  <sheetFormatPr defaultRowHeight="12.75" x14ac:dyDescent="0.2"/>
  <cols>
    <col min="1" max="1" width="4.42578125" customWidth="1"/>
    <col min="2" max="2" width="4.85546875" bestFit="1" customWidth="1"/>
    <col min="3" max="3" width="7" bestFit="1" customWidth="1"/>
    <col min="4" max="4" width="13.7109375" bestFit="1" customWidth="1"/>
    <col min="5" max="5" width="31.5703125" customWidth="1"/>
    <col min="6" max="6" width="14.85546875" bestFit="1" customWidth="1"/>
    <col min="7" max="7" width="14.42578125" bestFit="1" customWidth="1"/>
    <col min="8" max="8" width="26.5703125" bestFit="1" customWidth="1"/>
    <col min="9" max="9" width="59.28515625" bestFit="1" customWidth="1"/>
    <col min="11" max="12" width="12.140625" customWidth="1"/>
  </cols>
  <sheetData>
    <row r="1" spans="1:12" ht="13.5" thickBot="1" x14ac:dyDescent="0.25">
      <c r="A1" s="170" t="s">
        <v>68</v>
      </c>
      <c r="B1" s="170"/>
      <c r="C1" s="170"/>
      <c r="D1" s="152">
        <v>1</v>
      </c>
      <c r="E1" s="151" t="s">
        <v>94</v>
      </c>
      <c r="F1" s="158"/>
      <c r="I1" s="158"/>
      <c r="J1" s="151"/>
      <c r="K1" s="158"/>
      <c r="L1" s="158"/>
    </row>
    <row r="2" spans="1:12" ht="13.5" thickBot="1" x14ac:dyDescent="0.25">
      <c r="A2" s="135" t="s">
        <v>95</v>
      </c>
      <c r="B2" s="136" t="s">
        <v>24</v>
      </c>
      <c r="C2" s="136" t="s">
        <v>3</v>
      </c>
      <c r="D2" s="136" t="s">
        <v>96</v>
      </c>
      <c r="E2" s="136" t="s">
        <v>26</v>
      </c>
      <c r="F2" s="136" t="s">
        <v>97</v>
      </c>
      <c r="G2" s="136" t="s">
        <v>98</v>
      </c>
      <c r="H2" s="136" t="s">
        <v>5</v>
      </c>
      <c r="I2" s="136" t="s">
        <v>99</v>
      </c>
      <c r="J2" s="136" t="s">
        <v>9</v>
      </c>
      <c r="K2" s="136" t="s">
        <v>100</v>
      </c>
      <c r="L2" s="137" t="s">
        <v>101</v>
      </c>
    </row>
    <row r="3" spans="1:12" x14ac:dyDescent="0.2">
      <c r="A3" s="142">
        <f>Drop1Mod1!A3</f>
        <v>1</v>
      </c>
      <c r="B3" s="138">
        <f>Drop1Mod1!B3</f>
        <v>1</v>
      </c>
      <c r="C3" s="138">
        <f>Drop1Mod1!C3</f>
        <v>1</v>
      </c>
      <c r="D3" s="138">
        <f>Drop1Mod1!$K$1</f>
        <v>1</v>
      </c>
      <c r="E3" s="138" t="str">
        <f>Drop1Mod1!$A$1</f>
        <v>Calorimeter</v>
      </c>
      <c r="F3" s="138">
        <f>Drop1Mod1!D3</f>
        <v>0</v>
      </c>
      <c r="G3" s="138">
        <f>Drop1Mod1!G3</f>
        <v>1</v>
      </c>
      <c r="H3" s="139" t="str">
        <f>IF(Drop1Mod1!$G3=1,Drop1Mod1!H3,"")</f>
        <v>SW_1_1_00__CAL_LE1_1</v>
      </c>
      <c r="I3" s="139" t="str">
        <f>IF(Drop1Mod1!$G3=1,Drop1Mod1!M3,"")</f>
        <v>SW Calorimeter Left Gate Hypervapotron Thermocouple</v>
      </c>
      <c r="J3" s="139" t="str">
        <f>IF(Drop1Mod1!$G3=1,Drop1Mod1!N3,"")</f>
        <v>ºC</v>
      </c>
      <c r="K3" s="140" t="str">
        <f>IF(Drop1Mod1!$G3=1,"1","")</f>
        <v>1</v>
      </c>
      <c r="L3" s="141" t="str">
        <f>IF(Drop1Mod1!$G3=1,"0","")</f>
        <v>0</v>
      </c>
    </row>
    <row r="4" spans="1:12" x14ac:dyDescent="0.2">
      <c r="A4" s="101">
        <f>Drop1Mod1!A4</f>
        <v>2</v>
      </c>
      <c r="B4" s="98">
        <f>Drop1Mod1!B4</f>
        <v>1</v>
      </c>
      <c r="C4" s="98">
        <f>Drop1Mod1!C4</f>
        <v>1</v>
      </c>
      <c r="D4" s="98">
        <f>Drop1Mod1!$K$1</f>
        <v>1</v>
      </c>
      <c r="E4" s="98" t="str">
        <f>$E$3</f>
        <v>Calorimeter</v>
      </c>
      <c r="F4" s="98">
        <f>Drop1Mod1!D4</f>
        <v>1</v>
      </c>
      <c r="G4" s="98">
        <f>Drop1Mod1!G4</f>
        <v>1</v>
      </c>
      <c r="H4" s="99" t="str">
        <f>IF(Drop1Mod1!$G4=1,Drop1Mod1!H4,"")</f>
        <v>SW_1_1_01__CAL_LE1_2</v>
      </c>
      <c r="I4" s="99" t="str">
        <f>IF(Drop1Mod1!$G4=1,Drop1Mod1!M4,"")</f>
        <v>SW Calorimeter Left Gate Hypervapotron Thermocouple</v>
      </c>
      <c r="J4" s="99" t="str">
        <f>IF(Drop1Mod1!$G4=1,Drop1Mod1!N4,"")</f>
        <v>ºC</v>
      </c>
      <c r="K4" s="100" t="str">
        <f>IF(Drop1Mod1!$G4=1,"1","")</f>
        <v>1</v>
      </c>
      <c r="L4" s="102" t="str">
        <f>IF(Drop1Mod1!$G4=1,"0","")</f>
        <v>0</v>
      </c>
    </row>
    <row r="5" spans="1:12" x14ac:dyDescent="0.2">
      <c r="A5" s="101">
        <f>Drop1Mod1!A5</f>
        <v>3</v>
      </c>
      <c r="B5" s="98">
        <f>Drop1Mod1!B5</f>
        <v>1</v>
      </c>
      <c r="C5" s="98">
        <f>Drop1Mod1!C5</f>
        <v>1</v>
      </c>
      <c r="D5" s="98">
        <f>Drop1Mod1!$K$1</f>
        <v>1</v>
      </c>
      <c r="E5" s="98" t="str">
        <f t="shared" ref="E5:E18" si="0">$E$3</f>
        <v>Calorimeter</v>
      </c>
      <c r="F5" s="98">
        <f>Drop1Mod1!D5</f>
        <v>2</v>
      </c>
      <c r="G5" s="98">
        <f>Drop1Mod1!G5</f>
        <v>1</v>
      </c>
      <c r="H5" s="99" t="str">
        <f>IF(Drop1Mod1!$G5=1,Drop1Mod1!H5,"")</f>
        <v>SW_1_1_02__CAL_LE1_3</v>
      </c>
      <c r="I5" s="99" t="str">
        <f>IF(Drop1Mod1!$G5=1,Drop1Mod1!M5,"")</f>
        <v>SW Calorimeter Left Gate Hypervapotron Thermocouple</v>
      </c>
      <c r="J5" s="99" t="str">
        <f>IF(Drop1Mod1!$G5=1,Drop1Mod1!N5,"")</f>
        <v>ºC</v>
      </c>
      <c r="K5" s="100" t="str">
        <f>IF(Drop1Mod1!$G5=1,"1","")</f>
        <v>1</v>
      </c>
      <c r="L5" s="102" t="str">
        <f>IF(Drop1Mod1!$G5=1,"0","")</f>
        <v>0</v>
      </c>
    </row>
    <row r="6" spans="1:12" x14ac:dyDescent="0.2">
      <c r="A6" s="101">
        <f>Drop1Mod1!A6</f>
        <v>4</v>
      </c>
      <c r="B6" s="98">
        <f>Drop1Mod1!B6</f>
        <v>1</v>
      </c>
      <c r="C6" s="98">
        <f>Drop1Mod1!C6</f>
        <v>1</v>
      </c>
      <c r="D6" s="98">
        <f>Drop1Mod1!$K$1</f>
        <v>1</v>
      </c>
      <c r="E6" s="98" t="str">
        <f t="shared" si="0"/>
        <v>Calorimeter</v>
      </c>
      <c r="F6" s="98">
        <f>Drop1Mod1!D6</f>
        <v>3</v>
      </c>
      <c r="G6" s="98">
        <f>Drop1Mod1!G6</f>
        <v>1</v>
      </c>
      <c r="H6" s="99" t="str">
        <f>IF(Drop1Mod1!$G6=1,Drop1Mod1!H6,"")</f>
        <v>SW_1_1_03__CAL_LE1_4</v>
      </c>
      <c r="I6" s="99" t="str">
        <f>IF(Drop1Mod1!$G6=1,Drop1Mod1!M6,"")</f>
        <v>SW Calorimeter Left Gate Hypervapotron Thermocouple</v>
      </c>
      <c r="J6" s="99" t="str">
        <f>IF(Drop1Mod1!$G6=1,Drop1Mod1!N6,"")</f>
        <v>ºC</v>
      </c>
      <c r="K6" s="100" t="str">
        <f>IF(Drop1Mod1!$G6=1,"1","")</f>
        <v>1</v>
      </c>
      <c r="L6" s="102" t="str">
        <f>IF(Drop1Mod1!$G6=1,"0","")</f>
        <v>0</v>
      </c>
    </row>
    <row r="7" spans="1:12" x14ac:dyDescent="0.2">
      <c r="A7" s="101">
        <f>Drop1Mod1!A7</f>
        <v>5</v>
      </c>
      <c r="B7" s="98">
        <f>Drop1Mod1!B7</f>
        <v>1</v>
      </c>
      <c r="C7" s="98">
        <f>Drop1Mod1!C7</f>
        <v>1</v>
      </c>
      <c r="D7" s="98">
        <f>Drop1Mod1!$K$1</f>
        <v>1</v>
      </c>
      <c r="E7" s="98" t="str">
        <f t="shared" si="0"/>
        <v>Calorimeter</v>
      </c>
      <c r="F7" s="98">
        <f>Drop1Mod1!D7</f>
        <v>4</v>
      </c>
      <c r="G7" s="98">
        <f>Drop1Mod1!G7</f>
        <v>1</v>
      </c>
      <c r="H7" s="99" t="str">
        <f>IF(Drop1Mod1!$G7=1,Drop1Mod1!H7,"")</f>
        <v>SW_1_1_04__CAL_LE1_5</v>
      </c>
      <c r="I7" s="99" t="str">
        <f>IF(Drop1Mod1!$G7=1,Drop1Mod1!M7,"")</f>
        <v>SW Calorimeter Left Gate Hypervapotron Thermocouple</v>
      </c>
      <c r="J7" s="99" t="str">
        <f>IF(Drop1Mod1!$G7=1,Drop1Mod1!N7,"")</f>
        <v>ºC</v>
      </c>
      <c r="K7" s="100" t="str">
        <f>IF(Drop1Mod1!$G7=1,"1","")</f>
        <v>1</v>
      </c>
      <c r="L7" s="102" t="str">
        <f>IF(Drop1Mod1!$G7=1,"0","")</f>
        <v>0</v>
      </c>
    </row>
    <row r="8" spans="1:12" x14ac:dyDescent="0.2">
      <c r="A8" s="101">
        <f>Drop1Mod1!A8</f>
        <v>6</v>
      </c>
      <c r="B8" s="98">
        <f>Drop1Mod1!B8</f>
        <v>1</v>
      </c>
      <c r="C8" s="98">
        <f>Drop1Mod1!C8</f>
        <v>1</v>
      </c>
      <c r="D8" s="98">
        <f>Drop1Mod1!$K$1</f>
        <v>1</v>
      </c>
      <c r="E8" s="98" t="str">
        <f t="shared" si="0"/>
        <v>Calorimeter</v>
      </c>
      <c r="F8" s="98">
        <f>Drop1Mod1!D8</f>
        <v>5</v>
      </c>
      <c r="G8" s="98">
        <f>Drop1Mod1!G8</f>
        <v>1</v>
      </c>
      <c r="H8" s="99" t="str">
        <f>IF(Drop1Mod1!$G8=1,Drop1Mod1!H8,"")</f>
        <v>SW_1_1_05__CAL_LE1_6</v>
      </c>
      <c r="I8" s="99" t="str">
        <f>IF(Drop1Mod1!$G8=1,Drop1Mod1!M8,"")</f>
        <v>SW Calorimeter Left Gate Hypervapotron Thermocouple</v>
      </c>
      <c r="J8" s="99" t="str">
        <f>IF(Drop1Mod1!$G8=1,Drop1Mod1!N8,"")</f>
        <v>ºC</v>
      </c>
      <c r="K8" s="100" t="str">
        <f>IF(Drop1Mod1!$G8=1,"1","")</f>
        <v>1</v>
      </c>
      <c r="L8" s="102" t="str">
        <f>IF(Drop1Mod1!$G8=1,"0","")</f>
        <v>0</v>
      </c>
    </row>
    <row r="9" spans="1:12" x14ac:dyDescent="0.2">
      <c r="A9" s="101">
        <f>Drop1Mod1!A9</f>
        <v>7</v>
      </c>
      <c r="B9" s="98">
        <f>Drop1Mod1!B9</f>
        <v>1</v>
      </c>
      <c r="C9" s="98">
        <f>Drop1Mod1!C9</f>
        <v>1</v>
      </c>
      <c r="D9" s="98">
        <f>Drop1Mod1!$K$1</f>
        <v>1</v>
      </c>
      <c r="E9" s="98" t="str">
        <f t="shared" si="0"/>
        <v>Calorimeter</v>
      </c>
      <c r="F9" s="98">
        <f>Drop1Mod1!D9</f>
        <v>6</v>
      </c>
      <c r="G9" s="98">
        <f>Drop1Mod1!G9</f>
        <v>1</v>
      </c>
      <c r="H9" s="99" t="str">
        <f>IF(Drop1Mod1!$G9=1,Drop1Mod1!H9,"")</f>
        <v>SW_1_1_06__CAL_LE1_7</v>
      </c>
      <c r="I9" s="99" t="str">
        <f>IF(Drop1Mod1!$G9=1,Drop1Mod1!M9,"")</f>
        <v>SW Calorimeter Left Gate Hypervapotron Thermocouple</v>
      </c>
      <c r="J9" s="99" t="str">
        <f>IF(Drop1Mod1!$G9=1,Drop1Mod1!N9,"")</f>
        <v>ºC</v>
      </c>
      <c r="K9" s="100" t="str">
        <f>IF(Drop1Mod1!$G9=1,"1","")</f>
        <v>1</v>
      </c>
      <c r="L9" s="102" t="str">
        <f>IF(Drop1Mod1!$G9=1,"0","")</f>
        <v>0</v>
      </c>
    </row>
    <row r="10" spans="1:12" x14ac:dyDescent="0.2">
      <c r="A10" s="101">
        <f>Drop1Mod1!A10</f>
        <v>8</v>
      </c>
      <c r="B10" s="98">
        <f>Drop1Mod1!B10</f>
        <v>1</v>
      </c>
      <c r="C10" s="98">
        <f>Drop1Mod1!C10</f>
        <v>1</v>
      </c>
      <c r="D10" s="98">
        <f>Drop1Mod1!$K$1</f>
        <v>1</v>
      </c>
      <c r="E10" s="98" t="str">
        <f t="shared" si="0"/>
        <v>Calorimeter</v>
      </c>
      <c r="F10" s="98">
        <f>Drop1Mod1!D10</f>
        <v>7</v>
      </c>
      <c r="G10" s="98">
        <f>Drop1Mod1!G10</f>
        <v>1</v>
      </c>
      <c r="H10" s="99" t="str">
        <f>IF(Drop1Mod1!$G10=1,Drop1Mod1!H10,"")</f>
        <v>SW_1_1_07__CAL_LE2_4</v>
      </c>
      <c r="I10" s="99" t="str">
        <f>IF(Drop1Mod1!$G10=1,Drop1Mod1!M10,"")</f>
        <v>SW Calorimeter Left Gate Hypervapotron Thermocouple</v>
      </c>
      <c r="J10" s="99" t="str">
        <f>IF(Drop1Mod1!$G10=1,Drop1Mod1!N10,"")</f>
        <v>ºC</v>
      </c>
      <c r="K10" s="100" t="str">
        <f>IF(Drop1Mod1!$G10=1,"1","")</f>
        <v>1</v>
      </c>
      <c r="L10" s="102" t="str">
        <f>IF(Drop1Mod1!$G10=1,"0","")</f>
        <v>0</v>
      </c>
    </row>
    <row r="11" spans="1:12" x14ac:dyDescent="0.2">
      <c r="A11" s="101">
        <f>Drop1Mod1!A11</f>
        <v>9</v>
      </c>
      <c r="B11" s="98">
        <f>Drop1Mod1!B11</f>
        <v>1</v>
      </c>
      <c r="C11" s="98">
        <f>Drop1Mod1!C11</f>
        <v>1</v>
      </c>
      <c r="D11" s="98">
        <f>Drop1Mod1!$K$1</f>
        <v>1</v>
      </c>
      <c r="E11" s="98" t="str">
        <f t="shared" si="0"/>
        <v>Calorimeter</v>
      </c>
      <c r="F11" s="98">
        <f>Drop1Mod1!D11</f>
        <v>8</v>
      </c>
      <c r="G11" s="98">
        <f>Drop1Mod1!G11</f>
        <v>1</v>
      </c>
      <c r="H11" s="99" t="str">
        <f>IF(Drop1Mod1!$G11=1,Drop1Mod1!H11,"")</f>
        <v>SW_1_1_08__CAL_LE3_4</v>
      </c>
      <c r="I11" s="99" t="str">
        <f>IF(Drop1Mod1!$G11=1,Drop1Mod1!M11,"")</f>
        <v>SW Calorimeter Left Gate Hypervapotron Thermocouple</v>
      </c>
      <c r="J11" s="99" t="str">
        <f>IF(Drop1Mod1!$G11=1,Drop1Mod1!N11,"")</f>
        <v>ºC</v>
      </c>
      <c r="K11" s="100" t="str">
        <f>IF(Drop1Mod1!$G11=1,"1","")</f>
        <v>1</v>
      </c>
      <c r="L11" s="102" t="str">
        <f>IF(Drop1Mod1!$G11=1,"0","")</f>
        <v>0</v>
      </c>
    </row>
    <row r="12" spans="1:12" x14ac:dyDescent="0.2">
      <c r="A12" s="101">
        <f>Drop1Mod1!A12</f>
        <v>10</v>
      </c>
      <c r="B12" s="98">
        <f>Drop1Mod1!B12</f>
        <v>1</v>
      </c>
      <c r="C12" s="98">
        <f>Drop1Mod1!C12</f>
        <v>1</v>
      </c>
      <c r="D12" s="98">
        <f>Drop1Mod1!$K$1</f>
        <v>1</v>
      </c>
      <c r="E12" s="98" t="str">
        <f t="shared" si="0"/>
        <v>Calorimeter</v>
      </c>
      <c r="F12" s="98">
        <f>Drop1Mod1!D12</f>
        <v>9</v>
      </c>
      <c r="G12" s="98">
        <f>Drop1Mod1!G12</f>
        <v>1</v>
      </c>
      <c r="H12" s="99" t="str">
        <f>IF(Drop1Mod1!$G12=1,Drop1Mod1!H12,"")</f>
        <v>SW_1_1_09__CAL_LE4_4</v>
      </c>
      <c r="I12" s="99" t="str">
        <f>IF(Drop1Mod1!$G12=1,Drop1Mod1!M12,"")</f>
        <v>SW Calorimeter Left Gate Hypervapotron Thermocouple</v>
      </c>
      <c r="J12" s="99" t="str">
        <f>IF(Drop1Mod1!$G12=1,Drop1Mod1!N12,"")</f>
        <v>ºC</v>
      </c>
      <c r="K12" s="100" t="str">
        <f>IF(Drop1Mod1!$G12=1,"1","")</f>
        <v>1</v>
      </c>
      <c r="L12" s="102" t="str">
        <f>IF(Drop1Mod1!$G12=1,"0","")</f>
        <v>0</v>
      </c>
    </row>
    <row r="13" spans="1:12" x14ac:dyDescent="0.2">
      <c r="A13" s="101">
        <f>Drop1Mod1!A13</f>
        <v>11</v>
      </c>
      <c r="B13" s="98">
        <f>Drop1Mod1!B13</f>
        <v>1</v>
      </c>
      <c r="C13" s="98">
        <f>Drop1Mod1!C13</f>
        <v>1</v>
      </c>
      <c r="D13" s="98">
        <f>Drop1Mod1!$K$1</f>
        <v>1</v>
      </c>
      <c r="E13" s="98" t="str">
        <f t="shared" si="0"/>
        <v>Calorimeter</v>
      </c>
      <c r="F13" s="98">
        <f>Drop1Mod1!D13</f>
        <v>10</v>
      </c>
      <c r="G13" s="98">
        <f>Drop1Mod1!G13</f>
        <v>1</v>
      </c>
      <c r="H13" s="99" t="str">
        <f>IF(Drop1Mod1!$G13=1,Drop1Mod1!H13,"")</f>
        <v>SW_1_1_10__CAL_LE5_4</v>
      </c>
      <c r="I13" s="99" t="str">
        <f>IF(Drop1Mod1!$G13=1,Drop1Mod1!M13,"")</f>
        <v>SW Calorimeter Left Gate Hypervapotron Thermocouple</v>
      </c>
      <c r="J13" s="99" t="str">
        <f>IF(Drop1Mod1!$G13=1,Drop1Mod1!N13,"")</f>
        <v>ºC</v>
      </c>
      <c r="K13" s="100" t="str">
        <f>IF(Drop1Mod1!$G13=1,"1","")</f>
        <v>1</v>
      </c>
      <c r="L13" s="102" t="str">
        <f>IF(Drop1Mod1!$G13=1,"0","")</f>
        <v>0</v>
      </c>
    </row>
    <row r="14" spans="1:12" x14ac:dyDescent="0.2">
      <c r="A14" s="101">
        <f>Drop1Mod1!A14</f>
        <v>12</v>
      </c>
      <c r="B14" s="98">
        <f>Drop1Mod1!B14</f>
        <v>1</v>
      </c>
      <c r="C14" s="98">
        <f>Drop1Mod1!C14</f>
        <v>1</v>
      </c>
      <c r="D14" s="98">
        <f>Drop1Mod1!$K$1</f>
        <v>1</v>
      </c>
      <c r="E14" s="98" t="str">
        <f t="shared" si="0"/>
        <v>Calorimeter</v>
      </c>
      <c r="F14" s="98">
        <f>Drop1Mod1!D14</f>
        <v>11</v>
      </c>
      <c r="G14" s="98">
        <f>Drop1Mod1!G14</f>
        <v>1</v>
      </c>
      <c r="H14" s="99" t="str">
        <f>IF(Drop1Mod1!$G14=1,Drop1Mod1!H14,"")</f>
        <v>SW_1_1_11__CAL_LE6_1</v>
      </c>
      <c r="I14" s="99" t="str">
        <f>IF(Drop1Mod1!$G14=1,Drop1Mod1!M14,"")</f>
        <v>SW Calorimeter Left Gate Hypervapotron Thermocouple</v>
      </c>
      <c r="J14" s="99" t="str">
        <f>IF(Drop1Mod1!$G14=1,Drop1Mod1!N14,"")</f>
        <v>ºC</v>
      </c>
      <c r="K14" s="100" t="str">
        <f>IF(Drop1Mod1!$G14=1,"1","")</f>
        <v>1</v>
      </c>
      <c r="L14" s="102" t="str">
        <f>IF(Drop1Mod1!$G14=1,"0","")</f>
        <v>0</v>
      </c>
    </row>
    <row r="15" spans="1:12" x14ac:dyDescent="0.2">
      <c r="A15" s="101">
        <f>Drop1Mod1!A15</f>
        <v>13</v>
      </c>
      <c r="B15" s="98">
        <f>Drop1Mod1!B15</f>
        <v>1</v>
      </c>
      <c r="C15" s="98">
        <f>Drop1Mod1!C15</f>
        <v>1</v>
      </c>
      <c r="D15" s="98">
        <f>Drop1Mod1!$K$1</f>
        <v>1</v>
      </c>
      <c r="E15" s="98" t="str">
        <f t="shared" si="0"/>
        <v>Calorimeter</v>
      </c>
      <c r="F15" s="98">
        <f>Drop1Mod1!D15</f>
        <v>12</v>
      </c>
      <c r="G15" s="98">
        <f>Drop1Mod1!G15</f>
        <v>1</v>
      </c>
      <c r="H15" s="99" t="str">
        <f>IF(Drop1Mod1!$G15=1,Drop1Mod1!H15,"")</f>
        <v>SW_1_1_12__CAL_LE6_2</v>
      </c>
      <c r="I15" s="99" t="str">
        <f>IF(Drop1Mod1!$G15=1,Drop1Mod1!M15,"")</f>
        <v>SW Calorimeter Left Gate Hypervapotron Thermocouple</v>
      </c>
      <c r="J15" s="99" t="str">
        <f>IF(Drop1Mod1!$G15=1,Drop1Mod1!N15,"")</f>
        <v>ºC</v>
      </c>
      <c r="K15" s="100" t="str">
        <f>IF(Drop1Mod1!$G15=1,"1","")</f>
        <v>1</v>
      </c>
      <c r="L15" s="102" t="str">
        <f>IF(Drop1Mod1!$G15=1,"0","")</f>
        <v>0</v>
      </c>
    </row>
    <row r="16" spans="1:12" x14ac:dyDescent="0.2">
      <c r="A16" s="101">
        <f>Drop1Mod1!A16</f>
        <v>14</v>
      </c>
      <c r="B16" s="98">
        <f>Drop1Mod1!B16</f>
        <v>1</v>
      </c>
      <c r="C16" s="98">
        <f>Drop1Mod1!C16</f>
        <v>1</v>
      </c>
      <c r="D16" s="98">
        <f>Drop1Mod1!$K$1</f>
        <v>1</v>
      </c>
      <c r="E16" s="98" t="str">
        <f t="shared" si="0"/>
        <v>Calorimeter</v>
      </c>
      <c r="F16" s="98">
        <f>Drop1Mod1!D16</f>
        <v>13</v>
      </c>
      <c r="G16" s="98">
        <f>Drop1Mod1!G16</f>
        <v>1</v>
      </c>
      <c r="H16" s="99" t="str">
        <f>IF(Drop1Mod1!$G16=1,Drop1Mod1!H16,"")</f>
        <v>SW_1_1_13__CAL_LE6_3</v>
      </c>
      <c r="I16" s="99" t="str">
        <f>IF(Drop1Mod1!$G16=1,Drop1Mod1!M16,"")</f>
        <v>SW Calorimeter Left Gate Hypervapotron Thermocouple</v>
      </c>
      <c r="J16" s="99" t="str">
        <f>IF(Drop1Mod1!$G16=1,Drop1Mod1!N16,"")</f>
        <v>ºC</v>
      </c>
      <c r="K16" s="100" t="str">
        <f>IF(Drop1Mod1!$G16=1,"1","")</f>
        <v>1</v>
      </c>
      <c r="L16" s="102" t="str">
        <f>IF(Drop1Mod1!$G16=1,"0","")</f>
        <v>0</v>
      </c>
    </row>
    <row r="17" spans="1:12" x14ac:dyDescent="0.2">
      <c r="A17" s="101">
        <f>Drop1Mod1!A17</f>
        <v>15</v>
      </c>
      <c r="B17" s="98">
        <f>Drop1Mod1!B17</f>
        <v>1</v>
      </c>
      <c r="C17" s="98">
        <f>Drop1Mod1!C17</f>
        <v>1</v>
      </c>
      <c r="D17" s="98">
        <f>Drop1Mod1!$K$1</f>
        <v>1</v>
      </c>
      <c r="E17" s="98" t="str">
        <f t="shared" si="0"/>
        <v>Calorimeter</v>
      </c>
      <c r="F17" s="98">
        <f>Drop1Mod1!D17</f>
        <v>14</v>
      </c>
      <c r="G17" s="98">
        <f>Drop1Mod1!G17</f>
        <v>1</v>
      </c>
      <c r="H17" s="99" t="str">
        <f>IF(Drop1Mod1!$G17=1,Drop1Mod1!H17,"")</f>
        <v>SW_1_1_14__CAL_LE6_4</v>
      </c>
      <c r="I17" s="99" t="str">
        <f>IF(Drop1Mod1!$G17=1,Drop1Mod1!M17,"")</f>
        <v>SW Calorimeter Left Gate Hypervapotron Thermocouple</v>
      </c>
      <c r="J17" s="99" t="str">
        <f>IF(Drop1Mod1!$G17=1,Drop1Mod1!N17,"")</f>
        <v>ºC</v>
      </c>
      <c r="K17" s="100" t="str">
        <f>IF(Drop1Mod1!$G17=1,"1","")</f>
        <v>1</v>
      </c>
      <c r="L17" s="102" t="str">
        <f>IF(Drop1Mod1!$G17=1,"0","")</f>
        <v>0</v>
      </c>
    </row>
    <row r="18" spans="1:12" ht="13.5" thickBot="1" x14ac:dyDescent="0.25">
      <c r="A18" s="133">
        <f>Drop1Mod1!A18</f>
        <v>16</v>
      </c>
      <c r="B18" s="134">
        <f>Drop1Mod1!B18</f>
        <v>1</v>
      </c>
      <c r="C18" s="134">
        <f>Drop1Mod1!C18</f>
        <v>1</v>
      </c>
      <c r="D18" s="134">
        <f>Drop1Mod1!$K$1</f>
        <v>1</v>
      </c>
      <c r="E18" s="134" t="str">
        <f t="shared" si="0"/>
        <v>Calorimeter</v>
      </c>
      <c r="F18" s="134">
        <f>Drop1Mod1!D18</f>
        <v>15</v>
      </c>
      <c r="G18" s="134">
        <f>Drop1Mod1!G18</f>
        <v>1</v>
      </c>
      <c r="H18" s="143" t="str">
        <f>IF(Drop1Mod1!$G18=1,Drop1Mod1!H18,"")</f>
        <v>SW_1_1_15__CAL_LE6_5</v>
      </c>
      <c r="I18" s="143" t="str">
        <f>IF(Drop1Mod1!$G18=1,Drop1Mod1!M18,"")</f>
        <v>SW Calorimeter Left Gate Hypervapotron Thermocouple</v>
      </c>
      <c r="J18" s="143" t="str">
        <f>IF(Drop1Mod1!$G18=1,Drop1Mod1!N18,"")</f>
        <v>ºC</v>
      </c>
      <c r="K18" s="144" t="str">
        <f>IF(Drop1Mod1!$G18=1,"1","")</f>
        <v>1</v>
      </c>
      <c r="L18" s="145" t="str">
        <f>IF(Drop1Mod1!$G18=1,"0","")</f>
        <v>0</v>
      </c>
    </row>
    <row r="19" spans="1:12" x14ac:dyDescent="0.2">
      <c r="A19" s="128">
        <f>Drop1Mod2!A3</f>
        <v>17</v>
      </c>
      <c r="B19" s="129">
        <f>Drop1Mod2!B3</f>
        <v>1</v>
      </c>
      <c r="C19" s="129">
        <f>Drop1Mod2!C3</f>
        <v>2</v>
      </c>
      <c r="D19" s="129">
        <f>Drop1Mod2!$K$1</f>
        <v>1</v>
      </c>
      <c r="E19" s="129" t="str">
        <f>Drop1Mod2!$A$1</f>
        <v>Calorimeter</v>
      </c>
      <c r="F19" s="129">
        <f>Drop1Mod2!D3</f>
        <v>0</v>
      </c>
      <c r="G19" s="129">
        <f>Drop1Mod2!G3</f>
        <v>1</v>
      </c>
      <c r="H19" s="130" t="str">
        <f>IF(Drop1Mod2!$G3=1,Drop1Mod2!H3,"")</f>
        <v>SW_1_2_00__CAL_LE6_6</v>
      </c>
      <c r="I19" s="130" t="str">
        <f>IF(Drop1Mod2!$G3=1,Drop1Mod2!M3,"")</f>
        <v>SW Calorimeter Left Gate Hypervapotron Thermocouple</v>
      </c>
      <c r="J19" s="130" t="str">
        <f>IF(Drop1Mod2!$G3=1,Drop1Mod2!N3,"")</f>
        <v>ºC</v>
      </c>
      <c r="K19" s="131" t="str">
        <f>IF(Drop1Mod2!$G3=1,"1","")</f>
        <v>1</v>
      </c>
      <c r="L19" s="132" t="str">
        <f>IF(Drop1Mod2!$G3=1,"0","")</f>
        <v>0</v>
      </c>
    </row>
    <row r="20" spans="1:12" x14ac:dyDescent="0.2">
      <c r="A20" s="118">
        <f>Drop1Mod2!A4</f>
        <v>18</v>
      </c>
      <c r="B20" s="119">
        <f>Drop1Mod2!B4</f>
        <v>1</v>
      </c>
      <c r="C20" s="119">
        <f>Drop1Mod2!C4</f>
        <v>2</v>
      </c>
      <c r="D20" s="119">
        <f>Drop1Mod2!$K$1</f>
        <v>1</v>
      </c>
      <c r="E20" s="119" t="str">
        <f>$E$19</f>
        <v>Calorimeter</v>
      </c>
      <c r="F20" s="119">
        <f>Drop1Mod2!D4</f>
        <v>1</v>
      </c>
      <c r="G20" s="119">
        <f>Drop1Mod2!G4</f>
        <v>1</v>
      </c>
      <c r="H20" s="120" t="str">
        <f>IF(Drop1Mod2!$G4=1,Drop1Mod2!H4,"")</f>
        <v>SW_1_2_01__CAL_LE6_7</v>
      </c>
      <c r="I20" s="120" t="str">
        <f>IF(Drop1Mod2!$G4=1,Drop1Mod2!M4,"")</f>
        <v>SW Calorimeter Left Gate Hypervapotron Thermocouple</v>
      </c>
      <c r="J20" s="120" t="str">
        <f>IF(Drop1Mod2!$G4=1,Drop1Mod2!N4,"")</f>
        <v>ºC</v>
      </c>
      <c r="K20" s="121" t="str">
        <f>IF(Drop1Mod2!$G4=1,"1","")</f>
        <v>1</v>
      </c>
      <c r="L20" s="122" t="str">
        <f>IF(Drop1Mod2!$G4=1,"0","")</f>
        <v>0</v>
      </c>
    </row>
    <row r="21" spans="1:12" x14ac:dyDescent="0.2">
      <c r="A21" s="118">
        <f>Drop1Mod2!A5</f>
        <v>19</v>
      </c>
      <c r="B21" s="119">
        <f>Drop1Mod2!B5</f>
        <v>1</v>
      </c>
      <c r="C21" s="119">
        <f>Drop1Mod2!C5</f>
        <v>2</v>
      </c>
      <c r="D21" s="119">
        <f>Drop1Mod2!$K$1</f>
        <v>1</v>
      </c>
      <c r="E21" s="119" t="str">
        <f t="shared" ref="E21:E34" si="1">$E$19</f>
        <v>Calorimeter</v>
      </c>
      <c r="F21" s="119">
        <f>Drop1Mod2!D5</f>
        <v>2</v>
      </c>
      <c r="G21" s="119">
        <f>Drop1Mod2!G5</f>
        <v>1</v>
      </c>
      <c r="H21" s="120" t="str">
        <f>IF(Drop1Mod2!$G5=1,Drop1Mod2!H5,"")</f>
        <v>SW_1_2_02__CAL_LE7_4</v>
      </c>
      <c r="I21" s="120" t="str">
        <f>IF(Drop1Mod2!$G5=1,Drop1Mod2!M5,"")</f>
        <v>SW Calorimeter Left Gate Hypervapotron Thermocouple</v>
      </c>
      <c r="J21" s="120" t="str">
        <f>IF(Drop1Mod2!$G5=1,Drop1Mod2!N5,"")</f>
        <v>ºC</v>
      </c>
      <c r="K21" s="121" t="str">
        <f>IF(Drop1Mod2!$G5=1,"1","")</f>
        <v>1</v>
      </c>
      <c r="L21" s="122" t="str">
        <f>IF(Drop1Mod2!$G5=1,"0","")</f>
        <v>0</v>
      </c>
    </row>
    <row r="22" spans="1:12" x14ac:dyDescent="0.2">
      <c r="A22" s="118">
        <f>Drop1Mod2!A6</f>
        <v>20</v>
      </c>
      <c r="B22" s="119">
        <f>Drop1Mod2!B6</f>
        <v>1</v>
      </c>
      <c r="C22" s="119">
        <f>Drop1Mod2!C6</f>
        <v>2</v>
      </c>
      <c r="D22" s="119">
        <f>Drop1Mod2!$K$1</f>
        <v>1</v>
      </c>
      <c r="E22" s="119" t="str">
        <f t="shared" si="1"/>
        <v>Calorimeter</v>
      </c>
      <c r="F22" s="119">
        <f>Drop1Mod2!D6</f>
        <v>3</v>
      </c>
      <c r="G22" s="119">
        <f>Drop1Mod2!G6</f>
        <v>1</v>
      </c>
      <c r="H22" s="120" t="str">
        <f>IF(Drop1Mod2!$G6=1,Drop1Mod2!H6,"")</f>
        <v>SW_1_2_03__CAL_LO1</v>
      </c>
      <c r="I22" s="120" t="str">
        <f>IF(Drop1Mod2!$G6=1,Drop1Mod2!M6,"")</f>
        <v>SW Calorimeter Left Gate Imersed Water Thermocouple IN</v>
      </c>
      <c r="J22" s="120" t="str">
        <f>IF(Drop1Mod2!$G6=1,Drop1Mod2!N6,"")</f>
        <v>ºC</v>
      </c>
      <c r="K22" s="121" t="str">
        <f>IF(Drop1Mod2!$G6=1,"1","")</f>
        <v>1</v>
      </c>
      <c r="L22" s="122" t="str">
        <f>IF(Drop1Mod2!$G6=1,"0","")</f>
        <v>0</v>
      </c>
    </row>
    <row r="23" spans="1:12" x14ac:dyDescent="0.2">
      <c r="A23" s="118">
        <f>Drop1Mod2!A7</f>
        <v>21</v>
      </c>
      <c r="B23" s="119">
        <f>Drop1Mod2!B7</f>
        <v>1</v>
      </c>
      <c r="C23" s="119">
        <f>Drop1Mod2!C7</f>
        <v>2</v>
      </c>
      <c r="D23" s="119">
        <f>Drop1Mod2!$K$1</f>
        <v>1</v>
      </c>
      <c r="E23" s="119" t="str">
        <f t="shared" si="1"/>
        <v>Calorimeter</v>
      </c>
      <c r="F23" s="119">
        <f>Drop1Mod2!D7</f>
        <v>4</v>
      </c>
      <c r="G23" s="119">
        <f>Drop1Mod2!G7</f>
        <v>1</v>
      </c>
      <c r="H23" s="120" t="str">
        <f>IF(Drop1Mod2!$G7=1,Drop1Mod2!H7,"")</f>
        <v>SW_1_2_04__CAL_LO2</v>
      </c>
      <c r="I23" s="120" t="str">
        <f>IF(Drop1Mod2!$G7=1,Drop1Mod2!M7,"")</f>
        <v>SW Calorimeter Left Gate Imersed Water Thermocouple IN</v>
      </c>
      <c r="J23" s="120" t="str">
        <f>IF(Drop1Mod2!$G7=1,Drop1Mod2!N7,"")</f>
        <v>ºC</v>
      </c>
      <c r="K23" s="121" t="str">
        <f>IF(Drop1Mod2!$G7=1,"1","")</f>
        <v>1</v>
      </c>
      <c r="L23" s="122" t="str">
        <f>IF(Drop1Mod2!$G7=1,"0","")</f>
        <v>0</v>
      </c>
    </row>
    <row r="24" spans="1:12" x14ac:dyDescent="0.2">
      <c r="A24" s="118">
        <f>Drop1Mod2!A8</f>
        <v>22</v>
      </c>
      <c r="B24" s="119">
        <f>Drop1Mod2!B8</f>
        <v>1</v>
      </c>
      <c r="C24" s="119">
        <f>Drop1Mod2!C8</f>
        <v>2</v>
      </c>
      <c r="D24" s="119">
        <f>Drop1Mod2!$K$1</f>
        <v>1</v>
      </c>
      <c r="E24" s="119" t="str">
        <f t="shared" si="1"/>
        <v>Calorimeter</v>
      </c>
      <c r="F24" s="119">
        <f>Drop1Mod2!D8</f>
        <v>5</v>
      </c>
      <c r="G24" s="119">
        <f>Drop1Mod2!G8</f>
        <v>1</v>
      </c>
      <c r="H24" s="120" t="str">
        <f>IF(Drop1Mod2!$G8=1,Drop1Mod2!H8,"")</f>
        <v>SW_1_2_05__CAL_LO3</v>
      </c>
      <c r="I24" s="120" t="str">
        <f>IF(Drop1Mod2!$G8=1,Drop1Mod2!M8,"")</f>
        <v>SW Calorimeter Left Gate Imersed Water Thermocouple IN</v>
      </c>
      <c r="J24" s="120" t="str">
        <f>IF(Drop1Mod2!$G8=1,Drop1Mod2!N8,"")</f>
        <v>ºC</v>
      </c>
      <c r="K24" s="121" t="str">
        <f>IF(Drop1Mod2!$G8=1,"1","")</f>
        <v>1</v>
      </c>
      <c r="L24" s="122" t="str">
        <f>IF(Drop1Mod2!$G8=1,"0","")</f>
        <v>0</v>
      </c>
    </row>
    <row r="25" spans="1:12" x14ac:dyDescent="0.2">
      <c r="A25" s="118">
        <f>Drop1Mod2!A9</f>
        <v>23</v>
      </c>
      <c r="B25" s="119">
        <f>Drop1Mod2!B9</f>
        <v>1</v>
      </c>
      <c r="C25" s="119">
        <f>Drop1Mod2!C9</f>
        <v>2</v>
      </c>
      <c r="D25" s="119">
        <f>Drop1Mod2!$K$1</f>
        <v>1</v>
      </c>
      <c r="E25" s="119" t="str">
        <f t="shared" si="1"/>
        <v>Calorimeter</v>
      </c>
      <c r="F25" s="119">
        <f>Drop1Mod2!D9</f>
        <v>6</v>
      </c>
      <c r="G25" s="119">
        <f>Drop1Mod2!G9</f>
        <v>1</v>
      </c>
      <c r="H25" s="120" t="str">
        <f>IF(Drop1Mod2!$G9=1,Drop1Mod2!H9,"")</f>
        <v>SW_1_2_06__CAL_LO4</v>
      </c>
      <c r="I25" s="120" t="str">
        <f>IF(Drop1Mod2!$G9=1,Drop1Mod2!M9,"")</f>
        <v>SW Calorimeter Left Gate Imersed Water Thermocouple IN</v>
      </c>
      <c r="J25" s="120" t="str">
        <f>IF(Drop1Mod2!$G9=1,Drop1Mod2!N9,"")</f>
        <v>ºC</v>
      </c>
      <c r="K25" s="121" t="str">
        <f>IF(Drop1Mod2!$G9=1,"1","")</f>
        <v>1</v>
      </c>
      <c r="L25" s="122" t="str">
        <f>IF(Drop1Mod2!$G9=1,"0","")</f>
        <v>0</v>
      </c>
    </row>
    <row r="26" spans="1:12" x14ac:dyDescent="0.2">
      <c r="A26" s="118">
        <f>Drop1Mod2!A10</f>
        <v>24</v>
      </c>
      <c r="B26" s="119">
        <f>Drop1Mod2!B10</f>
        <v>1</v>
      </c>
      <c r="C26" s="119">
        <f>Drop1Mod2!C10</f>
        <v>2</v>
      </c>
      <c r="D26" s="119">
        <f>Drop1Mod2!$K$1</f>
        <v>1</v>
      </c>
      <c r="E26" s="119" t="str">
        <f t="shared" si="1"/>
        <v>Calorimeter</v>
      </c>
      <c r="F26" s="119">
        <f>Drop1Mod2!D10</f>
        <v>7</v>
      </c>
      <c r="G26" s="119">
        <f>Drop1Mod2!G10</f>
        <v>1</v>
      </c>
      <c r="H26" s="120" t="str">
        <f>IF(Drop1Mod2!$G10=1,Drop1Mod2!H10,"")</f>
        <v>SW_1_2_07__CAL_LO5</v>
      </c>
      <c r="I26" s="120" t="str">
        <f>IF(Drop1Mod2!$G10=1,Drop1Mod2!M10,"")</f>
        <v>SW Calorimeter Left Gate Imersed Water Thermocouple IN</v>
      </c>
      <c r="J26" s="120" t="str">
        <f>IF(Drop1Mod2!$G10=1,Drop1Mod2!N10,"")</f>
        <v>ºC</v>
      </c>
      <c r="K26" s="121" t="str">
        <f>IF(Drop1Mod2!$G10=1,"1","")</f>
        <v>1</v>
      </c>
      <c r="L26" s="122" t="str">
        <f>IF(Drop1Mod2!$G10=1,"0","")</f>
        <v>0</v>
      </c>
    </row>
    <row r="27" spans="1:12" x14ac:dyDescent="0.2">
      <c r="A27" s="118">
        <f>Drop1Mod2!A11</f>
        <v>25</v>
      </c>
      <c r="B27" s="119">
        <f>Drop1Mod2!B11</f>
        <v>1</v>
      </c>
      <c r="C27" s="119">
        <f>Drop1Mod2!C11</f>
        <v>2</v>
      </c>
      <c r="D27" s="119">
        <f>Drop1Mod2!$K$1</f>
        <v>1</v>
      </c>
      <c r="E27" s="119" t="str">
        <f t="shared" si="1"/>
        <v>Calorimeter</v>
      </c>
      <c r="F27" s="119">
        <f>Drop1Mod2!D11</f>
        <v>8</v>
      </c>
      <c r="G27" s="119">
        <f>Drop1Mod2!G11</f>
        <v>1</v>
      </c>
      <c r="H27" s="120" t="str">
        <f>IF(Drop1Mod2!$G11=1,Drop1Mod2!H11,"")</f>
        <v>SW_1_2_08__CAL_LO6</v>
      </c>
      <c r="I27" s="120" t="str">
        <f>IF(Drop1Mod2!$G11=1,Drop1Mod2!M11,"")</f>
        <v>SW Calorimeter Left Gate Imersed Water Thermocouple IN</v>
      </c>
      <c r="J27" s="120" t="str">
        <f>IF(Drop1Mod2!$G11=1,Drop1Mod2!N11,"")</f>
        <v>ºC</v>
      </c>
      <c r="K27" s="121" t="str">
        <f>IF(Drop1Mod2!$G11=1,"1","")</f>
        <v>1</v>
      </c>
      <c r="L27" s="122" t="str">
        <f>IF(Drop1Mod2!$G11=1,"0","")</f>
        <v>0</v>
      </c>
    </row>
    <row r="28" spans="1:12" x14ac:dyDescent="0.2">
      <c r="A28" s="118">
        <f>Drop1Mod2!A12</f>
        <v>26</v>
      </c>
      <c r="B28" s="119">
        <f>Drop1Mod2!B12</f>
        <v>1</v>
      </c>
      <c r="C28" s="119">
        <f>Drop1Mod2!C12</f>
        <v>2</v>
      </c>
      <c r="D28" s="119">
        <f>Drop1Mod2!$K$1</f>
        <v>1</v>
      </c>
      <c r="E28" s="119" t="str">
        <f t="shared" si="1"/>
        <v>Calorimeter</v>
      </c>
      <c r="F28" s="119">
        <f>Drop1Mod2!D12</f>
        <v>9</v>
      </c>
      <c r="G28" s="119">
        <f>Drop1Mod2!G12</f>
        <v>1</v>
      </c>
      <c r="H28" s="120" t="str">
        <f>IF(Drop1Mod2!$G12=1,Drop1Mod2!H12,"")</f>
        <v>SW_1_2_09__CAL_LO7</v>
      </c>
      <c r="I28" s="120" t="str">
        <f>IF(Drop1Mod2!$G12=1,Drop1Mod2!M12,"")</f>
        <v>SW Calorimeter Left Gate Imersed Water Thermocouple IN</v>
      </c>
      <c r="J28" s="120" t="str">
        <f>IF(Drop1Mod2!$G12=1,Drop1Mod2!N12,"")</f>
        <v>ºC</v>
      </c>
      <c r="K28" s="121" t="str">
        <f>IF(Drop1Mod2!$G12=1,"1","")</f>
        <v>1</v>
      </c>
      <c r="L28" s="122" t="str">
        <f>IF(Drop1Mod2!$G12=1,"0","")</f>
        <v>0</v>
      </c>
    </row>
    <row r="29" spans="1:12" x14ac:dyDescent="0.2">
      <c r="A29" s="118">
        <f>Drop1Mod2!A13</f>
        <v>27</v>
      </c>
      <c r="B29" s="119">
        <f>Drop1Mod2!B13</f>
        <v>1</v>
      </c>
      <c r="C29" s="119">
        <f>Drop1Mod2!C13</f>
        <v>2</v>
      </c>
      <c r="D29" s="119">
        <f>Drop1Mod2!$K$1</f>
        <v>1</v>
      </c>
      <c r="E29" s="119" t="str">
        <f t="shared" si="1"/>
        <v>Calorimeter</v>
      </c>
      <c r="F29" s="119">
        <f>Drop1Mod2!D13</f>
        <v>10</v>
      </c>
      <c r="G29" s="119">
        <f>Drop1Mod2!G13</f>
        <v>1</v>
      </c>
      <c r="H29" s="120" t="str">
        <f>IF(Drop1Mod2!$G13=1,Drop1Mod2!H13,"")</f>
        <v>SW_1_2_10__CAL_LOR</v>
      </c>
      <c r="I29" s="120" t="str">
        <f>IF(Drop1Mod2!$G13=1,Drop1Mod2!M13,"")</f>
        <v>SW Calorimeter Left Gate Imersed Water Thermocouple RETURN</v>
      </c>
      <c r="J29" s="120" t="str">
        <f>IF(Drop1Mod2!$G13=1,Drop1Mod2!N13,"")</f>
        <v>ºC</v>
      </c>
      <c r="K29" s="121" t="str">
        <f>IF(Drop1Mod2!$G13=1,"1","")</f>
        <v>1</v>
      </c>
      <c r="L29" s="122" t="str">
        <f>IF(Drop1Mod2!$G13=1,"0","")</f>
        <v>0</v>
      </c>
    </row>
    <row r="30" spans="1:12" x14ac:dyDescent="0.2">
      <c r="A30" s="118">
        <f>Drop1Mod2!A14</f>
        <v>28</v>
      </c>
      <c r="B30" s="119">
        <f>Drop1Mod2!B14</f>
        <v>1</v>
      </c>
      <c r="C30" s="119">
        <f>Drop1Mod2!C14</f>
        <v>2</v>
      </c>
      <c r="D30" s="119">
        <f>Drop1Mod2!$K$1</f>
        <v>1</v>
      </c>
      <c r="E30" s="119" t="str">
        <f t="shared" si="1"/>
        <v>Calorimeter</v>
      </c>
      <c r="F30" s="119">
        <f>Drop1Mod2!D14</f>
        <v>11</v>
      </c>
      <c r="G30" s="119">
        <f>Drop1Mod2!G14</f>
        <v>1</v>
      </c>
      <c r="H30" s="120" t="str">
        <f>IF(Drop1Mod2!$G14=1,Drop1Mod2!H14,"")</f>
        <v>SW_1_2_11__CAL_RD1</v>
      </c>
      <c r="I30" s="120" t="str">
        <f>IF(Drop1Mod2!$G14=1,Drop1Mod2!M14,"")</f>
        <v>SW Calorimeter Left Gate Residual Ion Dump Thermocouple</v>
      </c>
      <c r="J30" s="120" t="str">
        <f>IF(Drop1Mod2!$G14=1,Drop1Mod2!N14,"")</f>
        <v>ºC</v>
      </c>
      <c r="K30" s="121" t="str">
        <f>IF(Drop1Mod2!$G14=1,"1","")</f>
        <v>1</v>
      </c>
      <c r="L30" s="122" t="str">
        <f>IF(Drop1Mod2!$G14=1,"0","")</f>
        <v>0</v>
      </c>
    </row>
    <row r="31" spans="1:12" x14ac:dyDescent="0.2">
      <c r="A31" s="118">
        <f>Drop1Mod2!A15</f>
        <v>29</v>
      </c>
      <c r="B31" s="119">
        <f>Drop1Mod2!B15</f>
        <v>1</v>
      </c>
      <c r="C31" s="119">
        <f>Drop1Mod2!C15</f>
        <v>2</v>
      </c>
      <c r="D31" s="119">
        <f>Drop1Mod2!$K$1</f>
        <v>1</v>
      </c>
      <c r="E31" s="119" t="str">
        <f t="shared" si="1"/>
        <v>Calorimeter</v>
      </c>
      <c r="F31" s="119">
        <f>Drop1Mod2!D15</f>
        <v>12</v>
      </c>
      <c r="G31" s="119">
        <f>Drop1Mod2!G15</f>
        <v>1</v>
      </c>
      <c r="H31" s="120" t="str">
        <f>IF(Drop1Mod2!$G15=1,Drop1Mod2!H15,"")</f>
        <v>SW_1_2_12__CAL_RD2</v>
      </c>
      <c r="I31" s="120" t="str">
        <f>IF(Drop1Mod2!$G15=1,Drop1Mod2!M15,"")</f>
        <v>SW Calorimeter Left Gate Residual Ion Dump Thermocouple</v>
      </c>
      <c r="J31" s="120" t="str">
        <f>IF(Drop1Mod2!$G15=1,Drop1Mod2!N15,"")</f>
        <v>ºC</v>
      </c>
      <c r="K31" s="121" t="str">
        <f>IF(Drop1Mod2!$G15=1,"1","")</f>
        <v>1</v>
      </c>
      <c r="L31" s="122" t="str">
        <f>IF(Drop1Mod2!$G15=1,"0","")</f>
        <v>0</v>
      </c>
    </row>
    <row r="32" spans="1:12" x14ac:dyDescent="0.2">
      <c r="A32" s="118">
        <f>Drop1Mod2!A16</f>
        <v>30</v>
      </c>
      <c r="B32" s="119">
        <f>Drop1Mod2!B16</f>
        <v>1</v>
      </c>
      <c r="C32" s="119">
        <f>Drop1Mod2!C16</f>
        <v>2</v>
      </c>
      <c r="D32" s="119">
        <f>Drop1Mod2!$K$1</f>
        <v>1</v>
      </c>
      <c r="E32" s="119" t="str">
        <f t="shared" si="1"/>
        <v>Calorimeter</v>
      </c>
      <c r="F32" s="119">
        <f>Drop1Mod2!D16</f>
        <v>13</v>
      </c>
      <c r="G32" s="119">
        <f>Drop1Mod2!G16</f>
        <v>1</v>
      </c>
      <c r="H32" s="120" t="str">
        <f>IF(Drop1Mod2!$G16=1,Drop1Mod2!H16,"")</f>
        <v>SW_1_2_13__CAL_RD3</v>
      </c>
      <c r="I32" s="120" t="str">
        <f>IF(Drop1Mod2!$G16=1,Drop1Mod2!M16,"")</f>
        <v>SW Calorimeter Left Gate Residual Ion Dump Thermocouple</v>
      </c>
      <c r="J32" s="120" t="str">
        <f>IF(Drop1Mod2!$G16=1,Drop1Mod2!N16,"")</f>
        <v>ºC</v>
      </c>
      <c r="K32" s="121" t="str">
        <f>IF(Drop1Mod2!$G16=1,"1","")</f>
        <v>1</v>
      </c>
      <c r="L32" s="122" t="str">
        <f>IF(Drop1Mod2!$G16=1,"0","")</f>
        <v>0</v>
      </c>
    </row>
    <row r="33" spans="1:12" x14ac:dyDescent="0.2">
      <c r="A33" s="118">
        <f>Drop1Mod2!A17</f>
        <v>31</v>
      </c>
      <c r="B33" s="119">
        <f>Drop1Mod2!B17</f>
        <v>1</v>
      </c>
      <c r="C33" s="119">
        <f>Drop1Mod2!C17</f>
        <v>2</v>
      </c>
      <c r="D33" s="119">
        <f>Drop1Mod2!$K$1</f>
        <v>1</v>
      </c>
      <c r="E33" s="119" t="str">
        <f t="shared" si="1"/>
        <v>Calorimeter</v>
      </c>
      <c r="F33" s="119">
        <f>Drop1Mod2!D17</f>
        <v>14</v>
      </c>
      <c r="G33" s="119">
        <f>Drop1Mod2!G17</f>
        <v>1</v>
      </c>
      <c r="H33" s="120" t="str">
        <f>IF(Drop1Mod2!$G17=1,Drop1Mod2!H17,"")</f>
        <v>SW_1_2_14__CAL_RD4</v>
      </c>
      <c r="I33" s="120" t="str">
        <f>IF(Drop1Mod2!$G17=1,Drop1Mod2!M17,"")</f>
        <v>SW Calorimeter Left Gate Residual Ion Dump Thermocouple</v>
      </c>
      <c r="J33" s="120" t="str">
        <f>IF(Drop1Mod2!$G17=1,Drop1Mod2!N17,"")</f>
        <v>ºC</v>
      </c>
      <c r="K33" s="121" t="str">
        <f>IF(Drop1Mod2!$G17=1,"1","")</f>
        <v>1</v>
      </c>
      <c r="L33" s="122" t="str">
        <f>IF(Drop1Mod2!$G17=1,"0","")</f>
        <v>0</v>
      </c>
    </row>
    <row r="34" spans="1:12" ht="13.5" thickBot="1" x14ac:dyDescent="0.25">
      <c r="A34" s="123">
        <f>Drop1Mod2!A18</f>
        <v>32</v>
      </c>
      <c r="B34" s="124">
        <f>Drop1Mod2!B18</f>
        <v>1</v>
      </c>
      <c r="C34" s="124">
        <f>Drop1Mod2!C18</f>
        <v>2</v>
      </c>
      <c r="D34" s="124">
        <f>Drop1Mod2!$K$1</f>
        <v>1</v>
      </c>
      <c r="E34" s="124" t="str">
        <f t="shared" si="1"/>
        <v>Calorimeter</v>
      </c>
      <c r="F34" s="124">
        <f>Drop1Mod2!D18</f>
        <v>15</v>
      </c>
      <c r="G34" s="124">
        <f>Drop1Mod2!G18</f>
        <v>1</v>
      </c>
      <c r="H34" s="125" t="str">
        <f>IF(Drop1Mod2!$G18=1,Drop1Mod2!H18,"")</f>
        <v>SW_1_2_15__CAL_RD5</v>
      </c>
      <c r="I34" s="125" t="str">
        <f>IF(Drop1Mod2!$G18=1,Drop1Mod2!M18,"")</f>
        <v>SW Calorimeter Left Gate Residual Ion Dump Thermocouple</v>
      </c>
      <c r="J34" s="125" t="str">
        <f>IF(Drop1Mod2!$G18=1,Drop1Mod2!N18,"")</f>
        <v>ºC</v>
      </c>
      <c r="K34" s="126" t="str">
        <f>IF(Drop1Mod2!$G18=1,"1","")</f>
        <v>1</v>
      </c>
      <c r="L34" s="127" t="str">
        <f>IF(Drop1Mod2!$G18=1,"0","")</f>
        <v>0</v>
      </c>
    </row>
    <row r="35" spans="1:12" x14ac:dyDescent="0.2">
      <c r="A35" s="108">
        <f>Drop1Mod3!A3</f>
        <v>33</v>
      </c>
      <c r="B35" s="109">
        <f>Drop1Mod3!B3</f>
        <v>1</v>
      </c>
      <c r="C35" s="109">
        <f>Drop1Mod3!C3</f>
        <v>3</v>
      </c>
      <c r="D35" s="109">
        <f>Drop1Mod3!$K$1</f>
        <v>1</v>
      </c>
      <c r="E35" s="109" t="str">
        <f>Drop1Mod3!$A$1</f>
        <v>Calorimeter</v>
      </c>
      <c r="F35" s="109">
        <f>Drop1Mod3!D3</f>
        <v>0</v>
      </c>
      <c r="G35" s="109">
        <f>Drop1Mod3!G3</f>
        <v>1</v>
      </c>
      <c r="H35" s="110" t="str">
        <f>IF(Drop1Mod3!$G3=1,Drop1Mod3!H3,"")</f>
        <v>SW_1_3_00__CAL_RE1_1</v>
      </c>
      <c r="I35" s="110" t="str">
        <f>IF(Drop1Mod3!$G3=1,Drop1Mod3!M3,"")</f>
        <v>SW Calorimeter Right Gate Hypervapotron Thermocouple</v>
      </c>
      <c r="J35" s="110" t="str">
        <f>IF(Drop1Mod3!$G3=1,Drop1Mod3!N3,"")</f>
        <v>ºC</v>
      </c>
      <c r="K35" s="111" t="str">
        <f>IF(Drop1Mod3!$G3=1,"1","")</f>
        <v>1</v>
      </c>
      <c r="L35" s="112" t="str">
        <f>IF(Drop1Mod3!$G3=1,"0","")</f>
        <v>0</v>
      </c>
    </row>
    <row r="36" spans="1:12" x14ac:dyDescent="0.2">
      <c r="A36" s="101">
        <f>Drop1Mod3!A4</f>
        <v>34</v>
      </c>
      <c r="B36" s="98">
        <f>Drop1Mod3!B4</f>
        <v>1</v>
      </c>
      <c r="C36" s="98">
        <f>Drop1Mod3!C4</f>
        <v>3</v>
      </c>
      <c r="D36" s="98">
        <f>Drop1Mod3!$K$1</f>
        <v>1</v>
      </c>
      <c r="E36" s="109" t="str">
        <f>$E$35</f>
        <v>Calorimeter</v>
      </c>
      <c r="F36" s="98">
        <f>Drop1Mod3!D4</f>
        <v>1</v>
      </c>
      <c r="G36" s="98">
        <f>Drop1Mod3!G4</f>
        <v>1</v>
      </c>
      <c r="H36" s="99" t="str">
        <f>IF(Drop1Mod3!$G4=1,Drop1Mod3!H4,"")</f>
        <v>SW_1_3_01__CAL_RE1_2</v>
      </c>
      <c r="I36" s="99" t="str">
        <f>IF(Drop1Mod3!$G4=1,Drop1Mod3!M4,"")</f>
        <v>SW Calorimeter Right Gate Hypervapotron Thermocouple</v>
      </c>
      <c r="J36" s="99" t="str">
        <f>IF(Drop1Mod3!$G4=1,Drop1Mod3!N4,"")</f>
        <v>ºC</v>
      </c>
      <c r="K36" s="100" t="str">
        <f>IF(Drop1Mod3!$G4=1,"1","")</f>
        <v>1</v>
      </c>
      <c r="L36" s="102" t="str">
        <f>IF(Drop1Mod3!$G4=1,"0","")</f>
        <v>0</v>
      </c>
    </row>
    <row r="37" spans="1:12" x14ac:dyDescent="0.2">
      <c r="A37" s="101">
        <f>Drop1Mod3!A5</f>
        <v>35</v>
      </c>
      <c r="B37" s="98">
        <f>Drop1Mod3!B5</f>
        <v>1</v>
      </c>
      <c r="C37" s="98">
        <f>Drop1Mod3!C5</f>
        <v>3</v>
      </c>
      <c r="D37" s="98">
        <f>Drop1Mod3!$K$1</f>
        <v>1</v>
      </c>
      <c r="E37" s="109" t="str">
        <f t="shared" ref="E37:E50" si="2">$E$35</f>
        <v>Calorimeter</v>
      </c>
      <c r="F37" s="98">
        <f>Drop1Mod3!D5</f>
        <v>2</v>
      </c>
      <c r="G37" s="98">
        <f>Drop1Mod3!G5</f>
        <v>1</v>
      </c>
      <c r="H37" s="99" t="str">
        <f>IF(Drop1Mod3!$G5=1,Drop1Mod3!H5,"")</f>
        <v>SW_1_3_02__CAL_RE1_3</v>
      </c>
      <c r="I37" s="99" t="str">
        <f>IF(Drop1Mod3!$G5=1,Drop1Mod3!M5,"")</f>
        <v>SW Calorimeter Right Gate Hypervapotron Thermocouple</v>
      </c>
      <c r="J37" s="99" t="str">
        <f>IF(Drop1Mod3!$G5=1,Drop1Mod3!N5,"")</f>
        <v>ºC</v>
      </c>
      <c r="K37" s="100" t="str">
        <f>IF(Drop1Mod3!$G5=1,"1","")</f>
        <v>1</v>
      </c>
      <c r="L37" s="102" t="str">
        <f>IF(Drop1Mod3!$G5=1,"0","")</f>
        <v>0</v>
      </c>
    </row>
    <row r="38" spans="1:12" x14ac:dyDescent="0.2">
      <c r="A38" s="101">
        <f>Drop1Mod3!A6</f>
        <v>36</v>
      </c>
      <c r="B38" s="98">
        <f>Drop1Mod3!B6</f>
        <v>1</v>
      </c>
      <c r="C38" s="98">
        <f>Drop1Mod3!C6</f>
        <v>3</v>
      </c>
      <c r="D38" s="98">
        <f>Drop1Mod3!$K$1</f>
        <v>1</v>
      </c>
      <c r="E38" s="109" t="str">
        <f t="shared" si="2"/>
        <v>Calorimeter</v>
      </c>
      <c r="F38" s="98">
        <f>Drop1Mod3!D6</f>
        <v>3</v>
      </c>
      <c r="G38" s="98">
        <f>Drop1Mod3!G6</f>
        <v>1</v>
      </c>
      <c r="H38" s="99" t="str">
        <f>IF(Drop1Mod3!$G6=1,Drop1Mod3!H6,"")</f>
        <v>SW_1_3_03__CAL_RE1_4</v>
      </c>
      <c r="I38" s="99" t="str">
        <f>IF(Drop1Mod3!$G6=1,Drop1Mod3!M6,"")</f>
        <v>SW Calorimeter Right Gate Hypervapotron Thermocouple</v>
      </c>
      <c r="J38" s="99" t="str">
        <f>IF(Drop1Mod3!$G6=1,Drop1Mod3!N6,"")</f>
        <v>ºC</v>
      </c>
      <c r="K38" s="100" t="str">
        <f>IF(Drop1Mod3!$G6=1,"1","")</f>
        <v>1</v>
      </c>
      <c r="L38" s="102" t="str">
        <f>IF(Drop1Mod3!$G6=1,"0","")</f>
        <v>0</v>
      </c>
    </row>
    <row r="39" spans="1:12" x14ac:dyDescent="0.2">
      <c r="A39" s="101">
        <f>Drop1Mod3!A7</f>
        <v>37</v>
      </c>
      <c r="B39" s="98">
        <f>Drop1Mod3!B7</f>
        <v>1</v>
      </c>
      <c r="C39" s="98">
        <f>Drop1Mod3!C7</f>
        <v>3</v>
      </c>
      <c r="D39" s="98">
        <f>Drop1Mod3!$K$1</f>
        <v>1</v>
      </c>
      <c r="E39" s="109" t="str">
        <f t="shared" si="2"/>
        <v>Calorimeter</v>
      </c>
      <c r="F39" s="98">
        <f>Drop1Mod3!D7</f>
        <v>4</v>
      </c>
      <c r="G39" s="98">
        <f>Drop1Mod3!G7</f>
        <v>1</v>
      </c>
      <c r="H39" s="99" t="str">
        <f>IF(Drop1Mod3!$G7=1,Drop1Mod3!H7,"")</f>
        <v>SW_1_3_04__CAL_RE1_5</v>
      </c>
      <c r="I39" s="99" t="str">
        <f>IF(Drop1Mod3!$G7=1,Drop1Mod3!M7,"")</f>
        <v>SW Calorimeter Right Gate Hypervapotron Thermocouple</v>
      </c>
      <c r="J39" s="99" t="str">
        <f>IF(Drop1Mod3!$G7=1,Drop1Mod3!N7,"")</f>
        <v>ºC</v>
      </c>
      <c r="K39" s="100" t="str">
        <f>IF(Drop1Mod3!$G7=1,"1","")</f>
        <v>1</v>
      </c>
      <c r="L39" s="102" t="str">
        <f>IF(Drop1Mod3!$G7=1,"0","")</f>
        <v>0</v>
      </c>
    </row>
    <row r="40" spans="1:12" x14ac:dyDescent="0.2">
      <c r="A40" s="101">
        <f>Drop1Mod3!A8</f>
        <v>38</v>
      </c>
      <c r="B40" s="98">
        <f>Drop1Mod3!B8</f>
        <v>1</v>
      </c>
      <c r="C40" s="98">
        <f>Drop1Mod3!C8</f>
        <v>3</v>
      </c>
      <c r="D40" s="98">
        <f>Drop1Mod3!$K$1</f>
        <v>1</v>
      </c>
      <c r="E40" s="109" t="str">
        <f t="shared" si="2"/>
        <v>Calorimeter</v>
      </c>
      <c r="F40" s="98">
        <f>Drop1Mod3!D8</f>
        <v>5</v>
      </c>
      <c r="G40" s="98">
        <f>Drop1Mod3!G8</f>
        <v>1</v>
      </c>
      <c r="H40" s="99" t="str">
        <f>IF(Drop1Mod3!$G8=1,Drop1Mod3!H8,"")</f>
        <v>SW_1_3_05__CAL_RE1_6</v>
      </c>
      <c r="I40" s="99" t="str">
        <f>IF(Drop1Mod3!$G8=1,Drop1Mod3!M8,"")</f>
        <v>SW Calorimeter Right Gate Hypervapotron Thermocouple</v>
      </c>
      <c r="J40" s="99" t="str">
        <f>IF(Drop1Mod3!$G8=1,Drop1Mod3!N8,"")</f>
        <v>ºC</v>
      </c>
      <c r="K40" s="100" t="str">
        <f>IF(Drop1Mod3!$G8=1,"1","")</f>
        <v>1</v>
      </c>
      <c r="L40" s="102" t="str">
        <f>IF(Drop1Mod3!$G8=1,"0","")</f>
        <v>0</v>
      </c>
    </row>
    <row r="41" spans="1:12" x14ac:dyDescent="0.2">
      <c r="A41" s="101">
        <f>Drop1Mod3!A9</f>
        <v>39</v>
      </c>
      <c r="B41" s="98">
        <f>Drop1Mod3!B9</f>
        <v>1</v>
      </c>
      <c r="C41" s="98">
        <f>Drop1Mod3!C9</f>
        <v>3</v>
      </c>
      <c r="D41" s="98">
        <f>Drop1Mod3!$K$1</f>
        <v>1</v>
      </c>
      <c r="E41" s="109" t="str">
        <f t="shared" si="2"/>
        <v>Calorimeter</v>
      </c>
      <c r="F41" s="98">
        <f>Drop1Mod3!D9</f>
        <v>6</v>
      </c>
      <c r="G41" s="98">
        <f>Drop1Mod3!G9</f>
        <v>1</v>
      </c>
      <c r="H41" s="99" t="str">
        <f>IF(Drop1Mod3!$G9=1,Drop1Mod3!H9,"")</f>
        <v>SW_1_3_06__CAL_RE1_7</v>
      </c>
      <c r="I41" s="99" t="str">
        <f>IF(Drop1Mod3!$G9=1,Drop1Mod3!M9,"")</f>
        <v>SW Calorimeter Right Gate Hypervapotron Thermocouple</v>
      </c>
      <c r="J41" s="99" t="str">
        <f>IF(Drop1Mod3!$G9=1,Drop1Mod3!N9,"")</f>
        <v>ºC</v>
      </c>
      <c r="K41" s="100" t="str">
        <f>IF(Drop1Mod3!$G9=1,"1","")</f>
        <v>1</v>
      </c>
      <c r="L41" s="102" t="str">
        <f>IF(Drop1Mod3!$G9=1,"0","")</f>
        <v>0</v>
      </c>
    </row>
    <row r="42" spans="1:12" x14ac:dyDescent="0.2">
      <c r="A42" s="101">
        <f>Drop1Mod3!A10</f>
        <v>40</v>
      </c>
      <c r="B42" s="98">
        <f>Drop1Mod3!B10</f>
        <v>1</v>
      </c>
      <c r="C42" s="98">
        <f>Drop1Mod3!C10</f>
        <v>3</v>
      </c>
      <c r="D42" s="98">
        <f>Drop1Mod3!$K$1</f>
        <v>1</v>
      </c>
      <c r="E42" s="109" t="str">
        <f t="shared" si="2"/>
        <v>Calorimeter</v>
      </c>
      <c r="F42" s="98">
        <f>Drop1Mod3!D10</f>
        <v>7</v>
      </c>
      <c r="G42" s="98">
        <f>Drop1Mod3!G10</f>
        <v>1</v>
      </c>
      <c r="H42" s="99" t="str">
        <f>IF(Drop1Mod3!$G10=1,Drop1Mod3!H10,"")</f>
        <v>SW_1_3_07__CAL_RE2_4</v>
      </c>
      <c r="I42" s="99" t="str">
        <f>IF(Drop1Mod3!$G10=1,Drop1Mod3!M10,"")</f>
        <v>SW Calorimeter Right Gate Hypervapotron Thermocouple</v>
      </c>
      <c r="J42" s="99" t="str">
        <f>IF(Drop1Mod3!$G10=1,Drop1Mod3!N10,"")</f>
        <v>ºC</v>
      </c>
      <c r="K42" s="100" t="str">
        <f>IF(Drop1Mod3!$G10=1,"1","")</f>
        <v>1</v>
      </c>
      <c r="L42" s="102" t="str">
        <f>IF(Drop1Mod3!$G10=1,"0","")</f>
        <v>0</v>
      </c>
    </row>
    <row r="43" spans="1:12" x14ac:dyDescent="0.2">
      <c r="A43" s="101">
        <f>Drop1Mod3!A11</f>
        <v>41</v>
      </c>
      <c r="B43" s="98">
        <f>Drop1Mod3!B11</f>
        <v>1</v>
      </c>
      <c r="C43" s="98">
        <f>Drop1Mod3!C11</f>
        <v>3</v>
      </c>
      <c r="D43" s="98">
        <f>Drop1Mod3!$K$1</f>
        <v>1</v>
      </c>
      <c r="E43" s="109" t="str">
        <f t="shared" si="2"/>
        <v>Calorimeter</v>
      </c>
      <c r="F43" s="98">
        <f>Drop1Mod3!D11</f>
        <v>8</v>
      </c>
      <c r="G43" s="98">
        <f>Drop1Mod3!G11</f>
        <v>1</v>
      </c>
      <c r="H43" s="99" t="str">
        <f>IF(Drop1Mod3!$G11=1,Drop1Mod3!H11,"")</f>
        <v>SW_1_3_08__CAL_RE3_4</v>
      </c>
      <c r="I43" s="99" t="str">
        <f>IF(Drop1Mod3!$G11=1,Drop1Mod3!M11,"")</f>
        <v>SW Calorimeter Right Gate Hypervapotron Thermocouple</v>
      </c>
      <c r="J43" s="99" t="str">
        <f>IF(Drop1Mod3!$G11=1,Drop1Mod3!N11,"")</f>
        <v>ºC</v>
      </c>
      <c r="K43" s="100" t="str">
        <f>IF(Drop1Mod3!$G11=1,"1","")</f>
        <v>1</v>
      </c>
      <c r="L43" s="102" t="str">
        <f>IF(Drop1Mod3!$G11=1,"0","")</f>
        <v>0</v>
      </c>
    </row>
    <row r="44" spans="1:12" x14ac:dyDescent="0.2">
      <c r="A44" s="101">
        <f>Drop1Mod3!A12</f>
        <v>42</v>
      </c>
      <c r="B44" s="98">
        <f>Drop1Mod3!B12</f>
        <v>1</v>
      </c>
      <c r="C44" s="98">
        <f>Drop1Mod3!C12</f>
        <v>3</v>
      </c>
      <c r="D44" s="98">
        <f>Drop1Mod3!$K$1</f>
        <v>1</v>
      </c>
      <c r="E44" s="109" t="str">
        <f t="shared" si="2"/>
        <v>Calorimeter</v>
      </c>
      <c r="F44" s="98">
        <f>Drop1Mod3!D12</f>
        <v>9</v>
      </c>
      <c r="G44" s="98">
        <f>Drop1Mod3!G12</f>
        <v>1</v>
      </c>
      <c r="H44" s="99" t="str">
        <f>IF(Drop1Mod3!$G12=1,Drop1Mod3!H12,"")</f>
        <v>SW_1_3_09__CAL_RE4_4</v>
      </c>
      <c r="I44" s="99" t="str">
        <f>IF(Drop1Mod3!$G12=1,Drop1Mod3!M12,"")</f>
        <v>SW Calorimeter Right Gate Hypervapotron Thermocouple</v>
      </c>
      <c r="J44" s="99" t="str">
        <f>IF(Drop1Mod3!$G12=1,Drop1Mod3!N12,"")</f>
        <v>ºC</v>
      </c>
      <c r="K44" s="100" t="str">
        <f>IF(Drop1Mod3!$G12=1,"1","")</f>
        <v>1</v>
      </c>
      <c r="L44" s="102" t="str">
        <f>IF(Drop1Mod3!$G12=1,"0","")</f>
        <v>0</v>
      </c>
    </row>
    <row r="45" spans="1:12" x14ac:dyDescent="0.2">
      <c r="A45" s="101">
        <f>Drop1Mod3!A13</f>
        <v>43</v>
      </c>
      <c r="B45" s="98">
        <f>Drop1Mod3!B13</f>
        <v>1</v>
      </c>
      <c r="C45" s="98">
        <f>Drop1Mod3!C13</f>
        <v>3</v>
      </c>
      <c r="D45" s="98">
        <f>Drop1Mod3!$K$1</f>
        <v>1</v>
      </c>
      <c r="E45" s="109" t="str">
        <f t="shared" si="2"/>
        <v>Calorimeter</v>
      </c>
      <c r="F45" s="98">
        <f>Drop1Mod3!D13</f>
        <v>10</v>
      </c>
      <c r="G45" s="98">
        <f>Drop1Mod3!G13</f>
        <v>1</v>
      </c>
      <c r="H45" s="99" t="str">
        <f>IF(Drop1Mod3!$G13=1,Drop1Mod3!H13,"")</f>
        <v>SW_1_3_10__CAL_RE5_4</v>
      </c>
      <c r="I45" s="99" t="str">
        <f>IF(Drop1Mod3!$G13=1,Drop1Mod3!M13,"")</f>
        <v>SW Calorimeter Right Gate Hypervapotron Thermocouple</v>
      </c>
      <c r="J45" s="99" t="str">
        <f>IF(Drop1Mod3!$G13=1,Drop1Mod3!N13,"")</f>
        <v>ºC</v>
      </c>
      <c r="K45" s="100" t="str">
        <f>IF(Drop1Mod3!$G13=1,"1","")</f>
        <v>1</v>
      </c>
      <c r="L45" s="102" t="str">
        <f>IF(Drop1Mod3!$G13=1,"0","")</f>
        <v>0</v>
      </c>
    </row>
    <row r="46" spans="1:12" x14ac:dyDescent="0.2">
      <c r="A46" s="101">
        <f>Drop1Mod3!A14</f>
        <v>44</v>
      </c>
      <c r="B46" s="98">
        <f>Drop1Mod3!B14</f>
        <v>1</v>
      </c>
      <c r="C46" s="98">
        <f>Drop1Mod3!C14</f>
        <v>3</v>
      </c>
      <c r="D46" s="98">
        <f>Drop1Mod3!$K$1</f>
        <v>1</v>
      </c>
      <c r="E46" s="109" t="str">
        <f t="shared" si="2"/>
        <v>Calorimeter</v>
      </c>
      <c r="F46" s="98">
        <f>Drop1Mod3!D14</f>
        <v>11</v>
      </c>
      <c r="G46" s="98">
        <f>Drop1Mod3!G14</f>
        <v>1</v>
      </c>
      <c r="H46" s="99" t="str">
        <f>IF(Drop1Mod3!$G14=1,Drop1Mod3!H14,"")</f>
        <v>SW_1_3_11__CAL_RE6_1</v>
      </c>
      <c r="I46" s="99" t="str">
        <f>IF(Drop1Mod3!$G14=1,Drop1Mod3!M14,"")</f>
        <v>SW Calorimeter Right Gate Hypervapotron Thermocouple</v>
      </c>
      <c r="J46" s="99" t="str">
        <f>IF(Drop1Mod3!$G14=1,Drop1Mod3!N14,"")</f>
        <v>ºC</v>
      </c>
      <c r="K46" s="100" t="str">
        <f>IF(Drop1Mod3!$G14=1,"1","")</f>
        <v>1</v>
      </c>
      <c r="L46" s="102" t="str">
        <f>IF(Drop1Mod3!$G14=1,"0","")</f>
        <v>0</v>
      </c>
    </row>
    <row r="47" spans="1:12" x14ac:dyDescent="0.2">
      <c r="A47" s="101">
        <f>Drop1Mod3!A15</f>
        <v>45</v>
      </c>
      <c r="B47" s="98">
        <f>Drop1Mod3!B15</f>
        <v>1</v>
      </c>
      <c r="C47" s="98">
        <f>Drop1Mod3!C15</f>
        <v>3</v>
      </c>
      <c r="D47" s="98">
        <f>Drop1Mod3!$K$1</f>
        <v>1</v>
      </c>
      <c r="E47" s="109" t="str">
        <f t="shared" si="2"/>
        <v>Calorimeter</v>
      </c>
      <c r="F47" s="98">
        <f>Drop1Mod3!D15</f>
        <v>12</v>
      </c>
      <c r="G47" s="98">
        <f>Drop1Mod3!G15</f>
        <v>1</v>
      </c>
      <c r="H47" s="99" t="str">
        <f>IF(Drop1Mod3!$G15=1,Drop1Mod3!H15,"")</f>
        <v>SW_1_3_12__CAL_RE6_2</v>
      </c>
      <c r="I47" s="99" t="str">
        <f>IF(Drop1Mod3!$G15=1,Drop1Mod3!M15,"")</f>
        <v>SW Calorimeter Right Gate Hypervapotron Thermocouple</v>
      </c>
      <c r="J47" s="99" t="str">
        <f>IF(Drop1Mod3!$G15=1,Drop1Mod3!N15,"")</f>
        <v>ºC</v>
      </c>
      <c r="K47" s="100" t="str">
        <f>IF(Drop1Mod3!$G15=1,"1","")</f>
        <v>1</v>
      </c>
      <c r="L47" s="102" t="str">
        <f>IF(Drop1Mod3!$G15=1,"0","")</f>
        <v>0</v>
      </c>
    </row>
    <row r="48" spans="1:12" x14ac:dyDescent="0.2">
      <c r="A48" s="101">
        <f>Drop1Mod3!A16</f>
        <v>46</v>
      </c>
      <c r="B48" s="98">
        <f>Drop1Mod3!B16</f>
        <v>1</v>
      </c>
      <c r="C48" s="98">
        <f>Drop1Mod3!C16</f>
        <v>3</v>
      </c>
      <c r="D48" s="98">
        <f>Drop1Mod3!$K$1</f>
        <v>1</v>
      </c>
      <c r="E48" s="109" t="str">
        <f t="shared" si="2"/>
        <v>Calorimeter</v>
      </c>
      <c r="F48" s="98">
        <f>Drop1Mod3!D16</f>
        <v>13</v>
      </c>
      <c r="G48" s="98">
        <f>Drop1Mod3!G16</f>
        <v>1</v>
      </c>
      <c r="H48" s="99" t="str">
        <f>IF(Drop1Mod3!$G16=1,Drop1Mod3!H16,"")</f>
        <v>SW_1_3_13__CAL_RE6_3</v>
      </c>
      <c r="I48" s="99" t="str">
        <f>IF(Drop1Mod3!$G16=1,Drop1Mod3!M16,"")</f>
        <v>SW Calorimeter Right Gate Hypervapotron Thermocouple</v>
      </c>
      <c r="J48" s="99" t="str">
        <f>IF(Drop1Mod3!$G16=1,Drop1Mod3!N16,"")</f>
        <v>ºC</v>
      </c>
      <c r="K48" s="100" t="str">
        <f>IF(Drop1Mod3!$G16=1,"1","")</f>
        <v>1</v>
      </c>
      <c r="L48" s="102" t="str">
        <f>IF(Drop1Mod3!$G16=1,"0","")</f>
        <v>0</v>
      </c>
    </row>
    <row r="49" spans="1:12" x14ac:dyDescent="0.2">
      <c r="A49" s="101">
        <f>Drop1Mod3!A17</f>
        <v>47</v>
      </c>
      <c r="B49" s="98">
        <f>Drop1Mod3!B17</f>
        <v>1</v>
      </c>
      <c r="C49" s="98">
        <f>Drop1Mod3!C17</f>
        <v>3</v>
      </c>
      <c r="D49" s="98">
        <f>Drop1Mod3!$K$1</f>
        <v>1</v>
      </c>
      <c r="E49" s="109" t="str">
        <f t="shared" si="2"/>
        <v>Calorimeter</v>
      </c>
      <c r="F49" s="98">
        <f>Drop1Mod3!D17</f>
        <v>14</v>
      </c>
      <c r="G49" s="98">
        <f>Drop1Mod3!G17</f>
        <v>1</v>
      </c>
      <c r="H49" s="99" t="str">
        <f>IF(Drop1Mod3!$G17=1,Drop1Mod3!H17,"")</f>
        <v>SW_1_3_14__CAL_RE6_4</v>
      </c>
      <c r="I49" s="99" t="str">
        <f>IF(Drop1Mod3!$G17=1,Drop1Mod3!M17,"")</f>
        <v>SW Calorimeter Right Gate Hypervapotron Thermocouple</v>
      </c>
      <c r="J49" s="99" t="str">
        <f>IF(Drop1Mod3!$G17=1,Drop1Mod3!N17,"")</f>
        <v>ºC</v>
      </c>
      <c r="K49" s="100" t="str">
        <f>IF(Drop1Mod3!$G17=1,"1","")</f>
        <v>1</v>
      </c>
      <c r="L49" s="102" t="str">
        <f>IF(Drop1Mod3!$G17=1,"0","")</f>
        <v>0</v>
      </c>
    </row>
    <row r="50" spans="1:12" ht="13.5" thickBot="1" x14ac:dyDescent="0.25">
      <c r="A50" s="133">
        <f>Drop1Mod3!A18</f>
        <v>48</v>
      </c>
      <c r="B50" s="134">
        <f>Drop1Mod3!B18</f>
        <v>1</v>
      </c>
      <c r="C50" s="134">
        <f>Drop1Mod3!C18</f>
        <v>3</v>
      </c>
      <c r="D50" s="134">
        <f>Drop1Mod3!$K$1</f>
        <v>1</v>
      </c>
      <c r="E50" s="109" t="str">
        <f t="shared" si="2"/>
        <v>Calorimeter</v>
      </c>
      <c r="F50" s="134">
        <f>Drop1Mod3!D18</f>
        <v>15</v>
      </c>
      <c r="G50" s="134">
        <f>Drop1Mod3!G18</f>
        <v>1</v>
      </c>
      <c r="H50" s="143" t="str">
        <f>IF(Drop1Mod3!$G18=1,Drop1Mod3!H18,"")</f>
        <v>SW_1_3_05__CAL_RE6_5</v>
      </c>
      <c r="I50" s="143" t="str">
        <f>IF(Drop1Mod3!$G18=1,Drop1Mod3!M18,"")</f>
        <v>SW Calorimeter Right Gate Hypervapotron Thermocouple</v>
      </c>
      <c r="J50" s="143" t="str">
        <f>IF(Drop1Mod3!$G18=1,Drop1Mod3!N18,"")</f>
        <v>ºC</v>
      </c>
      <c r="K50" s="144" t="str">
        <f>IF(Drop1Mod3!$G18=1,"1","")</f>
        <v>1</v>
      </c>
      <c r="L50" s="145" t="str">
        <f>IF(Drop1Mod3!$G18=1,"0","")</f>
        <v>0</v>
      </c>
    </row>
    <row r="51" spans="1:12" x14ac:dyDescent="0.2">
      <c r="A51" s="128">
        <f>Drop1Mod4!A3</f>
        <v>49</v>
      </c>
      <c r="B51" s="129">
        <f>Drop1Mod4!B3</f>
        <v>1</v>
      </c>
      <c r="C51" s="129">
        <f>Drop1Mod4!C3</f>
        <v>4</v>
      </c>
      <c r="D51" s="129">
        <f>Drop1Mod4!$K$1</f>
        <v>1</v>
      </c>
      <c r="E51" s="129" t="str">
        <f>Drop1Mod4!$A$1</f>
        <v>Calorimeter</v>
      </c>
      <c r="F51" s="129">
        <f>Drop1Mod4!D3</f>
        <v>0</v>
      </c>
      <c r="G51" s="129">
        <f>Drop1Mod4!G3</f>
        <v>1</v>
      </c>
      <c r="H51" s="130" t="str">
        <f>IF(Drop1Mod4!$G3=1,Drop1Mod4!H3,"")</f>
        <v>SW_1_4_00__CAL_RE6_6</v>
      </c>
      <c r="I51" s="130" t="str">
        <f>IF(Drop1Mod4!$G3=1,Drop1Mod4!M3,"")</f>
        <v>SW Calorimeter Right Gate Hypervapotron Thermocouple</v>
      </c>
      <c r="J51" s="130" t="str">
        <f>IF(Drop1Mod4!$G3=1,Drop1Mod4!N3,"")</f>
        <v>ºC</v>
      </c>
      <c r="K51" s="131" t="str">
        <f>IF(Drop1Mod4!$G3=1,"1","")</f>
        <v>1</v>
      </c>
      <c r="L51" s="132" t="str">
        <f>IF(Drop1Mod4!$G3=1,"0","")</f>
        <v>0</v>
      </c>
    </row>
    <row r="52" spans="1:12" x14ac:dyDescent="0.2">
      <c r="A52" s="118">
        <f>Drop1Mod4!A4</f>
        <v>50</v>
      </c>
      <c r="B52" s="119">
        <f>Drop1Mod4!B4</f>
        <v>1</v>
      </c>
      <c r="C52" s="119">
        <f>Drop1Mod4!C4</f>
        <v>4</v>
      </c>
      <c r="D52" s="119">
        <f>Drop1Mod4!$K$1</f>
        <v>1</v>
      </c>
      <c r="E52" s="119" t="str">
        <f>$E$51</f>
        <v>Calorimeter</v>
      </c>
      <c r="F52" s="119">
        <f>Drop1Mod4!D4</f>
        <v>1</v>
      </c>
      <c r="G52" s="119">
        <f>Drop1Mod4!G4</f>
        <v>1</v>
      </c>
      <c r="H52" s="120" t="str">
        <f>IF(Drop1Mod4!$G4=1,Drop1Mod4!H4,"")</f>
        <v>SW_1_4_01__CAL_RE6_7</v>
      </c>
      <c r="I52" s="120" t="str">
        <f>IF(Drop1Mod4!$G4=1,Drop1Mod4!M4,"")</f>
        <v>SW Calorimeter Right Gate Hypervapotron Thermocouple</v>
      </c>
      <c r="J52" s="120" t="str">
        <f>IF(Drop1Mod4!$G4=1,Drop1Mod4!N4,"")</f>
        <v>ºC</v>
      </c>
      <c r="K52" s="121" t="str">
        <f>IF(Drop1Mod4!$G4=1,"1","")</f>
        <v>1</v>
      </c>
      <c r="L52" s="122" t="str">
        <f>IF(Drop1Mod4!$G4=1,"0","")</f>
        <v>0</v>
      </c>
    </row>
    <row r="53" spans="1:12" x14ac:dyDescent="0.2">
      <c r="A53" s="118">
        <f>Drop1Mod4!A5</f>
        <v>51</v>
      </c>
      <c r="B53" s="119">
        <f>Drop1Mod4!B5</f>
        <v>1</v>
      </c>
      <c r="C53" s="119">
        <f>Drop1Mod4!C5</f>
        <v>4</v>
      </c>
      <c r="D53" s="119">
        <f>Drop1Mod4!$K$1</f>
        <v>1</v>
      </c>
      <c r="E53" s="119" t="str">
        <f t="shared" ref="E53:E66" si="3">$E$51</f>
        <v>Calorimeter</v>
      </c>
      <c r="F53" s="119">
        <f>Drop1Mod4!D5</f>
        <v>2</v>
      </c>
      <c r="G53" s="119">
        <f>Drop1Mod4!G5</f>
        <v>1</v>
      </c>
      <c r="H53" s="120" t="str">
        <f>IF(Drop1Mod4!$G5=1,Drop1Mod4!H5,"")</f>
        <v>SW_1_4_02__CAL_RE7_4</v>
      </c>
      <c r="I53" s="120" t="str">
        <f>IF(Drop1Mod4!$G5=1,Drop1Mod4!M5,"")</f>
        <v>SW Calorimeter Right Gate Hypervapotron Thermocouple</v>
      </c>
      <c r="J53" s="120" t="str">
        <f>IF(Drop1Mod4!$G5=1,Drop1Mod4!N5,"")</f>
        <v>ºC</v>
      </c>
      <c r="K53" s="121" t="str">
        <f>IF(Drop1Mod4!$G5=1,"1","")</f>
        <v>1</v>
      </c>
      <c r="L53" s="122" t="str">
        <f>IF(Drop1Mod4!$G5=1,"0","")</f>
        <v>0</v>
      </c>
    </row>
    <row r="54" spans="1:12" x14ac:dyDescent="0.2">
      <c r="A54" s="118">
        <f>Drop1Mod4!A6</f>
        <v>52</v>
      </c>
      <c r="B54" s="119">
        <f>Drop1Mod4!B6</f>
        <v>1</v>
      </c>
      <c r="C54" s="119">
        <f>Drop1Mod4!C6</f>
        <v>4</v>
      </c>
      <c r="D54" s="119">
        <f>Drop1Mod4!$K$1</f>
        <v>1</v>
      </c>
      <c r="E54" s="119" t="str">
        <f t="shared" si="3"/>
        <v>Calorimeter</v>
      </c>
      <c r="F54" s="119">
        <f>Drop1Mod4!D6</f>
        <v>3</v>
      </c>
      <c r="G54" s="119">
        <f>Drop1Mod4!G6</f>
        <v>1</v>
      </c>
      <c r="H54" s="120" t="str">
        <f>IF(Drop1Mod4!$G6=1,Drop1Mod4!H6,"")</f>
        <v>SW_1_4_03__CAL_RIN</v>
      </c>
      <c r="I54" s="120" t="str">
        <f>IF(Drop1Mod4!$G6=1,Drop1Mod4!M6,"")</f>
        <v>SW Calorimeter Imersed Water Thermocouple MAIN IN</v>
      </c>
      <c r="J54" s="120" t="str">
        <f>IF(Drop1Mod4!$G6=1,Drop1Mod4!N6,"")</f>
        <v>ºC</v>
      </c>
      <c r="K54" s="121" t="str">
        <f>IF(Drop1Mod4!$G6=1,"1","")</f>
        <v>1</v>
      </c>
      <c r="L54" s="122" t="str">
        <f>IF(Drop1Mod4!$G6=1,"0","")</f>
        <v>0</v>
      </c>
    </row>
    <row r="55" spans="1:12" x14ac:dyDescent="0.2">
      <c r="A55" s="118">
        <f>Drop1Mod4!A7</f>
        <v>53</v>
      </c>
      <c r="B55" s="119">
        <f>Drop1Mod4!B7</f>
        <v>1</v>
      </c>
      <c r="C55" s="119">
        <f>Drop1Mod4!C7</f>
        <v>4</v>
      </c>
      <c r="D55" s="119">
        <f>Drop1Mod4!$K$1</f>
        <v>1</v>
      </c>
      <c r="E55" s="119" t="str">
        <f t="shared" si="3"/>
        <v>Calorimeter</v>
      </c>
      <c r="F55" s="119">
        <f>Drop1Mod4!D7</f>
        <v>4</v>
      </c>
      <c r="G55" s="119">
        <f>Drop1Mod4!G7</f>
        <v>1</v>
      </c>
      <c r="H55" s="120" t="str">
        <f>IF(Drop1Mod4!$G7=1,Drop1Mod4!H7,"")</f>
        <v>SW_1_4_04__CAL_RO1</v>
      </c>
      <c r="I55" s="120" t="str">
        <f>IF(Drop1Mod4!$G7=1,Drop1Mod4!M7,"")</f>
        <v>SW Calorimeter Righ Gate Imersed Water Thermocouple IN</v>
      </c>
      <c r="J55" s="120" t="str">
        <f>IF(Drop1Mod4!$G7=1,Drop1Mod4!N7,"")</f>
        <v>ºC</v>
      </c>
      <c r="K55" s="121" t="str">
        <f>IF(Drop1Mod4!$G7=1,"1","")</f>
        <v>1</v>
      </c>
      <c r="L55" s="122" t="str">
        <f>IF(Drop1Mod4!$G7=1,"0","")</f>
        <v>0</v>
      </c>
    </row>
    <row r="56" spans="1:12" x14ac:dyDescent="0.2">
      <c r="A56" s="118">
        <f>Drop1Mod4!A8</f>
        <v>54</v>
      </c>
      <c r="B56" s="119">
        <f>Drop1Mod4!B8</f>
        <v>1</v>
      </c>
      <c r="C56" s="119">
        <f>Drop1Mod4!C8</f>
        <v>4</v>
      </c>
      <c r="D56" s="119">
        <f>Drop1Mod4!$K$1</f>
        <v>1</v>
      </c>
      <c r="E56" s="119" t="str">
        <f t="shared" si="3"/>
        <v>Calorimeter</v>
      </c>
      <c r="F56" s="119">
        <f>Drop1Mod4!D8</f>
        <v>5</v>
      </c>
      <c r="G56" s="119">
        <f>Drop1Mod4!G8</f>
        <v>1</v>
      </c>
      <c r="H56" s="120" t="str">
        <f>IF(Drop1Mod4!$G8=1,Drop1Mod4!H8,"")</f>
        <v>SW_1_4_05__CAL_RO2</v>
      </c>
      <c r="I56" s="120" t="str">
        <f>IF(Drop1Mod4!$G8=1,Drop1Mod4!M8,"")</f>
        <v>SW Calorimeter Righ Gate Imersed Water Thermocouple IN</v>
      </c>
      <c r="J56" s="120" t="str">
        <f>IF(Drop1Mod4!$G8=1,Drop1Mod4!N8,"")</f>
        <v>ºC</v>
      </c>
      <c r="K56" s="121" t="str">
        <f>IF(Drop1Mod4!$G8=1,"1","")</f>
        <v>1</v>
      </c>
      <c r="L56" s="122" t="str">
        <f>IF(Drop1Mod4!$G8=1,"0","")</f>
        <v>0</v>
      </c>
    </row>
    <row r="57" spans="1:12" x14ac:dyDescent="0.2">
      <c r="A57" s="118">
        <f>Drop1Mod4!A9</f>
        <v>55</v>
      </c>
      <c r="B57" s="119">
        <f>Drop1Mod4!B9</f>
        <v>1</v>
      </c>
      <c r="C57" s="119">
        <f>Drop1Mod4!C9</f>
        <v>4</v>
      </c>
      <c r="D57" s="119">
        <f>Drop1Mod4!$K$1</f>
        <v>1</v>
      </c>
      <c r="E57" s="119" t="str">
        <f t="shared" si="3"/>
        <v>Calorimeter</v>
      </c>
      <c r="F57" s="119">
        <f>Drop1Mod4!D9</f>
        <v>6</v>
      </c>
      <c r="G57" s="119">
        <f>Drop1Mod4!G9</f>
        <v>1</v>
      </c>
      <c r="H57" s="120" t="str">
        <f>IF(Drop1Mod4!$G9=1,Drop1Mod4!H9,"")</f>
        <v>SW_1_4_06__CAL_RO3</v>
      </c>
      <c r="I57" s="120" t="str">
        <f>IF(Drop1Mod4!$G9=1,Drop1Mod4!M9,"")</f>
        <v>SW Calorimeter Righ Gate Imersed Water Thermocouple IN</v>
      </c>
      <c r="J57" s="120" t="str">
        <f>IF(Drop1Mod4!$G9=1,Drop1Mod4!N9,"")</f>
        <v>ºC</v>
      </c>
      <c r="K57" s="121" t="str">
        <f>IF(Drop1Mod4!$G9=1,"1","")</f>
        <v>1</v>
      </c>
      <c r="L57" s="122" t="str">
        <f>IF(Drop1Mod4!$G9=1,"0","")</f>
        <v>0</v>
      </c>
    </row>
    <row r="58" spans="1:12" x14ac:dyDescent="0.2">
      <c r="A58" s="118">
        <f>Drop1Mod4!A10</f>
        <v>56</v>
      </c>
      <c r="B58" s="119">
        <f>Drop1Mod4!B10</f>
        <v>1</v>
      </c>
      <c r="C58" s="119">
        <f>Drop1Mod4!C10</f>
        <v>4</v>
      </c>
      <c r="D58" s="119">
        <f>Drop1Mod4!$K$1</f>
        <v>1</v>
      </c>
      <c r="E58" s="119" t="str">
        <f t="shared" si="3"/>
        <v>Calorimeter</v>
      </c>
      <c r="F58" s="119">
        <f>Drop1Mod4!D10</f>
        <v>7</v>
      </c>
      <c r="G58" s="119">
        <f>Drop1Mod4!G10</f>
        <v>1</v>
      </c>
      <c r="H58" s="120" t="str">
        <f>IF(Drop1Mod4!$G10=1,Drop1Mod4!H10,"")</f>
        <v>SW_1_4_07__CAL_RO4</v>
      </c>
      <c r="I58" s="120" t="str">
        <f>IF(Drop1Mod4!$G10=1,Drop1Mod4!M10,"")</f>
        <v>SW Calorimeter Righ Gate Imersed Water Thermocouple IN</v>
      </c>
      <c r="J58" s="120" t="str">
        <f>IF(Drop1Mod4!$G10=1,Drop1Mod4!N10,"")</f>
        <v>ºC</v>
      </c>
      <c r="K58" s="121" t="str">
        <f>IF(Drop1Mod4!$G10=1,"1","")</f>
        <v>1</v>
      </c>
      <c r="L58" s="122" t="str">
        <f>IF(Drop1Mod4!$G10=1,"0","")</f>
        <v>0</v>
      </c>
    </row>
    <row r="59" spans="1:12" x14ac:dyDescent="0.2">
      <c r="A59" s="118">
        <f>Drop1Mod4!A11</f>
        <v>57</v>
      </c>
      <c r="B59" s="119">
        <f>Drop1Mod4!B11</f>
        <v>1</v>
      </c>
      <c r="C59" s="119">
        <f>Drop1Mod4!C11</f>
        <v>4</v>
      </c>
      <c r="D59" s="119">
        <f>Drop1Mod4!$K$1</f>
        <v>1</v>
      </c>
      <c r="E59" s="119" t="str">
        <f t="shared" si="3"/>
        <v>Calorimeter</v>
      </c>
      <c r="F59" s="119">
        <f>Drop1Mod4!D11</f>
        <v>8</v>
      </c>
      <c r="G59" s="119">
        <f>Drop1Mod4!G11</f>
        <v>1</v>
      </c>
      <c r="H59" s="120" t="str">
        <f>IF(Drop1Mod4!$G11=1,Drop1Mod4!H11,"")</f>
        <v>SW_1_4_08__CAL_RO5</v>
      </c>
      <c r="I59" s="120" t="str">
        <f>IF(Drop1Mod4!$G11=1,Drop1Mod4!M11,"")</f>
        <v>SW Calorimeter Righ Gate Imersed Water Thermocouple IN</v>
      </c>
      <c r="J59" s="120" t="str">
        <f>IF(Drop1Mod4!$G11=1,Drop1Mod4!N11,"")</f>
        <v>ºC</v>
      </c>
      <c r="K59" s="121" t="str">
        <f>IF(Drop1Mod4!$G11=1,"1","")</f>
        <v>1</v>
      </c>
      <c r="L59" s="122" t="str">
        <f>IF(Drop1Mod4!$G11=1,"0","")</f>
        <v>0</v>
      </c>
    </row>
    <row r="60" spans="1:12" x14ac:dyDescent="0.2">
      <c r="A60" s="118">
        <f>Drop1Mod4!A12</f>
        <v>58</v>
      </c>
      <c r="B60" s="119">
        <f>Drop1Mod4!B12</f>
        <v>1</v>
      </c>
      <c r="C60" s="119">
        <f>Drop1Mod4!C12</f>
        <v>4</v>
      </c>
      <c r="D60" s="119">
        <f>Drop1Mod4!$K$1</f>
        <v>1</v>
      </c>
      <c r="E60" s="119" t="str">
        <f t="shared" si="3"/>
        <v>Calorimeter</v>
      </c>
      <c r="F60" s="119">
        <f>Drop1Mod4!D12</f>
        <v>9</v>
      </c>
      <c r="G60" s="119">
        <f>Drop1Mod4!G12</f>
        <v>1</v>
      </c>
      <c r="H60" s="120" t="str">
        <f>IF(Drop1Mod4!$G12=1,Drop1Mod4!H12,"")</f>
        <v>SW_1_4_09__CAL_RO6</v>
      </c>
      <c r="I60" s="120" t="str">
        <f>IF(Drop1Mod4!$G12=1,Drop1Mod4!M12,"")</f>
        <v>SW Calorimeter Righ Gate Imersed Water Thermocouple IN</v>
      </c>
      <c r="J60" s="120" t="str">
        <f>IF(Drop1Mod4!$G12=1,Drop1Mod4!N12,"")</f>
        <v>ºC</v>
      </c>
      <c r="K60" s="121" t="str">
        <f>IF(Drop1Mod4!$G12=1,"1","")</f>
        <v>1</v>
      </c>
      <c r="L60" s="122" t="str">
        <f>IF(Drop1Mod4!$G12=1,"0","")</f>
        <v>0</v>
      </c>
    </row>
    <row r="61" spans="1:12" x14ac:dyDescent="0.2">
      <c r="A61" s="118">
        <f>Drop1Mod4!A13</f>
        <v>59</v>
      </c>
      <c r="B61" s="119">
        <f>Drop1Mod4!B13</f>
        <v>1</v>
      </c>
      <c r="C61" s="119">
        <f>Drop1Mod4!C13</f>
        <v>4</v>
      </c>
      <c r="D61" s="119">
        <f>Drop1Mod4!$K$1</f>
        <v>1</v>
      </c>
      <c r="E61" s="119" t="str">
        <f t="shared" si="3"/>
        <v>Calorimeter</v>
      </c>
      <c r="F61" s="119">
        <f>Drop1Mod4!D13</f>
        <v>10</v>
      </c>
      <c r="G61" s="119">
        <f>Drop1Mod4!G13</f>
        <v>1</v>
      </c>
      <c r="H61" s="120" t="str">
        <f>IF(Drop1Mod4!$G13=1,Drop1Mod4!H13,"")</f>
        <v>SW_1_4_10__CAL_RO7</v>
      </c>
      <c r="I61" s="120" t="str">
        <f>IF(Drop1Mod4!$G13=1,Drop1Mod4!M13,"")</f>
        <v>SW Calorimeter Righ Gate Imersed Water Thermocouple IN</v>
      </c>
      <c r="J61" s="120" t="str">
        <f>IF(Drop1Mod4!$G13=1,Drop1Mod4!N13,"")</f>
        <v>ºC</v>
      </c>
      <c r="K61" s="121" t="str">
        <f>IF(Drop1Mod4!$G13=1,"1","")</f>
        <v>1</v>
      </c>
      <c r="L61" s="122" t="str">
        <f>IF(Drop1Mod4!$G13=1,"0","")</f>
        <v>0</v>
      </c>
    </row>
    <row r="62" spans="1:12" x14ac:dyDescent="0.2">
      <c r="A62" s="118">
        <f>Drop1Mod4!A14</f>
        <v>60</v>
      </c>
      <c r="B62" s="119">
        <f>Drop1Mod4!B14</f>
        <v>1</v>
      </c>
      <c r="C62" s="119">
        <f>Drop1Mod4!C14</f>
        <v>4</v>
      </c>
      <c r="D62" s="119">
        <f>Drop1Mod4!$K$1</f>
        <v>1</v>
      </c>
      <c r="E62" s="119" t="str">
        <f t="shared" si="3"/>
        <v>Calorimeter</v>
      </c>
      <c r="F62" s="119">
        <f>Drop1Mod4!D14</f>
        <v>11</v>
      </c>
      <c r="G62" s="119">
        <f>Drop1Mod4!G14</f>
        <v>1</v>
      </c>
      <c r="H62" s="120" t="str">
        <f>IF(Drop1Mod4!$G14=1,Drop1Mod4!H14,"")</f>
        <v>SW_1_4_11__CAL_ROR</v>
      </c>
      <c r="I62" s="120" t="str">
        <f>IF(Drop1Mod4!$G14=1,Drop1Mod4!M14,"")</f>
        <v>SW Calorimeter Righ Gate Imersed Water Thermocouple Return</v>
      </c>
      <c r="J62" s="120" t="str">
        <f>IF(Drop1Mod4!$G14=1,Drop1Mod4!N14,"")</f>
        <v>ºC</v>
      </c>
      <c r="K62" s="121" t="str">
        <f>IF(Drop1Mod4!$G14=1,"1","")</f>
        <v>1</v>
      </c>
      <c r="L62" s="122" t="str">
        <f>IF(Drop1Mod4!$G14=1,"0","")</f>
        <v>0</v>
      </c>
    </row>
    <row r="63" spans="1:12" x14ac:dyDescent="0.2">
      <c r="A63" s="118">
        <f>Drop1Mod4!A15</f>
        <v>61</v>
      </c>
      <c r="B63" s="119">
        <f>Drop1Mod4!B15</f>
        <v>1</v>
      </c>
      <c r="C63" s="119">
        <f>Drop1Mod4!C15</f>
        <v>4</v>
      </c>
      <c r="D63" s="119">
        <f>Drop1Mod4!$K$1</f>
        <v>1</v>
      </c>
      <c r="E63" s="119" t="str">
        <f t="shared" si="3"/>
        <v>Calorimeter</v>
      </c>
      <c r="F63" s="119">
        <f>Drop1Mod4!D15</f>
        <v>12</v>
      </c>
      <c r="G63" s="119">
        <f>Drop1Mod4!G15</f>
        <v>0</v>
      </c>
      <c r="H63" s="120" t="str">
        <f>IF(Drop1Mod4!$G15=1,Drop1Mod4!H15,"")</f>
        <v/>
      </c>
      <c r="I63" s="120" t="str">
        <f>IF(Drop1Mod4!$G15=1,Drop1Mod4!M15,"")</f>
        <v/>
      </c>
      <c r="J63" s="120" t="str">
        <f>IF(Drop1Mod4!$G15=1,Drop1Mod4!N15,"")</f>
        <v/>
      </c>
      <c r="K63" s="121" t="str">
        <f>IF(Drop1Mod4!$G15=1,"1","")</f>
        <v/>
      </c>
      <c r="L63" s="122" t="str">
        <f>IF(Drop1Mod4!$G15=1,"0","")</f>
        <v/>
      </c>
    </row>
    <row r="64" spans="1:12" x14ac:dyDescent="0.2">
      <c r="A64" s="118">
        <f>Drop1Mod4!A16</f>
        <v>62</v>
      </c>
      <c r="B64" s="119">
        <f>Drop1Mod4!B16</f>
        <v>1</v>
      </c>
      <c r="C64" s="119">
        <f>Drop1Mod4!C16</f>
        <v>4</v>
      </c>
      <c r="D64" s="119">
        <f>Drop1Mod4!$K$1</f>
        <v>1</v>
      </c>
      <c r="E64" s="119" t="str">
        <f t="shared" si="3"/>
        <v>Calorimeter</v>
      </c>
      <c r="F64" s="119">
        <f>Drop1Mod4!D16</f>
        <v>13</v>
      </c>
      <c r="G64" s="119">
        <f>Drop1Mod4!G16</f>
        <v>0</v>
      </c>
      <c r="H64" s="120" t="str">
        <f>IF(Drop1Mod4!$G16=1,Drop1Mod4!H16,"")</f>
        <v/>
      </c>
      <c r="I64" s="120" t="str">
        <f>IF(Drop1Mod4!$G16=1,Drop1Mod4!M16,"")</f>
        <v/>
      </c>
      <c r="J64" s="120" t="str">
        <f>IF(Drop1Mod4!$G16=1,Drop1Mod4!N16,"")</f>
        <v/>
      </c>
      <c r="K64" s="121" t="str">
        <f>IF(Drop1Mod4!$G16=1,"1","")</f>
        <v/>
      </c>
      <c r="L64" s="122" t="str">
        <f>IF(Drop1Mod4!$G16=1,"0","")</f>
        <v/>
      </c>
    </row>
    <row r="65" spans="1:12" x14ac:dyDescent="0.2">
      <c r="A65" s="118">
        <f>Drop1Mod4!A17</f>
        <v>63</v>
      </c>
      <c r="B65" s="119">
        <f>Drop1Mod4!B17</f>
        <v>1</v>
      </c>
      <c r="C65" s="119">
        <f>Drop1Mod4!C17</f>
        <v>4</v>
      </c>
      <c r="D65" s="119">
        <f>Drop1Mod4!$K$1</f>
        <v>1</v>
      </c>
      <c r="E65" s="119" t="str">
        <f t="shared" si="3"/>
        <v>Calorimeter</v>
      </c>
      <c r="F65" s="119">
        <f>Drop1Mod4!D17</f>
        <v>14</v>
      </c>
      <c r="G65" s="119">
        <f>Drop1Mod4!G17</f>
        <v>0</v>
      </c>
      <c r="H65" s="120" t="str">
        <f>IF(Drop1Mod4!$G17=1,Drop1Mod4!H17,"")</f>
        <v/>
      </c>
      <c r="I65" s="120" t="str">
        <f>IF(Drop1Mod4!$G17=1,Drop1Mod4!M17,"")</f>
        <v/>
      </c>
      <c r="J65" s="120" t="str">
        <f>IF(Drop1Mod4!$G17=1,Drop1Mod4!N17,"")</f>
        <v/>
      </c>
      <c r="K65" s="121" t="str">
        <f>IF(Drop1Mod4!$G17=1,"1","")</f>
        <v/>
      </c>
      <c r="L65" s="122" t="str">
        <f>IF(Drop1Mod4!$G17=1,"0","")</f>
        <v/>
      </c>
    </row>
    <row r="66" spans="1:12" ht="13.5" thickBot="1" x14ac:dyDescent="0.25">
      <c r="A66" s="146">
        <f>Drop1Mod4!A18</f>
        <v>64</v>
      </c>
      <c r="B66" s="147">
        <f>Drop1Mod4!B18</f>
        <v>1</v>
      </c>
      <c r="C66" s="147">
        <f>Drop1Mod4!C18</f>
        <v>4</v>
      </c>
      <c r="D66" s="147">
        <f>Drop1Mod4!$K$1</f>
        <v>1</v>
      </c>
      <c r="E66" s="119" t="str">
        <f t="shared" si="3"/>
        <v>Calorimeter</v>
      </c>
      <c r="F66" s="147">
        <f>Drop1Mod4!D18</f>
        <v>15</v>
      </c>
      <c r="G66" s="147">
        <f>Drop1Mod4!G18</f>
        <v>0</v>
      </c>
      <c r="H66" s="148" t="str">
        <f>IF(Drop1Mod4!$G18=1,Drop1Mod4!H18,"")</f>
        <v/>
      </c>
      <c r="I66" s="148" t="str">
        <f>IF(Drop1Mod4!$G18=1,Drop1Mod4!M18,"")</f>
        <v/>
      </c>
      <c r="J66" s="148" t="str">
        <f>IF(Drop1Mod4!$G18=1,Drop1Mod4!N18,"")</f>
        <v/>
      </c>
      <c r="K66" s="149" t="str">
        <f>IF(Drop1Mod4!$G18=1,"1","")</f>
        <v/>
      </c>
      <c r="L66" s="150" t="str">
        <f>IF(Drop1Mod4!$G18=1,"0","")</f>
        <v/>
      </c>
    </row>
    <row r="67" spans="1:12" x14ac:dyDescent="0.2">
      <c r="A67" s="142">
        <f>Drop1Mod5!A3</f>
        <v>65</v>
      </c>
      <c r="B67" s="138">
        <f>Drop1Mod5!B3</f>
        <v>1</v>
      </c>
      <c r="C67" s="138">
        <f>Drop1Mod5!C3</f>
        <v>5</v>
      </c>
      <c r="D67" s="138">
        <f>Drop1Mod5!$K$1</f>
        <v>1</v>
      </c>
      <c r="E67" s="138" t="str">
        <f>Drop1Mod5!$A$1</f>
        <v>RID - FEID (A)</v>
      </c>
      <c r="F67" s="138">
        <f>Drop1Mod5!D3</f>
        <v>0</v>
      </c>
      <c r="G67" s="138">
        <f>Drop1Mod5!G3</f>
        <v>1</v>
      </c>
      <c r="H67" s="139" t="str">
        <f>IF(Drop1Mod5!$G3=1,Drop1Mod5!H3,"")</f>
        <v>SW_1_5_00__RID_TBP_1</v>
      </c>
      <c r="I67" s="139" t="str">
        <f>IF(Drop1Mod5!$G3=1,Drop1Mod5!M3,"")</f>
        <v>SW FEID Top Back Plate thermcouple</v>
      </c>
      <c r="J67" s="139" t="str">
        <f>IF(Drop1Mod5!$G3=1,Drop1Mod5!N3,"")</f>
        <v>ºC</v>
      </c>
      <c r="K67" s="140" t="str">
        <f>IF(Drop1Mod5!$G3=1,"1","")</f>
        <v>1</v>
      </c>
      <c r="L67" s="141" t="str">
        <f>IF(Drop1Mod5!$G3=1,"0","")</f>
        <v>0</v>
      </c>
    </row>
    <row r="68" spans="1:12" x14ac:dyDescent="0.2">
      <c r="A68" s="101">
        <f>Drop1Mod5!A4</f>
        <v>66</v>
      </c>
      <c r="B68" s="98">
        <f>Drop1Mod5!B4</f>
        <v>1</v>
      </c>
      <c r="C68" s="98">
        <f>Drop1Mod5!C4</f>
        <v>5</v>
      </c>
      <c r="D68" s="98">
        <f>Drop1Mod5!$K$1</f>
        <v>1</v>
      </c>
      <c r="E68" s="98" t="str">
        <f>$E$67</f>
        <v>RID - FEID (A)</v>
      </c>
      <c r="F68" s="98">
        <f>Drop1Mod5!D4</f>
        <v>1</v>
      </c>
      <c r="G68" s="98">
        <f>Drop1Mod5!G4</f>
        <v>1</v>
      </c>
      <c r="H68" s="99" t="str">
        <f>IF(Drop1Mod5!$G4=1,Drop1Mod5!H4,"")</f>
        <v>SW_1_5_01__RID_TBP_2</v>
      </c>
      <c r="I68" s="99" t="str">
        <f>IF(Drop1Mod5!$G4=1,Drop1Mod5!M4,"")</f>
        <v>SW FEID Top Back Plate thermcouple</v>
      </c>
      <c r="J68" s="99" t="str">
        <f>IF(Drop1Mod5!$G4=1,Drop1Mod5!N4,"")</f>
        <v>ºC</v>
      </c>
      <c r="K68" s="100" t="str">
        <f>IF(Drop1Mod5!$G4=1,"1","")</f>
        <v>1</v>
      </c>
      <c r="L68" s="102" t="str">
        <f>IF(Drop1Mod5!$G4=1,"0","")</f>
        <v>0</v>
      </c>
    </row>
    <row r="69" spans="1:12" x14ac:dyDescent="0.2">
      <c r="A69" s="101">
        <f>Drop1Mod5!A5</f>
        <v>67</v>
      </c>
      <c r="B69" s="98">
        <f>Drop1Mod5!B5</f>
        <v>1</v>
      </c>
      <c r="C69" s="98">
        <f>Drop1Mod5!C5</f>
        <v>5</v>
      </c>
      <c r="D69" s="98">
        <f>Drop1Mod5!$K$1</f>
        <v>1</v>
      </c>
      <c r="E69" s="98" t="str">
        <f t="shared" ref="E69:E82" si="4">$E$67</f>
        <v>RID - FEID (A)</v>
      </c>
      <c r="F69" s="98">
        <f>Drop1Mod5!D5</f>
        <v>2</v>
      </c>
      <c r="G69" s="98">
        <f>Drop1Mod5!G5</f>
        <v>1</v>
      </c>
      <c r="H69" s="99" t="str">
        <f>IF(Drop1Mod5!$G5=1,Drop1Mod5!H5,"")</f>
        <v>SW_1_5_02__RID_TBP_3</v>
      </c>
      <c r="I69" s="99" t="str">
        <f>IF(Drop1Mod5!$G5=1,Drop1Mod5!M5,"")</f>
        <v>SW FEID Top Back Plate thermcouple</v>
      </c>
      <c r="J69" s="99" t="str">
        <f>IF(Drop1Mod5!$G5=1,Drop1Mod5!N5,"")</f>
        <v>ºC</v>
      </c>
      <c r="K69" s="100" t="str">
        <f>IF(Drop1Mod5!$G5=1,"1","")</f>
        <v>1</v>
      </c>
      <c r="L69" s="102" t="str">
        <f>IF(Drop1Mod5!$G5=1,"0","")</f>
        <v>0</v>
      </c>
    </row>
    <row r="70" spans="1:12" x14ac:dyDescent="0.2">
      <c r="A70" s="101">
        <f>Drop1Mod5!A6</f>
        <v>68</v>
      </c>
      <c r="B70" s="98">
        <f>Drop1Mod5!B6</f>
        <v>1</v>
      </c>
      <c r="C70" s="98">
        <f>Drop1Mod5!C6</f>
        <v>5</v>
      </c>
      <c r="D70" s="98">
        <f>Drop1Mod5!$K$1</f>
        <v>1</v>
      </c>
      <c r="E70" s="98" t="str">
        <f t="shared" si="4"/>
        <v>RID - FEID (A)</v>
      </c>
      <c r="F70" s="98">
        <f>Drop1Mod5!D6</f>
        <v>3</v>
      </c>
      <c r="G70" s="98">
        <f>Drop1Mod5!G6</f>
        <v>1</v>
      </c>
      <c r="H70" s="99" t="str">
        <f>IF(Drop1Mod5!$G6=1,Drop1Mod5!H6,"")</f>
        <v>SW_1_5_03__RID_HBP_1</v>
      </c>
      <c r="I70" s="99" t="str">
        <f>IF(Drop1Mod5!$G6=1,Drop1Mod5!M6,"")</f>
        <v>SW FEID Hockeystick Back Plate thermcouple</v>
      </c>
      <c r="J70" s="99" t="str">
        <f>IF(Drop1Mod5!$G6=1,Drop1Mod5!N6,"")</f>
        <v>ºC</v>
      </c>
      <c r="K70" s="100" t="str">
        <f>IF(Drop1Mod5!$G6=1,"1","")</f>
        <v>1</v>
      </c>
      <c r="L70" s="102" t="str">
        <f>IF(Drop1Mod5!$G6=1,"0","")</f>
        <v>0</v>
      </c>
    </row>
    <row r="71" spans="1:12" x14ac:dyDescent="0.2">
      <c r="A71" s="101">
        <f>Drop1Mod5!A7</f>
        <v>69</v>
      </c>
      <c r="B71" s="98">
        <f>Drop1Mod5!B7</f>
        <v>1</v>
      </c>
      <c r="C71" s="98">
        <f>Drop1Mod5!C7</f>
        <v>5</v>
      </c>
      <c r="D71" s="98">
        <f>Drop1Mod5!$K$1</f>
        <v>1</v>
      </c>
      <c r="E71" s="98" t="str">
        <f t="shared" si="4"/>
        <v>RID - FEID (A)</v>
      </c>
      <c r="F71" s="98">
        <f>Drop1Mod5!D7</f>
        <v>4</v>
      </c>
      <c r="G71" s="98">
        <f>Drop1Mod5!G7</f>
        <v>1</v>
      </c>
      <c r="H71" s="99" t="str">
        <f>IF(Drop1Mod5!$G7=1,Drop1Mod5!H7,"")</f>
        <v>SW_1_5_04__RID_HBP_2</v>
      </c>
      <c r="I71" s="99" t="str">
        <f>IF(Drop1Mod5!$G7=1,Drop1Mod5!M7,"")</f>
        <v>SW FEID Hockeystick Back Plate thermcouple</v>
      </c>
      <c r="J71" s="99" t="str">
        <f>IF(Drop1Mod5!$G7=1,Drop1Mod5!N7,"")</f>
        <v>ºC</v>
      </c>
      <c r="K71" s="100" t="str">
        <f>IF(Drop1Mod5!$G7=1,"1","")</f>
        <v>1</v>
      </c>
      <c r="L71" s="102" t="str">
        <f>IF(Drop1Mod5!$G7=1,"0","")</f>
        <v>0</v>
      </c>
    </row>
    <row r="72" spans="1:12" x14ac:dyDescent="0.2">
      <c r="A72" s="101">
        <f>Drop1Mod5!A8</f>
        <v>70</v>
      </c>
      <c r="B72" s="98">
        <f>Drop1Mod5!B8</f>
        <v>1</v>
      </c>
      <c r="C72" s="98">
        <f>Drop1Mod5!C8</f>
        <v>5</v>
      </c>
      <c r="D72" s="98">
        <f>Drop1Mod5!$K$1</f>
        <v>1</v>
      </c>
      <c r="E72" s="98" t="str">
        <f t="shared" si="4"/>
        <v>RID - FEID (A)</v>
      </c>
      <c r="F72" s="98">
        <f>Drop1Mod5!D8</f>
        <v>5</v>
      </c>
      <c r="G72" s="98">
        <f>Drop1Mod5!G8</f>
        <v>1</v>
      </c>
      <c r="H72" s="99" t="str">
        <f>IF(Drop1Mod5!$G8=1,Drop1Mod5!H8,"")</f>
        <v>SW_1_5_05__RID_HBP_3</v>
      </c>
      <c r="I72" s="99" t="str">
        <f>IF(Drop1Mod5!$G8=1,Drop1Mod5!M8,"")</f>
        <v>SW FEID Hockeystick Back Plate thermcouple</v>
      </c>
      <c r="J72" s="99" t="str">
        <f>IF(Drop1Mod5!$G8=1,Drop1Mod5!N8,"")</f>
        <v>ºC</v>
      </c>
      <c r="K72" s="100" t="str">
        <f>IF(Drop1Mod5!$G8=1,"1","")</f>
        <v>1</v>
      </c>
      <c r="L72" s="102" t="str">
        <f>IF(Drop1Mod5!$G8=1,"0","")</f>
        <v>0</v>
      </c>
    </row>
    <row r="73" spans="1:12" x14ac:dyDescent="0.2">
      <c r="A73" s="101">
        <f>Drop1Mod5!A9</f>
        <v>71</v>
      </c>
      <c r="B73" s="98">
        <f>Drop1Mod5!B9</f>
        <v>1</v>
      </c>
      <c r="C73" s="98">
        <f>Drop1Mod5!C9</f>
        <v>5</v>
      </c>
      <c r="D73" s="98">
        <f>Drop1Mod5!$K$1</f>
        <v>1</v>
      </c>
      <c r="E73" s="98" t="str">
        <f t="shared" si="4"/>
        <v>RID - FEID (A)</v>
      </c>
      <c r="F73" s="98">
        <f>Drop1Mod5!D9</f>
        <v>6</v>
      </c>
      <c r="G73" s="98">
        <f>Drop1Mod5!G9</f>
        <v>1</v>
      </c>
      <c r="H73" s="99" t="str">
        <f>IF(Drop1Mod5!$G9=1,Drop1Mod5!H9,"")</f>
        <v>SW_1_5_06__RID_HBP_4</v>
      </c>
      <c r="I73" s="99" t="str">
        <f>IF(Drop1Mod5!$G9=1,Drop1Mod5!M9,"")</f>
        <v>SW FEID Hockeystick Back Plate thermcouple</v>
      </c>
      <c r="J73" s="99" t="str">
        <f>IF(Drop1Mod5!$G9=1,Drop1Mod5!N9,"")</f>
        <v>ºC</v>
      </c>
      <c r="K73" s="100" t="str">
        <f>IF(Drop1Mod5!$G9=1,"1","")</f>
        <v>1</v>
      </c>
      <c r="L73" s="102" t="str">
        <f>IF(Drop1Mod5!$G9=1,"0","")</f>
        <v>0</v>
      </c>
    </row>
    <row r="74" spans="1:12" x14ac:dyDescent="0.2">
      <c r="A74" s="101">
        <f>Drop1Mod5!A10</f>
        <v>72</v>
      </c>
      <c r="B74" s="98">
        <f>Drop1Mod5!B10</f>
        <v>1</v>
      </c>
      <c r="C74" s="98">
        <f>Drop1Mod5!C10</f>
        <v>5</v>
      </c>
      <c r="D74" s="98">
        <f>Drop1Mod5!$K$1</f>
        <v>1</v>
      </c>
      <c r="E74" s="98" t="str">
        <f t="shared" si="4"/>
        <v>RID - FEID (A)</v>
      </c>
      <c r="F74" s="98">
        <f>Drop1Mod5!D10</f>
        <v>7</v>
      </c>
      <c r="G74" s="98">
        <f>Drop1Mod5!G10</f>
        <v>1</v>
      </c>
      <c r="H74" s="99" t="str">
        <f>IF(Drop1Mod5!$G10=1,Drop1Mod5!H10,"")</f>
        <v>SW_1_5_07__RID_HBP_5</v>
      </c>
      <c r="I74" s="99" t="str">
        <f>IF(Drop1Mod5!$G10=1,Drop1Mod5!M10,"")</f>
        <v>SW FEID Hockeystick Back Plate thermcouple</v>
      </c>
      <c r="J74" s="99" t="str">
        <f>IF(Drop1Mod5!$G10=1,Drop1Mod5!N10,"")</f>
        <v>ºC</v>
      </c>
      <c r="K74" s="100" t="str">
        <f>IF(Drop1Mod5!$G10=1,"1","")</f>
        <v>1</v>
      </c>
      <c r="L74" s="102" t="str">
        <f>IF(Drop1Mod5!$G10=1,"0","")</f>
        <v>0</v>
      </c>
    </row>
    <row r="75" spans="1:12" x14ac:dyDescent="0.2">
      <c r="A75" s="101">
        <f>Drop1Mod5!A11</f>
        <v>73</v>
      </c>
      <c r="B75" s="98">
        <f>Drop1Mod5!B11</f>
        <v>1</v>
      </c>
      <c r="C75" s="98">
        <f>Drop1Mod5!C11</f>
        <v>5</v>
      </c>
      <c r="D75" s="98">
        <f>Drop1Mod5!$K$1</f>
        <v>1</v>
      </c>
      <c r="E75" s="98" t="str">
        <f t="shared" si="4"/>
        <v>RID - FEID (A)</v>
      </c>
      <c r="F75" s="98">
        <f>Drop1Mod5!D11</f>
        <v>8</v>
      </c>
      <c r="G75" s="98">
        <f>Drop1Mod5!G11</f>
        <v>1</v>
      </c>
      <c r="H75" s="99" t="str">
        <f>IF(Drop1Mod5!$G11=1,Drop1Mod5!H11,"")</f>
        <v>SW_1_5_08__RID_HBP_6</v>
      </c>
      <c r="I75" s="99" t="str">
        <f>IF(Drop1Mod5!$G11=1,Drop1Mod5!M11,"")</f>
        <v>SW FEID Hockeystick Back Plate thermcouple</v>
      </c>
      <c r="J75" s="99" t="str">
        <f>IF(Drop1Mod5!$G11=1,Drop1Mod5!N11,"")</f>
        <v>ºC</v>
      </c>
      <c r="K75" s="100" t="str">
        <f>IF(Drop1Mod5!$G11=1,"1","")</f>
        <v>1</v>
      </c>
      <c r="L75" s="102" t="str">
        <f>IF(Drop1Mod5!$G11=1,"0","")</f>
        <v>0</v>
      </c>
    </row>
    <row r="76" spans="1:12" x14ac:dyDescent="0.2">
      <c r="A76" s="101">
        <f>Drop1Mod5!A12</f>
        <v>74</v>
      </c>
      <c r="B76" s="98">
        <f>Drop1Mod5!B12</f>
        <v>1</v>
      </c>
      <c r="C76" s="98">
        <f>Drop1Mod5!C12</f>
        <v>5</v>
      </c>
      <c r="D76" s="98">
        <f>Drop1Mod5!$K$1</f>
        <v>1</v>
      </c>
      <c r="E76" s="98" t="str">
        <f t="shared" si="4"/>
        <v>RID - FEID (A)</v>
      </c>
      <c r="F76" s="98">
        <f>Drop1Mod5!D12</f>
        <v>9</v>
      </c>
      <c r="G76" s="98">
        <f>Drop1Mod5!G12</f>
        <v>1</v>
      </c>
      <c r="H76" s="99" t="str">
        <f>IF(Drop1Mod5!$G12=1,Drop1Mod5!H12,"")</f>
        <v>SW_1_5_09__RID_IHB_1</v>
      </c>
      <c r="I76" s="99" t="str">
        <f>IF(Drop1Mod5!$G12=1,Drop1Mod5!M12,"")</f>
        <v>SW FEID Hockeystick Inertial Back Plate thermcouple</v>
      </c>
      <c r="J76" s="99" t="str">
        <f>IF(Drop1Mod5!$G12=1,Drop1Mod5!N12,"")</f>
        <v>ºC</v>
      </c>
      <c r="K76" s="100" t="str">
        <f>IF(Drop1Mod5!$G12=1,"1","")</f>
        <v>1</v>
      </c>
      <c r="L76" s="102" t="str">
        <f>IF(Drop1Mod5!$G12=1,"0","")</f>
        <v>0</v>
      </c>
    </row>
    <row r="77" spans="1:12" x14ac:dyDescent="0.2">
      <c r="A77" s="101">
        <f>Drop1Mod5!A13</f>
        <v>75</v>
      </c>
      <c r="B77" s="98">
        <f>Drop1Mod5!B13</f>
        <v>1</v>
      </c>
      <c r="C77" s="98">
        <f>Drop1Mod5!C13</f>
        <v>5</v>
      </c>
      <c r="D77" s="98">
        <f>Drop1Mod5!$K$1</f>
        <v>1</v>
      </c>
      <c r="E77" s="98" t="str">
        <f t="shared" si="4"/>
        <v>RID - FEID (A)</v>
      </c>
      <c r="F77" s="98">
        <f>Drop1Mod5!D13</f>
        <v>10</v>
      </c>
      <c r="G77" s="98">
        <f>Drop1Mod5!G13</f>
        <v>1</v>
      </c>
      <c r="H77" s="99" t="str">
        <f>IF(Drop1Mod5!$G13=1,Drop1Mod5!H13,"")</f>
        <v>SW_1_5_10__RID_LO3_1</v>
      </c>
      <c r="I77" s="99" t="str">
        <f>IF(Drop1Mod5!$G13=1,Drop1Mod5!M13,"")</f>
        <v>SW FEID HVT LE3 - Left Water Out - Surface mounted thermocouple</v>
      </c>
      <c r="J77" s="99" t="str">
        <f>IF(Drop1Mod5!$G13=1,Drop1Mod5!N13,"")</f>
        <v>ºC</v>
      </c>
      <c r="K77" s="100" t="str">
        <f>IF(Drop1Mod5!$G13=1,"1","")</f>
        <v>1</v>
      </c>
      <c r="L77" s="102" t="str">
        <f>IF(Drop1Mod5!$G13=1,"0","")</f>
        <v>0</v>
      </c>
    </row>
    <row r="78" spans="1:12" x14ac:dyDescent="0.2">
      <c r="A78" s="101">
        <f>Drop1Mod5!A14</f>
        <v>76</v>
      </c>
      <c r="B78" s="98">
        <f>Drop1Mod5!B14</f>
        <v>1</v>
      </c>
      <c r="C78" s="98">
        <f>Drop1Mod5!C14</f>
        <v>5</v>
      </c>
      <c r="D78" s="98">
        <f>Drop1Mod5!$K$1</f>
        <v>1</v>
      </c>
      <c r="E78" s="98" t="str">
        <f t="shared" si="4"/>
        <v>RID - FEID (A)</v>
      </c>
      <c r="F78" s="98">
        <f>Drop1Mod5!D14</f>
        <v>11</v>
      </c>
      <c r="G78" s="98">
        <f>Drop1Mod5!G14</f>
        <v>1</v>
      </c>
      <c r="H78" s="99" t="str">
        <f>IF(Drop1Mod5!$G14=1,Drop1Mod5!H14,"")</f>
        <v>SW_1_5_11__RID_LO2_1</v>
      </c>
      <c r="I78" s="99" t="str">
        <f>IF(Drop1Mod5!$G14=1,Drop1Mod5!M14,"")</f>
        <v>SW FEID HVT LE2 - Left Water Out - Surface mounted thermocouple</v>
      </c>
      <c r="J78" s="99" t="str">
        <f>IF(Drop1Mod5!$G14=1,Drop1Mod5!N14,"")</f>
        <v>ºC</v>
      </c>
      <c r="K78" s="100" t="str">
        <f>IF(Drop1Mod5!$G14=1,"1","")</f>
        <v>1</v>
      </c>
      <c r="L78" s="102" t="str">
        <f>IF(Drop1Mod5!$G14=1,"0","")</f>
        <v>0</v>
      </c>
    </row>
    <row r="79" spans="1:12" x14ac:dyDescent="0.2">
      <c r="A79" s="101">
        <f>Drop1Mod5!A15</f>
        <v>77</v>
      </c>
      <c r="B79" s="98">
        <f>Drop1Mod5!B15</f>
        <v>1</v>
      </c>
      <c r="C79" s="98">
        <f>Drop1Mod5!C15</f>
        <v>5</v>
      </c>
      <c r="D79" s="98">
        <f>Drop1Mod5!$K$1</f>
        <v>1</v>
      </c>
      <c r="E79" s="98" t="str">
        <f t="shared" si="4"/>
        <v>RID - FEID (A)</v>
      </c>
      <c r="F79" s="98">
        <f>Drop1Mod5!D15</f>
        <v>12</v>
      </c>
      <c r="G79" s="98">
        <f>Drop1Mod5!G15</f>
        <v>1</v>
      </c>
      <c r="H79" s="99" t="str">
        <f>IF(Drop1Mod5!$G15=1,Drop1Mod5!H15,"")</f>
        <v>SW_1_5_12__RID_LO1_1</v>
      </c>
      <c r="I79" s="99" t="str">
        <f>IF(Drop1Mod5!$G15=1,Drop1Mod5!M15,"")</f>
        <v>SW FEID HVT LE1 - Left Water Out - Surface mounted thermocouple</v>
      </c>
      <c r="J79" s="99" t="str">
        <f>IF(Drop1Mod5!$G15=1,Drop1Mod5!N15,"")</f>
        <v>ºC</v>
      </c>
      <c r="K79" s="100" t="str">
        <f>IF(Drop1Mod5!$G15=1,"1","")</f>
        <v>1</v>
      </c>
      <c r="L79" s="102" t="str">
        <f>IF(Drop1Mod5!$G15=1,"0","")</f>
        <v>0</v>
      </c>
    </row>
    <row r="80" spans="1:12" x14ac:dyDescent="0.2">
      <c r="A80" s="101">
        <f>Drop1Mod5!A16</f>
        <v>78</v>
      </c>
      <c r="B80" s="98">
        <f>Drop1Mod5!B16</f>
        <v>1</v>
      </c>
      <c r="C80" s="98">
        <f>Drop1Mod5!C16</f>
        <v>5</v>
      </c>
      <c r="D80" s="98">
        <f>Drop1Mod5!$K$1</f>
        <v>1</v>
      </c>
      <c r="E80" s="98" t="str">
        <f t="shared" si="4"/>
        <v>RID - FEID (A)</v>
      </c>
      <c r="F80" s="98">
        <f>Drop1Mod5!D16</f>
        <v>13</v>
      </c>
      <c r="G80" s="98">
        <f>Drop1Mod5!G16</f>
        <v>1</v>
      </c>
      <c r="H80" s="99" t="str">
        <f>IF(Drop1Mod5!$G16=1,Drop1Mod5!H16,"")</f>
        <v>SW_1_5_13__RID_LTP_1</v>
      </c>
      <c r="I80" s="99" t="str">
        <f>IF(Drop1Mod5!$G16=1,Drop1Mod5!M16,"")</f>
        <v>SW FEID Left Top Plate thermcouple</v>
      </c>
      <c r="J80" s="99" t="str">
        <f>IF(Drop1Mod5!$G16=1,Drop1Mod5!N16,"")</f>
        <v>ºC</v>
      </c>
      <c r="K80" s="100" t="str">
        <f>IF(Drop1Mod5!$G16=1,"1","")</f>
        <v>1</v>
      </c>
      <c r="L80" s="102" t="str">
        <f>IF(Drop1Mod5!$G16=1,"0","")</f>
        <v>0</v>
      </c>
    </row>
    <row r="81" spans="1:12" x14ac:dyDescent="0.2">
      <c r="A81" s="101">
        <f>Drop1Mod5!A17</f>
        <v>79</v>
      </c>
      <c r="B81" s="98">
        <f>Drop1Mod5!B17</f>
        <v>1</v>
      </c>
      <c r="C81" s="98">
        <f>Drop1Mod5!C17</f>
        <v>5</v>
      </c>
      <c r="D81" s="98">
        <f>Drop1Mod5!$K$1</f>
        <v>1</v>
      </c>
      <c r="E81" s="98" t="str">
        <f t="shared" si="4"/>
        <v>RID - FEID (A)</v>
      </c>
      <c r="F81" s="98">
        <f>Drop1Mod5!D17</f>
        <v>14</v>
      </c>
      <c r="G81" s="98">
        <f>Drop1Mod5!G17</f>
        <v>1</v>
      </c>
      <c r="H81" s="99" t="str">
        <f>IF(Drop1Mod5!$G17=1,Drop1Mod5!H17,"")</f>
        <v>SW_1_5_14__RID_LTP_2</v>
      </c>
      <c r="I81" s="99" t="str">
        <f>IF(Drop1Mod5!$G17=1,Drop1Mod5!M17,"")</f>
        <v>SW FEID Left Top Plate thermcouple</v>
      </c>
      <c r="J81" s="99" t="str">
        <f>IF(Drop1Mod5!$G17=1,Drop1Mod5!N17,"")</f>
        <v>ºC</v>
      </c>
      <c r="K81" s="100" t="str">
        <f>IF(Drop1Mod5!$G17=1,"1","")</f>
        <v>1</v>
      </c>
      <c r="L81" s="102" t="str">
        <f>IF(Drop1Mod5!$G17=1,"0","")</f>
        <v>0</v>
      </c>
    </row>
    <row r="82" spans="1:12" ht="13.5" thickBot="1" x14ac:dyDescent="0.25">
      <c r="A82" s="103">
        <f>Drop1Mod5!A18</f>
        <v>80</v>
      </c>
      <c r="B82" s="104">
        <f>Drop1Mod5!B18</f>
        <v>1</v>
      </c>
      <c r="C82" s="104">
        <f>Drop1Mod5!C18</f>
        <v>5</v>
      </c>
      <c r="D82" s="104">
        <f>Drop1Mod5!$K$1</f>
        <v>1</v>
      </c>
      <c r="E82" s="98" t="str">
        <f t="shared" si="4"/>
        <v>RID - FEID (A)</v>
      </c>
      <c r="F82" s="104">
        <f>Drop1Mod5!D18</f>
        <v>15</v>
      </c>
      <c r="G82" s="104">
        <f>Drop1Mod5!G18</f>
        <v>1</v>
      </c>
      <c r="H82" s="105" t="str">
        <f>IF(Drop1Mod5!$G18=1,Drop1Mod5!H18,"")</f>
        <v>SW_1_5_15__RID_LTP_3</v>
      </c>
      <c r="I82" s="105" t="str">
        <f>IF(Drop1Mod5!$G18=1,Drop1Mod5!M18,"")</f>
        <v>SW FEID Left Top Plate thermcouple</v>
      </c>
      <c r="J82" s="105" t="str">
        <f>IF(Drop1Mod5!$G18=1,Drop1Mod5!N18,"")</f>
        <v>ºC</v>
      </c>
      <c r="K82" s="106" t="str">
        <f>IF(Drop1Mod5!$G18=1,"1","")</f>
        <v>1</v>
      </c>
      <c r="L82" s="107" t="str">
        <f>IF(Drop1Mod5!$G18=1,"0","")</f>
        <v>0</v>
      </c>
    </row>
    <row r="83" spans="1:12" x14ac:dyDescent="0.2">
      <c r="A83" s="128">
        <f>Drop1Mod6!A3</f>
        <v>81</v>
      </c>
      <c r="B83" s="129">
        <f>Drop1Mod6!B3</f>
        <v>1</v>
      </c>
      <c r="C83" s="129">
        <f>Drop1Mod6!C3</f>
        <v>6</v>
      </c>
      <c r="D83" s="129">
        <f>Drop1Mod4!$K$1</f>
        <v>1</v>
      </c>
      <c r="E83" s="129" t="str">
        <f>Drop1Mod6!$A$1</f>
        <v>RID - FEID (B)</v>
      </c>
      <c r="F83" s="129">
        <f>Drop1Mod6!D3</f>
        <v>0</v>
      </c>
      <c r="G83" s="129">
        <f>Drop1Mod6!G5</f>
        <v>1</v>
      </c>
      <c r="H83" s="130" t="str">
        <f>IF(Drop1Mod6!$G3=1,Drop1Mod6!H3,"")</f>
        <v>SW_1_6_00__RID_RE1_1</v>
      </c>
      <c r="I83" s="130" t="str">
        <f>IF(Drop1Mod6!$G3=1,Drop1Mod6!M3,"")</f>
        <v>SW FEID Hypervapotron Right Element 1 thermcouple</v>
      </c>
      <c r="J83" s="130" t="str">
        <f>IF(Drop1Mod6!$G3=1,Drop1Mod6!N3,"")</f>
        <v>ºC</v>
      </c>
      <c r="K83" s="131" t="str">
        <f>IF(Drop1Mod6!$G3=1,"1","")</f>
        <v>1</v>
      </c>
      <c r="L83" s="132" t="str">
        <f>IF(Drop1Mod6!$G3=1,"0","")</f>
        <v>0</v>
      </c>
    </row>
    <row r="84" spans="1:12" x14ac:dyDescent="0.2">
      <c r="A84" s="113">
        <f>Drop1Mod6!A4</f>
        <v>82</v>
      </c>
      <c r="B84" s="114">
        <f>Drop1Mod6!B4</f>
        <v>1</v>
      </c>
      <c r="C84" s="114">
        <f>Drop1Mod6!C4</f>
        <v>6</v>
      </c>
      <c r="D84" s="114">
        <f>Drop1Mod4!$K$1</f>
        <v>1</v>
      </c>
      <c r="E84" s="114" t="str">
        <f>$E$83</f>
        <v>RID - FEID (B)</v>
      </c>
      <c r="F84" s="114">
        <f>Drop1Mod6!D4</f>
        <v>1</v>
      </c>
      <c r="G84" s="114">
        <f>Drop1Mod6!G6</f>
        <v>1</v>
      </c>
      <c r="H84" s="115" t="str">
        <f>IF(Drop1Mod6!$G4=1,Drop1Mod6!H4,"")</f>
        <v>SW_1_6_01__RID_RE1_2</v>
      </c>
      <c r="I84" s="115" t="str">
        <f>IF(Drop1Mod6!$G4=1,Drop1Mod6!M4,"")</f>
        <v>SW FEID Hypervapotron Right Element 1 thermcouple</v>
      </c>
      <c r="J84" s="115" t="str">
        <f>IF(Drop1Mod6!$G4=1,Drop1Mod6!N4,"")</f>
        <v>ºC</v>
      </c>
      <c r="K84" s="116" t="str">
        <f>IF(Drop1Mod6!$G4=1,"1","")</f>
        <v>1</v>
      </c>
      <c r="L84" s="117" t="str">
        <f>IF(Drop1Mod6!$G4=1,"0","")</f>
        <v>0</v>
      </c>
    </row>
    <row r="85" spans="1:12" x14ac:dyDescent="0.2">
      <c r="A85" s="113">
        <f>Drop1Mod6!A5</f>
        <v>83</v>
      </c>
      <c r="B85" s="114">
        <f>Drop1Mod6!B5</f>
        <v>1</v>
      </c>
      <c r="C85" s="114">
        <f>Drop1Mod6!C5</f>
        <v>6</v>
      </c>
      <c r="D85" s="114">
        <f>Drop1Mod4!$K$1</f>
        <v>1</v>
      </c>
      <c r="E85" s="114" t="str">
        <f t="shared" ref="E85:E98" si="5">$E$83</f>
        <v>RID - FEID (B)</v>
      </c>
      <c r="F85" s="114">
        <f>Drop1Mod6!D5</f>
        <v>2</v>
      </c>
      <c r="G85" s="114">
        <f>Drop1Mod6!G7</f>
        <v>1</v>
      </c>
      <c r="H85" s="115" t="str">
        <f>IF(Drop1Mod6!$G5=1,Drop1Mod6!H5,"")</f>
        <v>SW_1_6_02__RID_RE1_3</v>
      </c>
      <c r="I85" s="115" t="str">
        <f>IF(Drop1Mod6!$G5=1,Drop1Mod6!M5,"")</f>
        <v>SW FEID Hypervapotron Right Element 1 thermcouple</v>
      </c>
      <c r="J85" s="115" t="str">
        <f>IF(Drop1Mod6!$G5=1,Drop1Mod6!N5,"")</f>
        <v>ºC</v>
      </c>
      <c r="K85" s="116" t="str">
        <f>IF(Drop1Mod6!$G5=1,"1","")</f>
        <v>1</v>
      </c>
      <c r="L85" s="117" t="str">
        <f>IF(Drop1Mod6!$G5=1,"0","")</f>
        <v>0</v>
      </c>
    </row>
    <row r="86" spans="1:12" x14ac:dyDescent="0.2">
      <c r="A86" s="113">
        <f>Drop1Mod6!A6</f>
        <v>84</v>
      </c>
      <c r="B86" s="114">
        <f>Drop1Mod6!B6</f>
        <v>1</v>
      </c>
      <c r="C86" s="114">
        <f>Drop1Mod6!C6</f>
        <v>6</v>
      </c>
      <c r="D86" s="114">
        <f>Drop1Mod4!$K$1</f>
        <v>1</v>
      </c>
      <c r="E86" s="114" t="str">
        <f t="shared" si="5"/>
        <v>RID - FEID (B)</v>
      </c>
      <c r="F86" s="114">
        <f>Drop1Mod6!D6</f>
        <v>3</v>
      </c>
      <c r="G86" s="114">
        <f>Drop1Mod6!G8</f>
        <v>1</v>
      </c>
      <c r="H86" s="115" t="str">
        <f>IF(Drop1Mod6!$G6=1,Drop1Mod6!H6,"")</f>
        <v>SW_1_6_03__RID_RE2_1</v>
      </c>
      <c r="I86" s="115" t="str">
        <f>IF(Drop1Mod6!$G6=1,Drop1Mod6!M6,"")</f>
        <v>SW FEID Hypervapotron Right Element 2 thermcouple</v>
      </c>
      <c r="J86" s="115" t="str">
        <f>IF(Drop1Mod6!$G6=1,Drop1Mod6!N6,"")</f>
        <v>ºC</v>
      </c>
      <c r="K86" s="116" t="str">
        <f>IF(Drop1Mod6!$G6=1,"1","")</f>
        <v>1</v>
      </c>
      <c r="L86" s="117" t="str">
        <f>IF(Drop1Mod6!$G6=1,"0","")</f>
        <v>0</v>
      </c>
    </row>
    <row r="87" spans="1:12" x14ac:dyDescent="0.2">
      <c r="A87" s="113">
        <f>Drop1Mod6!A7</f>
        <v>85</v>
      </c>
      <c r="B87" s="114">
        <f>Drop1Mod6!B7</f>
        <v>1</v>
      </c>
      <c r="C87" s="114">
        <f>Drop1Mod6!C7</f>
        <v>6</v>
      </c>
      <c r="D87" s="114">
        <f>Drop1Mod4!$K$1</f>
        <v>1</v>
      </c>
      <c r="E87" s="114" t="str">
        <f t="shared" si="5"/>
        <v>RID - FEID (B)</v>
      </c>
      <c r="F87" s="114">
        <f>Drop1Mod6!D7</f>
        <v>4</v>
      </c>
      <c r="G87" s="114">
        <f>Drop1Mod6!G9</f>
        <v>1</v>
      </c>
      <c r="H87" s="115" t="str">
        <f>IF(Drop1Mod6!$G7=1,Drop1Mod6!H7,"")</f>
        <v>SW_1_6_04__RID_RE2_2</v>
      </c>
      <c r="I87" s="115" t="str">
        <f>IF(Drop1Mod6!$G7=1,Drop1Mod6!M7,"")</f>
        <v>SW FEID Hypervapotron Right Element 2 thermcouple</v>
      </c>
      <c r="J87" s="115" t="str">
        <f>IF(Drop1Mod6!$G7=1,Drop1Mod6!N7,"")</f>
        <v>ºC</v>
      </c>
      <c r="K87" s="116" t="str">
        <f>IF(Drop1Mod6!$G7=1,"1","")</f>
        <v>1</v>
      </c>
      <c r="L87" s="117" t="str">
        <f>IF(Drop1Mod6!$G7=1,"0","")</f>
        <v>0</v>
      </c>
    </row>
    <row r="88" spans="1:12" x14ac:dyDescent="0.2">
      <c r="A88" s="113">
        <f>Drop1Mod6!A8</f>
        <v>86</v>
      </c>
      <c r="B88" s="114">
        <f>Drop1Mod6!B8</f>
        <v>1</v>
      </c>
      <c r="C88" s="114">
        <f>Drop1Mod6!C8</f>
        <v>6</v>
      </c>
      <c r="D88" s="114">
        <f>Drop1Mod4!$K$1</f>
        <v>1</v>
      </c>
      <c r="E88" s="114" t="str">
        <f t="shared" si="5"/>
        <v>RID - FEID (B)</v>
      </c>
      <c r="F88" s="114">
        <f>Drop1Mod6!D8</f>
        <v>5</v>
      </c>
      <c r="G88" s="114">
        <f>Drop1Mod6!G10</f>
        <v>1</v>
      </c>
      <c r="H88" s="115" t="str">
        <f>IF(Drop1Mod6!$G8=1,Drop1Mod6!H8,"")</f>
        <v>SW_1_6_05__RID_RE2_3</v>
      </c>
      <c r="I88" s="115" t="str">
        <f>IF(Drop1Mod6!$G8=1,Drop1Mod6!M8,"")</f>
        <v>SW FEID Hypervapotron Right Element 2 thermcouple</v>
      </c>
      <c r="J88" s="115" t="str">
        <f>IF(Drop1Mod6!$G8=1,Drop1Mod6!N8,"")</f>
        <v>ºC</v>
      </c>
      <c r="K88" s="116" t="str">
        <f>IF(Drop1Mod6!$G8=1,"1","")</f>
        <v>1</v>
      </c>
      <c r="L88" s="117" t="str">
        <f>IF(Drop1Mod6!$G8=1,"0","")</f>
        <v>0</v>
      </c>
    </row>
    <row r="89" spans="1:12" x14ac:dyDescent="0.2">
      <c r="A89" s="113">
        <f>Drop1Mod6!A9</f>
        <v>87</v>
      </c>
      <c r="B89" s="114">
        <f>Drop1Mod6!B9</f>
        <v>1</v>
      </c>
      <c r="C89" s="114">
        <f>Drop1Mod6!C9</f>
        <v>6</v>
      </c>
      <c r="D89" s="114">
        <f>Drop1Mod4!$K$1</f>
        <v>1</v>
      </c>
      <c r="E89" s="114" t="str">
        <f t="shared" si="5"/>
        <v>RID - FEID (B)</v>
      </c>
      <c r="F89" s="114">
        <f>Drop1Mod6!D9</f>
        <v>6</v>
      </c>
      <c r="G89" s="114">
        <f>Drop1Mod6!G11</f>
        <v>1</v>
      </c>
      <c r="H89" s="115" t="str">
        <f>IF(Drop1Mod6!$G9=1,Drop1Mod6!H9,"")</f>
        <v>SW_1_6_06__RID_RE2_4</v>
      </c>
      <c r="I89" s="115" t="str">
        <f>IF(Drop1Mod6!$G9=1,Drop1Mod6!M9,"")</f>
        <v>SW FEID Hypervapotron Right Element 2 thermcouple</v>
      </c>
      <c r="J89" s="115" t="str">
        <f>IF(Drop1Mod6!$G9=1,Drop1Mod6!N9,"")</f>
        <v>ºC</v>
      </c>
      <c r="K89" s="116" t="str">
        <f>IF(Drop1Mod6!$G9=1,"1","")</f>
        <v>1</v>
      </c>
      <c r="L89" s="117" t="str">
        <f>IF(Drop1Mod6!$G9=1,"0","")</f>
        <v>0</v>
      </c>
    </row>
    <row r="90" spans="1:12" x14ac:dyDescent="0.2">
      <c r="A90" s="113">
        <f>Drop1Mod6!A10</f>
        <v>88</v>
      </c>
      <c r="B90" s="114">
        <f>Drop1Mod6!B10</f>
        <v>1</v>
      </c>
      <c r="C90" s="114">
        <f>Drop1Mod6!C10</f>
        <v>6</v>
      </c>
      <c r="D90" s="114">
        <f>Drop1Mod4!$K$1</f>
        <v>1</v>
      </c>
      <c r="E90" s="114" t="str">
        <f t="shared" si="5"/>
        <v>RID - FEID (B)</v>
      </c>
      <c r="F90" s="114">
        <f>Drop1Mod6!D10</f>
        <v>7</v>
      </c>
      <c r="G90" s="114">
        <f>Drop1Mod6!G12</f>
        <v>1</v>
      </c>
      <c r="H90" s="115" t="str">
        <f>IF(Drop1Mod6!$G10=1,Drop1Mod6!H10,"")</f>
        <v>SW_1_6_07__RID_RE2_5</v>
      </c>
      <c r="I90" s="115" t="str">
        <f>IF(Drop1Mod6!$G10=1,Drop1Mod6!M10,"")</f>
        <v>SW FEID Hypervapotron Right Element 2 thermcouple</v>
      </c>
      <c r="J90" s="115" t="str">
        <f>IF(Drop1Mod6!$G10=1,Drop1Mod6!N10,"")</f>
        <v>ºC</v>
      </c>
      <c r="K90" s="116" t="str">
        <f>IF(Drop1Mod6!$G10=1,"1","")</f>
        <v>1</v>
      </c>
      <c r="L90" s="117" t="str">
        <f>IF(Drop1Mod6!$G10=1,"0","")</f>
        <v>0</v>
      </c>
    </row>
    <row r="91" spans="1:12" x14ac:dyDescent="0.2">
      <c r="A91" s="113">
        <f>Drop1Mod6!A11</f>
        <v>89</v>
      </c>
      <c r="B91" s="114">
        <f>Drop1Mod6!B11</f>
        <v>1</v>
      </c>
      <c r="C91" s="114">
        <f>Drop1Mod6!C11</f>
        <v>6</v>
      </c>
      <c r="D91" s="114">
        <f>Drop1Mod4!$K$1</f>
        <v>1</v>
      </c>
      <c r="E91" s="114" t="str">
        <f t="shared" si="5"/>
        <v>RID - FEID (B)</v>
      </c>
      <c r="F91" s="114">
        <f>Drop1Mod6!D11</f>
        <v>8</v>
      </c>
      <c r="G91" s="114">
        <f>Drop1Mod6!G13</f>
        <v>1</v>
      </c>
      <c r="H91" s="115" t="str">
        <f>IF(Drop1Mod6!$G11=1,Drop1Mod6!H11,"")</f>
        <v>SW_1_6_08__RID_RE2_6</v>
      </c>
      <c r="I91" s="115" t="str">
        <f>IF(Drop1Mod6!$G11=1,Drop1Mod6!M11,"")</f>
        <v>SW FEID Hypervapotron Right Element 2 thermcouple</v>
      </c>
      <c r="J91" s="115" t="str">
        <f>IF(Drop1Mod6!$G11=1,Drop1Mod6!N11,"")</f>
        <v>ºC</v>
      </c>
      <c r="K91" s="116" t="str">
        <f>IF(Drop1Mod6!$G11=1,"1","")</f>
        <v>1</v>
      </c>
      <c r="L91" s="117" t="str">
        <f>IF(Drop1Mod6!$G11=1,"0","")</f>
        <v>0</v>
      </c>
    </row>
    <row r="92" spans="1:12" x14ac:dyDescent="0.2">
      <c r="A92" s="113">
        <f>Drop1Mod6!A12</f>
        <v>90</v>
      </c>
      <c r="B92" s="114">
        <f>Drop1Mod6!B12</f>
        <v>1</v>
      </c>
      <c r="C92" s="114">
        <f>Drop1Mod6!C12</f>
        <v>6</v>
      </c>
      <c r="D92" s="114">
        <f>Drop1Mod4!$K$1</f>
        <v>1</v>
      </c>
      <c r="E92" s="114" t="str">
        <f t="shared" si="5"/>
        <v>RID - FEID (B)</v>
      </c>
      <c r="F92" s="114">
        <f>Drop1Mod6!D12</f>
        <v>9</v>
      </c>
      <c r="G92" s="114">
        <f>Drop1Mod6!G14</f>
        <v>1</v>
      </c>
      <c r="H92" s="115" t="str">
        <f>IF(Drop1Mod6!$G12=1,Drop1Mod6!H12,"")</f>
        <v>SW_1_6_09__RID_RE2_7</v>
      </c>
      <c r="I92" s="115" t="str">
        <f>IF(Drop1Mod6!$G12=1,Drop1Mod6!M12,"")</f>
        <v>SW FEID Hypervapotron Right Element 2 thermcouple</v>
      </c>
      <c r="J92" s="115" t="str">
        <f>IF(Drop1Mod6!$G12=1,Drop1Mod6!N12,"")</f>
        <v>ºC</v>
      </c>
      <c r="K92" s="116" t="str">
        <f>IF(Drop1Mod6!$G12=1,"1","")</f>
        <v>1</v>
      </c>
      <c r="L92" s="117" t="str">
        <f>IF(Drop1Mod6!$G12=1,"0","")</f>
        <v>0</v>
      </c>
    </row>
    <row r="93" spans="1:12" x14ac:dyDescent="0.2">
      <c r="A93" s="113">
        <f>Drop1Mod6!A13</f>
        <v>91</v>
      </c>
      <c r="B93" s="114">
        <f>Drop1Mod6!B13</f>
        <v>1</v>
      </c>
      <c r="C93" s="114">
        <f>Drop1Mod6!C13</f>
        <v>6</v>
      </c>
      <c r="D93" s="114">
        <f>Drop1Mod4!$K$1</f>
        <v>1</v>
      </c>
      <c r="E93" s="114" t="str">
        <f t="shared" si="5"/>
        <v>RID - FEID (B)</v>
      </c>
      <c r="F93" s="114">
        <f>Drop1Mod6!D13</f>
        <v>10</v>
      </c>
      <c r="G93" s="114">
        <f>Drop1Mod6!G15</f>
        <v>1</v>
      </c>
      <c r="H93" s="115" t="str">
        <f>IF(Drop1Mod6!$G13=1,Drop1Mod6!H13,"")</f>
        <v>SW_1_6_10__RID_RE3_1</v>
      </c>
      <c r="I93" s="115" t="str">
        <f>IF(Drop1Mod6!$G13=1,Drop1Mod6!M13,"")</f>
        <v>SW FEID Hypervapotron Right Element 3 thermcouple</v>
      </c>
      <c r="J93" s="115" t="str">
        <f>IF(Drop1Mod6!$G13=1,Drop1Mod6!N13,"")</f>
        <v>ºC</v>
      </c>
      <c r="K93" s="116" t="str">
        <f>IF(Drop1Mod6!$G13=1,"1","")</f>
        <v>1</v>
      </c>
      <c r="L93" s="117" t="str">
        <f>IF(Drop1Mod6!$G13=1,"0","")</f>
        <v>0</v>
      </c>
    </row>
    <row r="94" spans="1:12" x14ac:dyDescent="0.2">
      <c r="A94" s="113">
        <f>Drop1Mod6!A14</f>
        <v>92</v>
      </c>
      <c r="B94" s="114">
        <f>Drop1Mod6!B14</f>
        <v>1</v>
      </c>
      <c r="C94" s="114">
        <f>Drop1Mod6!C14</f>
        <v>6</v>
      </c>
      <c r="D94" s="114">
        <f>Drop1Mod4!$K$1</f>
        <v>1</v>
      </c>
      <c r="E94" s="114" t="str">
        <f t="shared" si="5"/>
        <v>RID - FEID (B)</v>
      </c>
      <c r="F94" s="114">
        <f>Drop1Mod6!D14</f>
        <v>11</v>
      </c>
      <c r="G94" s="114">
        <f>Drop1Mod6!G16</f>
        <v>1</v>
      </c>
      <c r="H94" s="115" t="str">
        <f>IF(Drop1Mod6!$G14=1,Drop1Mod6!H14,"")</f>
        <v>SW_1_6_11__RID_RE3_2</v>
      </c>
      <c r="I94" s="115" t="str">
        <f>IF(Drop1Mod6!$G14=1,Drop1Mod6!M14,"")</f>
        <v>SW FEID Hypervapotron Right Element 3 thermcouple</v>
      </c>
      <c r="J94" s="115" t="str">
        <f>IF(Drop1Mod6!$G14=1,Drop1Mod6!N14,"")</f>
        <v>ºC</v>
      </c>
      <c r="K94" s="116" t="str">
        <f>IF(Drop1Mod6!$G14=1,"1","")</f>
        <v>1</v>
      </c>
      <c r="L94" s="117" t="str">
        <f>IF(Drop1Mod6!$G14=1,"0","")</f>
        <v>0</v>
      </c>
    </row>
    <row r="95" spans="1:12" x14ac:dyDescent="0.2">
      <c r="A95" s="113">
        <f>Drop1Mod6!A15</f>
        <v>93</v>
      </c>
      <c r="B95" s="114">
        <f>Drop1Mod6!B15</f>
        <v>1</v>
      </c>
      <c r="C95" s="114">
        <f>Drop1Mod6!C15</f>
        <v>6</v>
      </c>
      <c r="D95" s="114">
        <f>Drop1Mod4!$K$1</f>
        <v>1</v>
      </c>
      <c r="E95" s="114" t="str">
        <f t="shared" si="5"/>
        <v>RID - FEID (B)</v>
      </c>
      <c r="F95" s="114">
        <f>Drop1Mod6!D15</f>
        <v>12</v>
      </c>
      <c r="G95" s="114">
        <f>Drop1Mod6!G17</f>
        <v>1</v>
      </c>
      <c r="H95" s="115" t="str">
        <f>IF(Drop1Mod6!$G15=1,Drop1Mod6!H15,"")</f>
        <v>SW_1_6_12__RID_RE3_3</v>
      </c>
      <c r="I95" s="115" t="str">
        <f>IF(Drop1Mod6!$G15=1,Drop1Mod6!M15,"")</f>
        <v>SW FEID Hypervapotron Right Element 3 thermcouple</v>
      </c>
      <c r="J95" s="115" t="str">
        <f>IF(Drop1Mod6!$G15=1,Drop1Mod6!N15,"")</f>
        <v>ºC</v>
      </c>
      <c r="K95" s="116" t="str">
        <f>IF(Drop1Mod6!$G15=1,"1","")</f>
        <v>1</v>
      </c>
      <c r="L95" s="117" t="str">
        <f>IF(Drop1Mod6!$G15=1,"0","")</f>
        <v>0</v>
      </c>
    </row>
    <row r="96" spans="1:12" x14ac:dyDescent="0.2">
      <c r="A96" s="113">
        <f>Drop1Mod6!A16</f>
        <v>94</v>
      </c>
      <c r="B96" s="114">
        <f>Drop1Mod6!B16</f>
        <v>1</v>
      </c>
      <c r="C96" s="114">
        <f>Drop1Mod6!C16</f>
        <v>6</v>
      </c>
      <c r="D96" s="114">
        <f>Drop1Mod4!$K$1</f>
        <v>1</v>
      </c>
      <c r="E96" s="114" t="str">
        <f t="shared" si="5"/>
        <v>RID - FEID (B)</v>
      </c>
      <c r="F96" s="114">
        <f>Drop1Mod6!D16</f>
        <v>13</v>
      </c>
      <c r="G96" s="114">
        <f>Drop1Mod6!G18</f>
        <v>1</v>
      </c>
      <c r="H96" s="115" t="str">
        <f>IF(Drop1Mod6!$G16=1,Drop1Mod6!H16,"")</f>
        <v>SW_1_6_13__RID_RSP_1</v>
      </c>
      <c r="I96" s="115" t="str">
        <f>IF(Drop1Mod6!$G16=1,Drop1Mod6!M16,"")</f>
        <v>SW FEID Right Side Plate thermcouple</v>
      </c>
      <c r="J96" s="115" t="str">
        <f>IF(Drop1Mod6!$G16=1,Drop1Mod6!N16,"")</f>
        <v>ºC</v>
      </c>
      <c r="K96" s="116" t="str">
        <f>IF(Drop1Mod6!$G16=1,"1","")</f>
        <v>1</v>
      </c>
      <c r="L96" s="117" t="str">
        <f>IF(Drop1Mod6!$G16=1,"0","")</f>
        <v>0</v>
      </c>
    </row>
    <row r="97" spans="1:12" x14ac:dyDescent="0.2">
      <c r="A97" s="113">
        <f>Drop1Mod6!A17</f>
        <v>95</v>
      </c>
      <c r="B97" s="114">
        <f>Drop1Mod6!B17</f>
        <v>1</v>
      </c>
      <c r="C97" s="114">
        <f>Drop1Mod6!C17</f>
        <v>6</v>
      </c>
      <c r="D97" s="114">
        <f>Drop1Mod4!$K$1</f>
        <v>1</v>
      </c>
      <c r="E97" s="114" t="str">
        <f t="shared" si="5"/>
        <v>RID - FEID (B)</v>
      </c>
      <c r="F97" s="114">
        <f>Drop1Mod6!D17</f>
        <v>14</v>
      </c>
      <c r="G97" s="114">
        <v>1</v>
      </c>
      <c r="H97" s="115" t="str">
        <f>IF(Drop1Mod6!$G17=1,Drop1Mod6!H17,"")</f>
        <v>SW_1_6_14__RID_RSP_2</v>
      </c>
      <c r="I97" s="115" t="str">
        <f>IF(Drop1Mod6!$G17=1,Drop1Mod6!M17,"")</f>
        <v>SW FEID Right Side Plate thermcouple</v>
      </c>
      <c r="J97" s="115" t="str">
        <f>IF(Drop1Mod6!$G17=1,Drop1Mod6!N17,"")</f>
        <v>ºC</v>
      </c>
      <c r="K97" s="116" t="str">
        <f>IF(Drop1Mod6!$G17=1,"1","")</f>
        <v>1</v>
      </c>
      <c r="L97" s="117" t="str">
        <f>IF(Drop1Mod6!$G17=1,"0","")</f>
        <v>0</v>
      </c>
    </row>
    <row r="98" spans="1:12" ht="13.5" thickBot="1" x14ac:dyDescent="0.25">
      <c r="A98" s="153">
        <f>Drop1Mod6!A18</f>
        <v>96</v>
      </c>
      <c r="B98" s="154">
        <f>Drop1Mod6!B18</f>
        <v>1</v>
      </c>
      <c r="C98" s="154">
        <f>Drop1Mod6!C18</f>
        <v>6</v>
      </c>
      <c r="D98" s="154">
        <f>Drop1Mod4!$K$1</f>
        <v>1</v>
      </c>
      <c r="E98" s="114" t="str">
        <f t="shared" si="5"/>
        <v>RID - FEID (B)</v>
      </c>
      <c r="F98" s="154">
        <f>Drop1Mod6!D18</f>
        <v>15</v>
      </c>
      <c r="G98" s="154">
        <v>1</v>
      </c>
      <c r="H98" s="155" t="str">
        <f>IF(Drop1Mod6!$G18=1,Drop1Mod6!H18,"")</f>
        <v>SW_1_6_15__RID_RWI_1</v>
      </c>
      <c r="I98" s="155" t="str">
        <f>IF(Drop1Mod6!$G18=1,Drop1Mod6!M18,"")</f>
        <v>SW FEID Water In - Surface mounted thermocouple thermcouple</v>
      </c>
      <c r="J98" s="155" t="str">
        <f>IF(Drop1Mod6!$G18=1,Drop1Mod6!N18,"")</f>
        <v>ºC</v>
      </c>
      <c r="K98" s="156" t="str">
        <f>IF(Drop1Mod6!$G18=1,"1","")</f>
        <v>1</v>
      </c>
      <c r="L98" s="157" t="str">
        <f>IF(Drop1Mod6!$G18=1,"0","")</f>
        <v>0</v>
      </c>
    </row>
    <row r="99" spans="1:12" x14ac:dyDescent="0.2">
      <c r="A99" s="142">
        <f>Drop1Mod7!A3</f>
        <v>97</v>
      </c>
      <c r="B99" s="138">
        <f>Drop1Mod7!B3</f>
        <v>1</v>
      </c>
      <c r="C99" s="138">
        <f>Drop1Mod7!C3</f>
        <v>7</v>
      </c>
      <c r="D99" s="138">
        <f>Drop1Mod7!$K$1</f>
        <v>1</v>
      </c>
      <c r="E99" s="138" t="str">
        <f>Drop1Mod7!$A$1</f>
        <v>RID - FEID (C)</v>
      </c>
      <c r="F99" s="138">
        <f>Drop1Mod7!D3</f>
        <v>0</v>
      </c>
      <c r="G99" s="138">
        <f>Drop1Mod7!G3</f>
        <v>1</v>
      </c>
      <c r="H99" s="139" t="str">
        <f>IF(Drop1Mod7!$G3=1,Drop1Mod7!H3,"")</f>
        <v>SW_1_7_00__RID_LE1_1</v>
      </c>
      <c r="I99" s="139" t="str">
        <f>IF(Drop1Mod7!$G3=1,Drop1Mod7!M3,"")</f>
        <v>SW FEID Hypervapotron Left Element 1 thermcouple</v>
      </c>
      <c r="J99" s="139" t="str">
        <f>IF(Drop1Mod7!$G3=1,Drop1Mod7!N3,"")</f>
        <v>ºC</v>
      </c>
      <c r="K99" s="140" t="str">
        <f>IF(Drop1Mod7!$G3=1,"1","")</f>
        <v>1</v>
      </c>
      <c r="L99" s="141" t="str">
        <f>IF(Drop1Mod7!$G3=1,"0","")</f>
        <v>0</v>
      </c>
    </row>
    <row r="100" spans="1:12" x14ac:dyDescent="0.2">
      <c r="A100" s="101">
        <f>Drop1Mod7!A4</f>
        <v>98</v>
      </c>
      <c r="B100" s="98">
        <f>Drop1Mod7!B4</f>
        <v>1</v>
      </c>
      <c r="C100" s="98">
        <f>Drop1Mod7!C4</f>
        <v>7</v>
      </c>
      <c r="D100" s="98">
        <f>Drop1Mod7!$K$1</f>
        <v>1</v>
      </c>
      <c r="E100" s="98" t="str">
        <f>$E$99</f>
        <v>RID - FEID (C)</v>
      </c>
      <c r="F100" s="98">
        <f>Drop1Mod7!D4</f>
        <v>1</v>
      </c>
      <c r="G100" s="98">
        <f>Drop1Mod7!G4</f>
        <v>1</v>
      </c>
      <c r="H100" s="99" t="str">
        <f>IF(Drop1Mod7!$G4=1,Drop1Mod7!H4,"")</f>
        <v>SW_1_7_01__RID_LE1_2</v>
      </c>
      <c r="I100" s="99" t="str">
        <f>IF(Drop1Mod7!$G4=1,Drop1Mod7!M4,"")</f>
        <v>SW FEID Hypervapotron Left Element 1 thermcouple</v>
      </c>
      <c r="J100" s="99" t="str">
        <f>IF(Drop1Mod7!$G4=1,Drop1Mod7!N4,"")</f>
        <v>ºC</v>
      </c>
      <c r="K100" s="100" t="str">
        <f>IF(Drop1Mod7!$G4=1,"1","")</f>
        <v>1</v>
      </c>
      <c r="L100" s="102" t="str">
        <f>IF(Drop1Mod7!$G4=1,"0","")</f>
        <v>0</v>
      </c>
    </row>
    <row r="101" spans="1:12" x14ac:dyDescent="0.2">
      <c r="A101" s="101">
        <f>Drop1Mod7!A5</f>
        <v>99</v>
      </c>
      <c r="B101" s="98">
        <f>Drop1Mod7!B5</f>
        <v>1</v>
      </c>
      <c r="C101" s="98">
        <f>Drop1Mod7!C5</f>
        <v>7</v>
      </c>
      <c r="D101" s="98">
        <f>Drop1Mod7!$K$1</f>
        <v>1</v>
      </c>
      <c r="E101" s="98" t="str">
        <f t="shared" ref="E101:E114" si="6">$E$99</f>
        <v>RID - FEID (C)</v>
      </c>
      <c r="F101" s="98">
        <f>Drop1Mod7!D5</f>
        <v>2</v>
      </c>
      <c r="G101" s="98">
        <f>Drop1Mod7!G5</f>
        <v>1</v>
      </c>
      <c r="H101" s="99" t="str">
        <f>IF(Drop1Mod7!$G5=1,Drop1Mod7!H5,"")</f>
        <v>SW_1_7_02__RID_LE1_3</v>
      </c>
      <c r="I101" s="99" t="str">
        <f>IF(Drop1Mod7!$G5=1,Drop1Mod7!M5,"")</f>
        <v>SW FEID Hypervapotron Left Element 1 thermcouple</v>
      </c>
      <c r="J101" s="99" t="str">
        <f>IF(Drop1Mod7!$G5=1,Drop1Mod7!N5,"")</f>
        <v>ºC</v>
      </c>
      <c r="K101" s="100" t="str">
        <f>IF(Drop1Mod7!$G5=1,"1","")</f>
        <v>1</v>
      </c>
      <c r="L101" s="102" t="str">
        <f>IF(Drop1Mod7!$G5=1,"0","")</f>
        <v>0</v>
      </c>
    </row>
    <row r="102" spans="1:12" x14ac:dyDescent="0.2">
      <c r="A102" s="101">
        <f>Drop1Mod7!A6</f>
        <v>100</v>
      </c>
      <c r="B102" s="98">
        <f>Drop1Mod7!B6</f>
        <v>1</v>
      </c>
      <c r="C102" s="98">
        <f>Drop1Mod7!C6</f>
        <v>7</v>
      </c>
      <c r="D102" s="98">
        <f>Drop1Mod7!$K$1</f>
        <v>1</v>
      </c>
      <c r="E102" s="98" t="str">
        <f t="shared" si="6"/>
        <v>RID - FEID (C)</v>
      </c>
      <c r="F102" s="98">
        <f>Drop1Mod7!D6</f>
        <v>3</v>
      </c>
      <c r="G102" s="98">
        <f>Drop1Mod7!G6</f>
        <v>1</v>
      </c>
      <c r="H102" s="99" t="str">
        <f>IF(Drop1Mod7!$G6=1,Drop1Mod7!H6,"")</f>
        <v>SW_1_7_03__RID_LE2_1</v>
      </c>
      <c r="I102" s="99" t="str">
        <f>IF(Drop1Mod7!$G6=1,Drop1Mod7!M6,"")</f>
        <v>SW FEID Hypervapotron Left Element 2 thermcouple</v>
      </c>
      <c r="J102" s="99" t="str">
        <f>IF(Drop1Mod7!$G6=1,Drop1Mod7!N6,"")</f>
        <v>ºC</v>
      </c>
      <c r="K102" s="100" t="str">
        <f>IF(Drop1Mod7!$G6=1,"1","")</f>
        <v>1</v>
      </c>
      <c r="L102" s="102" t="str">
        <f>IF(Drop1Mod7!$G6=1,"0","")</f>
        <v>0</v>
      </c>
    </row>
    <row r="103" spans="1:12" x14ac:dyDescent="0.2">
      <c r="A103" s="101">
        <f>Drop1Mod7!A7</f>
        <v>101</v>
      </c>
      <c r="B103" s="98">
        <f>Drop1Mod7!B7</f>
        <v>1</v>
      </c>
      <c r="C103" s="98">
        <f>Drop1Mod7!C7</f>
        <v>7</v>
      </c>
      <c r="D103" s="98">
        <f>Drop1Mod7!$K$1</f>
        <v>1</v>
      </c>
      <c r="E103" s="98" t="str">
        <f t="shared" si="6"/>
        <v>RID - FEID (C)</v>
      </c>
      <c r="F103" s="98">
        <f>Drop1Mod7!D7</f>
        <v>4</v>
      </c>
      <c r="G103" s="98">
        <f>Drop1Mod7!G7</f>
        <v>1</v>
      </c>
      <c r="H103" s="99" t="str">
        <f>IF(Drop1Mod7!$G7=1,Drop1Mod7!H7,"")</f>
        <v>SW_1_7_04__RID_LE2_2</v>
      </c>
      <c r="I103" s="99" t="str">
        <f>IF(Drop1Mod7!$G7=1,Drop1Mod7!M7,"")</f>
        <v>SW FEID Hypervapotron Left Element 2 thermcouple</v>
      </c>
      <c r="J103" s="99" t="str">
        <f>IF(Drop1Mod7!$G7=1,Drop1Mod7!N7,"")</f>
        <v>ºC</v>
      </c>
      <c r="K103" s="100" t="str">
        <f>IF(Drop1Mod7!$G7=1,"1","")</f>
        <v>1</v>
      </c>
      <c r="L103" s="102" t="str">
        <f>IF(Drop1Mod7!$G7=1,"0","")</f>
        <v>0</v>
      </c>
    </row>
    <row r="104" spans="1:12" x14ac:dyDescent="0.2">
      <c r="A104" s="101">
        <f>Drop1Mod7!A8</f>
        <v>102</v>
      </c>
      <c r="B104" s="98">
        <f>Drop1Mod7!B8</f>
        <v>1</v>
      </c>
      <c r="C104" s="98">
        <f>Drop1Mod7!C8</f>
        <v>7</v>
      </c>
      <c r="D104" s="98">
        <f>Drop1Mod7!$K$1</f>
        <v>1</v>
      </c>
      <c r="E104" s="98" t="str">
        <f t="shared" si="6"/>
        <v>RID - FEID (C)</v>
      </c>
      <c r="F104" s="98">
        <f>Drop1Mod7!D8</f>
        <v>5</v>
      </c>
      <c r="G104" s="98">
        <f>Drop1Mod7!G8</f>
        <v>1</v>
      </c>
      <c r="H104" s="99" t="str">
        <f>IF(Drop1Mod7!$G8=1,Drop1Mod7!H8,"")</f>
        <v>SW_1_7_05__RID_LE2_3</v>
      </c>
      <c r="I104" s="99" t="str">
        <f>IF(Drop1Mod7!$G8=1,Drop1Mod7!M8,"")</f>
        <v>SW FEID Hypervapotron Left Element 2 thermcouple</v>
      </c>
      <c r="J104" s="99" t="str">
        <f>IF(Drop1Mod7!$G8=1,Drop1Mod7!N8,"")</f>
        <v>ºC</v>
      </c>
      <c r="K104" s="100" t="str">
        <f>IF(Drop1Mod7!$G8=1,"1","")</f>
        <v>1</v>
      </c>
      <c r="L104" s="102" t="str">
        <f>IF(Drop1Mod7!$G8=1,"0","")</f>
        <v>0</v>
      </c>
    </row>
    <row r="105" spans="1:12" x14ac:dyDescent="0.2">
      <c r="A105" s="101">
        <f>Drop1Mod7!A9</f>
        <v>103</v>
      </c>
      <c r="B105" s="98">
        <f>Drop1Mod7!B9</f>
        <v>1</v>
      </c>
      <c r="C105" s="98">
        <f>Drop1Mod7!C9</f>
        <v>7</v>
      </c>
      <c r="D105" s="98">
        <f>Drop1Mod7!$K$1</f>
        <v>1</v>
      </c>
      <c r="E105" s="98" t="str">
        <f t="shared" si="6"/>
        <v>RID - FEID (C)</v>
      </c>
      <c r="F105" s="98">
        <f>Drop1Mod7!D9</f>
        <v>6</v>
      </c>
      <c r="G105" s="98">
        <f>Drop1Mod7!G9</f>
        <v>1</v>
      </c>
      <c r="H105" s="99" t="str">
        <f>IF(Drop1Mod7!$G9=1,Drop1Mod7!H9,"")</f>
        <v>SW_1_7_06__RID_LE3_1</v>
      </c>
      <c r="I105" s="99" t="str">
        <f>IF(Drop1Mod7!$G9=1,Drop1Mod7!M9,"")</f>
        <v>SW FEID Hypervapotron Left Element 3 thermcouple</v>
      </c>
      <c r="J105" s="99" t="str">
        <f>IF(Drop1Mod7!$G9=1,Drop1Mod7!N9,"")</f>
        <v>ºC</v>
      </c>
      <c r="K105" s="100" t="str">
        <f>IF(Drop1Mod7!$G9=1,"1","")</f>
        <v>1</v>
      </c>
      <c r="L105" s="102" t="str">
        <f>IF(Drop1Mod7!$G9=1,"0","")</f>
        <v>0</v>
      </c>
    </row>
    <row r="106" spans="1:12" x14ac:dyDescent="0.2">
      <c r="A106" s="101">
        <f>Drop1Mod7!A10</f>
        <v>104</v>
      </c>
      <c r="B106" s="98">
        <f>Drop1Mod7!B10</f>
        <v>1</v>
      </c>
      <c r="C106" s="98">
        <f>Drop1Mod7!C10</f>
        <v>7</v>
      </c>
      <c r="D106" s="98">
        <f>Drop1Mod7!$K$1</f>
        <v>1</v>
      </c>
      <c r="E106" s="98" t="str">
        <f t="shared" si="6"/>
        <v>RID - FEID (C)</v>
      </c>
      <c r="F106" s="98">
        <f>Drop1Mod7!D10</f>
        <v>7</v>
      </c>
      <c r="G106" s="98">
        <f>Drop1Mod7!G10</f>
        <v>1</v>
      </c>
      <c r="H106" s="99" t="str">
        <f>IF(Drop1Mod7!$G10=1,Drop1Mod7!H10,"")</f>
        <v>SW_1_7_07__RID_LE3_2</v>
      </c>
      <c r="I106" s="99" t="str">
        <f>IF(Drop1Mod7!$G10=1,Drop1Mod7!M10,"")</f>
        <v>SW FEID Hypervapotron Left Element 3 thermcouple</v>
      </c>
      <c r="J106" s="99" t="str">
        <f>IF(Drop1Mod7!$G10=1,Drop1Mod7!N10,"")</f>
        <v>ºC</v>
      </c>
      <c r="K106" s="100" t="str">
        <f>IF(Drop1Mod7!$G10=1,"1","")</f>
        <v>1</v>
      </c>
      <c r="L106" s="102" t="str">
        <f>IF(Drop1Mod7!$G10=1,"0","")</f>
        <v>0</v>
      </c>
    </row>
    <row r="107" spans="1:12" x14ac:dyDescent="0.2">
      <c r="A107" s="101">
        <f>Drop1Mod7!A11</f>
        <v>105</v>
      </c>
      <c r="B107" s="98">
        <f>Drop1Mod7!B11</f>
        <v>1</v>
      </c>
      <c r="C107" s="98">
        <f>Drop1Mod7!C11</f>
        <v>7</v>
      </c>
      <c r="D107" s="98">
        <f>Drop1Mod7!$K$1</f>
        <v>1</v>
      </c>
      <c r="E107" s="98" t="str">
        <f t="shared" si="6"/>
        <v>RID - FEID (C)</v>
      </c>
      <c r="F107" s="98">
        <f>Drop1Mod7!D11</f>
        <v>8</v>
      </c>
      <c r="G107" s="98">
        <f>Drop1Mod7!G11</f>
        <v>1</v>
      </c>
      <c r="H107" s="99" t="str">
        <f>IF(Drop1Mod7!$G11=1,Drop1Mod7!H11,"")</f>
        <v>SW_1_7_08__RID_LE3_3</v>
      </c>
      <c r="I107" s="99" t="str">
        <f>IF(Drop1Mod7!$G11=1,Drop1Mod7!M11,"")</f>
        <v>SW FEID Hypervapotron Left Element 3 thermcouple</v>
      </c>
      <c r="J107" s="99" t="str">
        <f>IF(Drop1Mod7!$G11=1,Drop1Mod7!N11,"")</f>
        <v>ºC</v>
      </c>
      <c r="K107" s="100" t="str">
        <f>IF(Drop1Mod7!$G11=1,"1","")</f>
        <v>1</v>
      </c>
      <c r="L107" s="102" t="str">
        <f>IF(Drop1Mod7!$G11=1,"0","")</f>
        <v>0</v>
      </c>
    </row>
    <row r="108" spans="1:12" x14ac:dyDescent="0.2">
      <c r="A108" s="101">
        <f>Drop1Mod7!A12</f>
        <v>106</v>
      </c>
      <c r="B108" s="98">
        <f>Drop1Mod7!B12</f>
        <v>1</v>
      </c>
      <c r="C108" s="98">
        <f>Drop1Mod7!C12</f>
        <v>7</v>
      </c>
      <c r="D108" s="98">
        <f>Drop1Mod7!$K$1</f>
        <v>1</v>
      </c>
      <c r="E108" s="98" t="str">
        <f t="shared" si="6"/>
        <v>RID - FEID (C)</v>
      </c>
      <c r="F108" s="98">
        <f>Drop1Mod7!D12</f>
        <v>9</v>
      </c>
      <c r="G108" s="98">
        <f>Drop1Mod7!G12</f>
        <v>1</v>
      </c>
      <c r="H108" s="99" t="str">
        <f>IF(Drop1Mod7!$G12=1,Drop1Mod7!H12,"")</f>
        <v>SW_1_7_09__RID_LSP_1</v>
      </c>
      <c r="I108" s="99" t="str">
        <f>IF(Drop1Mod7!$G12=1,Drop1Mod7!M12,"")</f>
        <v>SW FEID Left Side Plate thermocouple</v>
      </c>
      <c r="J108" s="99" t="str">
        <f>IF(Drop1Mod7!$G12=1,Drop1Mod7!N12,"")</f>
        <v>ºC</v>
      </c>
      <c r="K108" s="100" t="str">
        <f>IF(Drop1Mod7!$G12=1,"1","")</f>
        <v>1</v>
      </c>
      <c r="L108" s="102" t="str">
        <f>IF(Drop1Mod7!$G12=1,"0","")</f>
        <v>0</v>
      </c>
    </row>
    <row r="109" spans="1:12" x14ac:dyDescent="0.2">
      <c r="A109" s="101">
        <f>Drop1Mod7!A13</f>
        <v>107</v>
      </c>
      <c r="B109" s="98">
        <f>Drop1Mod7!B13</f>
        <v>1</v>
      </c>
      <c r="C109" s="98">
        <f>Drop1Mod7!C13</f>
        <v>7</v>
      </c>
      <c r="D109" s="98">
        <f>Drop1Mod7!$K$1</f>
        <v>1</v>
      </c>
      <c r="E109" s="98" t="str">
        <f t="shared" si="6"/>
        <v>RID - FEID (C)</v>
      </c>
      <c r="F109" s="98">
        <f>Drop1Mod7!D13</f>
        <v>10</v>
      </c>
      <c r="G109" s="98">
        <f>Drop1Mod7!G13</f>
        <v>1</v>
      </c>
      <c r="H109" s="99" t="str">
        <f>IF(Drop1Mod7!$G13=1,Drop1Mod7!H13,"")</f>
        <v>SW_1_7_10__RID_LSP_2</v>
      </c>
      <c r="I109" s="99" t="str">
        <f>IF(Drop1Mod7!$G13=1,Drop1Mod7!M13,"")</f>
        <v>SW FEID Left Side Plate thermocouple</v>
      </c>
      <c r="J109" s="99" t="str">
        <f>IF(Drop1Mod7!$G13=1,Drop1Mod7!N13,"")</f>
        <v>ºC</v>
      </c>
      <c r="K109" s="100" t="str">
        <f>IF(Drop1Mod7!$G13=1,"1","")</f>
        <v>1</v>
      </c>
      <c r="L109" s="102" t="str">
        <f>IF(Drop1Mod7!$G13=1,"0","")</f>
        <v>0</v>
      </c>
    </row>
    <row r="110" spans="1:12" x14ac:dyDescent="0.2">
      <c r="A110" s="101">
        <f>Drop1Mod7!A14</f>
        <v>108</v>
      </c>
      <c r="B110" s="98">
        <f>Drop1Mod7!B14</f>
        <v>1</v>
      </c>
      <c r="C110" s="98">
        <f>Drop1Mod7!C14</f>
        <v>7</v>
      </c>
      <c r="D110" s="98">
        <f>Drop1Mod7!$K$1</f>
        <v>1</v>
      </c>
      <c r="E110" s="98" t="str">
        <f t="shared" si="6"/>
        <v>RID - FEID (C)</v>
      </c>
      <c r="F110" s="98">
        <f>Drop1Mod7!D14</f>
        <v>11</v>
      </c>
      <c r="G110" s="98">
        <f>Drop1Mod7!G14</f>
        <v>1</v>
      </c>
      <c r="H110" s="99" t="str">
        <f>IF(Drop1Mod7!$G14=1,Drop1Mod7!H14,"")</f>
        <v>SW_1_7_11__RID_BBS_1</v>
      </c>
      <c r="I110" s="99" t="str">
        <f>IF(Drop1Mod7!$G14=1,Drop1Mod7!M14,"")</f>
        <v>SW FEID Bottom Beam Stop thermocouple</v>
      </c>
      <c r="J110" s="99" t="str">
        <f>IF(Drop1Mod7!$G14=1,Drop1Mod7!N14,"")</f>
        <v>ºC</v>
      </c>
      <c r="K110" s="100" t="str">
        <f>IF(Drop1Mod7!$G14=1,"1","")</f>
        <v>1</v>
      </c>
      <c r="L110" s="102" t="str">
        <f>IF(Drop1Mod7!$G14=1,"0","")</f>
        <v>0</v>
      </c>
    </row>
    <row r="111" spans="1:12" x14ac:dyDescent="0.2">
      <c r="A111" s="101">
        <f>Drop1Mod7!A15</f>
        <v>109</v>
      </c>
      <c r="B111" s="98">
        <f>Drop1Mod7!B15</f>
        <v>1</v>
      </c>
      <c r="C111" s="98">
        <f>Drop1Mod7!C15</f>
        <v>7</v>
      </c>
      <c r="D111" s="98">
        <f>Drop1Mod7!$K$1</f>
        <v>1</v>
      </c>
      <c r="E111" s="98" t="str">
        <f t="shared" si="6"/>
        <v>RID - FEID (C)</v>
      </c>
      <c r="F111" s="98">
        <f>Drop1Mod7!D15</f>
        <v>12</v>
      </c>
      <c r="G111" s="98">
        <f>Drop1Mod7!G15</f>
        <v>1</v>
      </c>
      <c r="H111" s="99" t="str">
        <f>IF(Drop1Mod7!$G15=1,Drop1Mod7!H15,"")</f>
        <v>SW_1_7_12__RID_RTP_1</v>
      </c>
      <c r="I111" s="99" t="str">
        <f>IF(Drop1Mod7!$G15=1,Drop1Mod7!M15,"")</f>
        <v>SW FEID Right Top Plate thermocouple</v>
      </c>
      <c r="J111" s="99" t="str">
        <f>IF(Drop1Mod7!$G15=1,Drop1Mod7!N15,"")</f>
        <v>ºC</v>
      </c>
      <c r="K111" s="100" t="str">
        <f>IF(Drop1Mod7!$G15=1,"1","")</f>
        <v>1</v>
      </c>
      <c r="L111" s="102" t="str">
        <f>IF(Drop1Mod7!$G15=1,"0","")</f>
        <v>0</v>
      </c>
    </row>
    <row r="112" spans="1:12" x14ac:dyDescent="0.2">
      <c r="A112" s="101">
        <f>Drop1Mod7!A16</f>
        <v>110</v>
      </c>
      <c r="B112" s="98">
        <f>Drop1Mod7!B16</f>
        <v>1</v>
      </c>
      <c r="C112" s="98">
        <f>Drop1Mod7!C16</f>
        <v>7</v>
      </c>
      <c r="D112" s="98">
        <f>Drop1Mod7!$K$1</f>
        <v>1</v>
      </c>
      <c r="E112" s="98" t="str">
        <f t="shared" si="6"/>
        <v>RID - FEID (C)</v>
      </c>
      <c r="F112" s="98">
        <f>Drop1Mod7!D16</f>
        <v>13</v>
      </c>
      <c r="G112" s="98">
        <f>Drop1Mod7!G16</f>
        <v>1</v>
      </c>
      <c r="H112" s="99" t="str">
        <f>IF(Drop1Mod7!$G16=1,Drop1Mod7!H16,"")</f>
        <v>SW_1_7_13__RID_RWO_1</v>
      </c>
      <c r="I112" s="99" t="str">
        <f>IF(Drop1Mod7!$G16=1,Drop1Mod7!M15,"")</f>
        <v>SW FEID Right Top Plate thermocouple</v>
      </c>
      <c r="J112" s="99" t="str">
        <f>IF(Drop1Mod7!$G16=1,Drop1Mod7!N16,"")</f>
        <v>ºC</v>
      </c>
      <c r="K112" s="100" t="str">
        <f>IF(Drop1Mod7!$G16=1,"1","")</f>
        <v>1</v>
      </c>
      <c r="L112" s="102" t="str">
        <f>IF(Drop1Mod7!$G16=1,"0","")</f>
        <v>0</v>
      </c>
    </row>
    <row r="113" spans="1:12" x14ac:dyDescent="0.2">
      <c r="A113" s="101">
        <f>Drop1Mod7!A17</f>
        <v>111</v>
      </c>
      <c r="B113" s="98">
        <f>Drop1Mod7!B17</f>
        <v>1</v>
      </c>
      <c r="C113" s="98">
        <f>Drop1Mod7!C17</f>
        <v>7</v>
      </c>
      <c r="D113" s="98">
        <f>Drop1Mod7!$K$1</f>
        <v>1</v>
      </c>
      <c r="E113" s="98" t="str">
        <f t="shared" si="6"/>
        <v>RID - FEID (C)</v>
      </c>
      <c r="F113" s="98">
        <f>Drop1Mod7!D17</f>
        <v>14</v>
      </c>
      <c r="G113" s="98">
        <f>Drop1Mod7!G17</f>
        <v>1</v>
      </c>
      <c r="H113" s="99" t="str">
        <f>IF(Drop1Mod7!$G17=1,Drop1Mod7!H17,"")</f>
        <v>SW_1_7_14__RID_RWO_2</v>
      </c>
      <c r="I113" s="99" t="str">
        <f>IF(Drop1Mod7!$G17=1,Drop1Mod7!M16,"")</f>
        <v>SW FEID HVT RE3 - Right Water Out - Surface mounted thermocouple</v>
      </c>
      <c r="J113" s="99" t="str">
        <f>IF(Drop1Mod7!$G17=1,Drop1Mod7!N17,"")</f>
        <v>ºC</v>
      </c>
      <c r="K113" s="100" t="str">
        <f>IF(Drop1Mod7!$G17=1,"1","")</f>
        <v>1</v>
      </c>
      <c r="L113" s="102" t="str">
        <f>IF(Drop1Mod7!$G17=1,"0","")</f>
        <v>0</v>
      </c>
    </row>
    <row r="114" spans="1:12" ht="13.5" thickBot="1" x14ac:dyDescent="0.25">
      <c r="A114" s="103">
        <f>Drop1Mod7!A18</f>
        <v>112</v>
      </c>
      <c r="B114" s="104">
        <f>Drop1Mod7!B18</f>
        <v>1</v>
      </c>
      <c r="C114" s="104">
        <f>Drop1Mod7!C18</f>
        <v>7</v>
      </c>
      <c r="D114" s="104">
        <f>Drop1Mod7!$K$1</f>
        <v>1</v>
      </c>
      <c r="E114" s="98" t="str">
        <f t="shared" si="6"/>
        <v>RID - FEID (C)</v>
      </c>
      <c r="F114" s="104">
        <f>Drop1Mod7!D18</f>
        <v>15</v>
      </c>
      <c r="G114" s="104">
        <f>Drop1Mod7!G18</f>
        <v>1</v>
      </c>
      <c r="H114" s="105" t="str">
        <f>IF(Drop1Mod7!$G18=1,Drop1Mod7!H18,"")</f>
        <v>SW_1_7_15__RID_RW0_3</v>
      </c>
      <c r="I114" s="105" t="str">
        <f>IF(Drop1Mod7!$G18=1,Drop1Mod7!M16,"")</f>
        <v>SW FEID HVT RE3 - Right Water Out - Surface mounted thermocouple</v>
      </c>
      <c r="J114" s="105" t="str">
        <f>IF(Drop1Mod7!$G18=1,Drop1Mod7!N16,"")</f>
        <v>ºC</v>
      </c>
      <c r="K114" s="106" t="str">
        <f>IF(Drop1Mod7!$G18=1,"1","")</f>
        <v>1</v>
      </c>
      <c r="L114" s="107" t="str">
        <f>IF(Drop1Mod7!$G18=1,"0","")</f>
        <v>0</v>
      </c>
    </row>
    <row r="115" spans="1:12" x14ac:dyDescent="0.2">
      <c r="A115" s="128">
        <f>Drop1Mod8!A3</f>
        <v>113</v>
      </c>
      <c r="B115" s="129">
        <f>Drop1Mod8!B3</f>
        <v>1</v>
      </c>
      <c r="C115" s="129">
        <f>Drop1Mod8!C3</f>
        <v>8</v>
      </c>
      <c r="D115" s="129">
        <f>Drop1Mod8!$K$1</f>
        <v>1</v>
      </c>
      <c r="E115" s="129" t="str">
        <f>Drop1Mod8!$A$1</f>
        <v>BEND MAGNET MODULE (A)</v>
      </c>
      <c r="F115" s="129">
        <f>Drop1Mod8!D3</f>
        <v>0</v>
      </c>
      <c r="G115" s="129">
        <f>Drop1Mod8!G3</f>
        <v>1</v>
      </c>
      <c r="H115" s="130" t="str">
        <f>IF(Drop1Mod8!$G3=1,Drop1Mod8!H3,"")</f>
        <v>SW_1_8_00__BMM_VFI_01</v>
      </c>
      <c r="I115" s="130" t="str">
        <f>IF(Drop1Mod8!$G3=1,Drop1Mod8!M3,"")</f>
        <v>SW Vertical FRED Left Water In - Surface mounted thermocouple</v>
      </c>
      <c r="J115" s="130" t="str">
        <f>IF(Drop1Mod8!$G3=1,Drop1Mod8!N3,"")</f>
        <v>ºC</v>
      </c>
      <c r="K115" s="131" t="str">
        <f>IF(Drop1Mod8!$G3=1,"1","")</f>
        <v>1</v>
      </c>
      <c r="L115" s="132" t="str">
        <f>IF(Drop1Mod8!$G3=1,"0","")</f>
        <v>0</v>
      </c>
    </row>
    <row r="116" spans="1:12" x14ac:dyDescent="0.2">
      <c r="A116" s="113">
        <f>Drop1Mod8!A4</f>
        <v>114</v>
      </c>
      <c r="B116" s="114">
        <f>Drop1Mod8!B4</f>
        <v>1</v>
      </c>
      <c r="C116" s="114">
        <f>Drop1Mod8!C4</f>
        <v>8</v>
      </c>
      <c r="D116" s="114">
        <f>Drop1Mod8!$K$1</f>
        <v>1</v>
      </c>
      <c r="E116" s="114" t="str">
        <f>$E$115</f>
        <v>BEND MAGNET MODULE (A)</v>
      </c>
      <c r="F116" s="114">
        <f>Drop1Mod8!D4</f>
        <v>1</v>
      </c>
      <c r="G116" s="114">
        <f>Drop1Mod8!G4</f>
        <v>1</v>
      </c>
      <c r="H116" s="115" t="str">
        <f>IF(Drop1Mod8!$G4=1,Drop1Mod8!H4,"")</f>
        <v>SW_1_8_01__BMM_VFO_01</v>
      </c>
      <c r="I116" s="115" t="str">
        <f>IF(Drop1Mod8!$G4=1,Drop1Mod8!M4,"")</f>
        <v>SW Vertical FRED Left Water Out - Surface mounted thermocouple</v>
      </c>
      <c r="J116" s="115" t="str">
        <f>IF(Drop1Mod8!$G4=1,Drop1Mod8!N4,"")</f>
        <v>ºC</v>
      </c>
      <c r="K116" s="116" t="str">
        <f>IF(Drop1Mod8!$G4=1,"1","")</f>
        <v>1</v>
      </c>
      <c r="L116" s="117" t="str">
        <f>IF(Drop1Mod8!$G4=1,"0","")</f>
        <v>0</v>
      </c>
    </row>
    <row r="117" spans="1:12" x14ac:dyDescent="0.2">
      <c r="A117" s="113">
        <f>Drop1Mod8!A5</f>
        <v>115</v>
      </c>
      <c r="B117" s="114">
        <f>Drop1Mod8!B5</f>
        <v>1</v>
      </c>
      <c r="C117" s="114">
        <f>Drop1Mod8!C5</f>
        <v>8</v>
      </c>
      <c r="D117" s="114">
        <f>Drop1Mod8!$K$1</f>
        <v>1</v>
      </c>
      <c r="E117" s="114" t="str">
        <f t="shared" ref="E117:E130" si="7">$E$115</f>
        <v>BEND MAGNET MODULE (A)</v>
      </c>
      <c r="F117" s="114">
        <f>Drop1Mod8!D5</f>
        <v>2</v>
      </c>
      <c r="G117" s="114">
        <f>Drop1Mod8!G5</f>
        <v>1</v>
      </c>
      <c r="H117" s="115" t="str">
        <f>IF(Drop1Mod8!$G5=1,Drop1Mod8!H5,"")</f>
        <v>SW_1_8_02__BMM_VFH_01</v>
      </c>
      <c r="I117" s="115" t="str">
        <f>IF(Drop1Mod8!$G5=1,Drop1Mod8!M5,"")</f>
        <v>SW Vertical FRED Horizontal thermocouple</v>
      </c>
      <c r="J117" s="115" t="str">
        <f>IF(Drop1Mod8!$G5=1,Drop1Mod8!N5,"")</f>
        <v>ºC</v>
      </c>
      <c r="K117" s="116" t="str">
        <f>IF(Drop1Mod8!$G5=1,"1","")</f>
        <v>1</v>
      </c>
      <c r="L117" s="117" t="str">
        <f>IF(Drop1Mod8!$G5=1,"0","")</f>
        <v>0</v>
      </c>
    </row>
    <row r="118" spans="1:12" x14ac:dyDescent="0.2">
      <c r="A118" s="113">
        <f>Drop1Mod8!A6</f>
        <v>116</v>
      </c>
      <c r="B118" s="114">
        <f>Drop1Mod8!B6</f>
        <v>1</v>
      </c>
      <c r="C118" s="114">
        <f>Drop1Mod8!C6</f>
        <v>8</v>
      </c>
      <c r="D118" s="114">
        <f>Drop1Mod8!$K$1</f>
        <v>1</v>
      </c>
      <c r="E118" s="114" t="str">
        <f t="shared" si="7"/>
        <v>BEND MAGNET MODULE (A)</v>
      </c>
      <c r="F118" s="114">
        <f>Drop1Mod8!D6</f>
        <v>3</v>
      </c>
      <c r="G118" s="114">
        <f>Drop1Mod8!G6</f>
        <v>1</v>
      </c>
      <c r="H118" s="115" t="str">
        <f>IF(Drop1Mod8!$G6=1,Drop1Mod8!H6,"")</f>
        <v>SW_1_8_03__BMM_VFH_02</v>
      </c>
      <c r="I118" s="115" t="str">
        <f>IF(Drop1Mod8!$G6=1,Drop1Mod8!M6,"")</f>
        <v>SW Vertical FRED Horizontal thermocouple</v>
      </c>
      <c r="J118" s="115" t="str">
        <f>IF(Drop1Mod8!$G6=1,Drop1Mod8!N6,"")</f>
        <v>ºC</v>
      </c>
      <c r="K118" s="116" t="str">
        <f>IF(Drop1Mod8!$G6=1,"1","")</f>
        <v>1</v>
      </c>
      <c r="L118" s="117" t="str">
        <f>IF(Drop1Mod8!$G6=1,"0","")</f>
        <v>0</v>
      </c>
    </row>
    <row r="119" spans="1:12" x14ac:dyDescent="0.2">
      <c r="A119" s="113">
        <f>Drop1Mod8!A7</f>
        <v>117</v>
      </c>
      <c r="B119" s="114">
        <f>Drop1Mod8!B7</f>
        <v>1</v>
      </c>
      <c r="C119" s="114">
        <f>Drop1Mod8!C7</f>
        <v>8</v>
      </c>
      <c r="D119" s="114">
        <f>Drop1Mod8!$K$1</f>
        <v>1</v>
      </c>
      <c r="E119" s="114" t="str">
        <f t="shared" si="7"/>
        <v>BEND MAGNET MODULE (A)</v>
      </c>
      <c r="F119" s="114">
        <f>Drop1Mod8!D7</f>
        <v>4</v>
      </c>
      <c r="G119" s="114">
        <f>Drop1Mod8!G7</f>
        <v>1</v>
      </c>
      <c r="H119" s="115" t="str">
        <f>IF(Drop1Mod8!$G7=1,Drop1Mod8!H7,"")</f>
        <v>SW_1_8_04__BMM_VFH_03</v>
      </c>
      <c r="I119" s="115" t="str">
        <f>IF(Drop1Mod8!$G7=1,Drop1Mod8!M7,"")</f>
        <v>SW Vertical FRED Horizontal thermocouple</v>
      </c>
      <c r="J119" s="115" t="str">
        <f>IF(Drop1Mod8!$G7=1,Drop1Mod8!N7,"")</f>
        <v>ºC</v>
      </c>
      <c r="K119" s="116" t="str">
        <f>IF(Drop1Mod8!$G7=1,"1","")</f>
        <v>1</v>
      </c>
      <c r="L119" s="117" t="str">
        <f>IF(Drop1Mod8!$G7=1,"0","")</f>
        <v>0</v>
      </c>
    </row>
    <row r="120" spans="1:12" x14ac:dyDescent="0.2">
      <c r="A120" s="113">
        <f>Drop1Mod8!A8</f>
        <v>118</v>
      </c>
      <c r="B120" s="114">
        <f>Drop1Mod8!B8</f>
        <v>1</v>
      </c>
      <c r="C120" s="114">
        <f>Drop1Mod8!C8</f>
        <v>8</v>
      </c>
      <c r="D120" s="114">
        <f>Drop1Mod8!$K$1</f>
        <v>1</v>
      </c>
      <c r="E120" s="114" t="str">
        <f t="shared" si="7"/>
        <v>BEND MAGNET MODULE (A)</v>
      </c>
      <c r="F120" s="114">
        <f>Drop1Mod8!D8</f>
        <v>5</v>
      </c>
      <c r="G120" s="114">
        <f>Drop1Mod8!G8</f>
        <v>1</v>
      </c>
      <c r="H120" s="115" t="str">
        <f>IF(Drop1Mod8!$G8=1,Drop1Mod8!H8,"")</f>
        <v>SW_1_8_05__BMM_VFH_04</v>
      </c>
      <c r="I120" s="115" t="str">
        <f>IF(Drop1Mod8!$G8=1,Drop1Mod8!M8,"")</f>
        <v>SW Vertical FRED Horizontal thermocouple</v>
      </c>
      <c r="J120" s="115" t="str">
        <f>IF(Drop1Mod8!$G8=1,Drop1Mod8!N8,"")</f>
        <v>ºC</v>
      </c>
      <c r="K120" s="116" t="str">
        <f>IF(Drop1Mod8!$G8=1,"1","")</f>
        <v>1</v>
      </c>
      <c r="L120" s="117" t="str">
        <f>IF(Drop1Mod8!$G8=1,"0","")</f>
        <v>0</v>
      </c>
    </row>
    <row r="121" spans="1:12" x14ac:dyDescent="0.2">
      <c r="A121" s="113">
        <f>Drop1Mod8!A9</f>
        <v>119</v>
      </c>
      <c r="B121" s="114">
        <f>Drop1Mod8!B9</f>
        <v>1</v>
      </c>
      <c r="C121" s="114">
        <f>Drop1Mod8!C9</f>
        <v>8</v>
      </c>
      <c r="D121" s="114">
        <f>Drop1Mod8!$K$1</f>
        <v>1</v>
      </c>
      <c r="E121" s="114" t="str">
        <f t="shared" si="7"/>
        <v>BEND MAGNET MODULE (A)</v>
      </c>
      <c r="F121" s="114">
        <f>Drop1Mod8!D9</f>
        <v>6</v>
      </c>
      <c r="G121" s="114">
        <f>Drop1Mod8!G9</f>
        <v>1</v>
      </c>
      <c r="H121" s="115" t="str">
        <f>IF(Drop1Mod8!$G9=1,Drop1Mod8!H9,"")</f>
        <v>SW_1_8_06__BMM_VFL_01</v>
      </c>
      <c r="I121" s="115" t="str">
        <f>IF(Drop1Mod8!$G9=1,Drop1Mod8!M9,"")</f>
        <v>SW Vertical FRED Left thermocouple</v>
      </c>
      <c r="J121" s="115" t="str">
        <f>IF(Drop1Mod8!$G9=1,Drop1Mod8!N9,"")</f>
        <v>ºC</v>
      </c>
      <c r="K121" s="116" t="str">
        <f>IF(Drop1Mod8!$G9=1,"1","")</f>
        <v>1</v>
      </c>
      <c r="L121" s="117" t="str">
        <f>IF(Drop1Mod8!$G9=1,"0","")</f>
        <v>0</v>
      </c>
    </row>
    <row r="122" spans="1:12" x14ac:dyDescent="0.2">
      <c r="A122" s="113">
        <f>Drop1Mod8!A10</f>
        <v>120</v>
      </c>
      <c r="B122" s="114">
        <f>Drop1Mod8!B10</f>
        <v>1</v>
      </c>
      <c r="C122" s="114">
        <f>Drop1Mod8!C10</f>
        <v>8</v>
      </c>
      <c r="D122" s="114">
        <f>Drop1Mod8!$K$1</f>
        <v>1</v>
      </c>
      <c r="E122" s="114" t="str">
        <f t="shared" si="7"/>
        <v>BEND MAGNET MODULE (A)</v>
      </c>
      <c r="F122" s="114">
        <f>Drop1Mod8!D10</f>
        <v>7</v>
      </c>
      <c r="G122" s="114">
        <f>Drop1Mod8!G10</f>
        <v>1</v>
      </c>
      <c r="H122" s="115" t="str">
        <f>IF(Drop1Mod8!$G10=1,Drop1Mod8!H10,"")</f>
        <v>SW_1_8_07__BMM_VFL_02</v>
      </c>
      <c r="I122" s="115" t="str">
        <f>IF(Drop1Mod8!$G10=1,Drop1Mod8!M10,"")</f>
        <v>SW Vertical FRED Left thermocouple</v>
      </c>
      <c r="J122" s="115" t="str">
        <f>IF(Drop1Mod8!$G10=1,Drop1Mod8!N10,"")</f>
        <v>ºC</v>
      </c>
      <c r="K122" s="116" t="str">
        <f>IF(Drop1Mod8!$G10=1,"1","")</f>
        <v>1</v>
      </c>
      <c r="L122" s="117" t="str">
        <f>IF(Drop1Mod8!$G10=1,"0","")</f>
        <v>0</v>
      </c>
    </row>
    <row r="123" spans="1:12" x14ac:dyDescent="0.2">
      <c r="A123" s="113">
        <f>Drop1Mod8!A11</f>
        <v>121</v>
      </c>
      <c r="B123" s="114">
        <f>Drop1Mod8!B11</f>
        <v>1</v>
      </c>
      <c r="C123" s="114">
        <f>Drop1Mod8!C11</f>
        <v>8</v>
      </c>
      <c r="D123" s="114">
        <f>Drop1Mod8!$K$1</f>
        <v>1</v>
      </c>
      <c r="E123" s="114" t="str">
        <f t="shared" si="7"/>
        <v>BEND MAGNET MODULE (A)</v>
      </c>
      <c r="F123" s="114">
        <f>Drop1Mod8!D11</f>
        <v>8</v>
      </c>
      <c r="G123" s="114">
        <f>Drop1Mod8!G11</f>
        <v>1</v>
      </c>
      <c r="H123" s="115" t="str">
        <f>IF(Drop1Mod8!$G11=1,Drop1Mod8!H11,"")</f>
        <v>SW_1_8_08__BMM_VFL_03</v>
      </c>
      <c r="I123" s="115" t="str">
        <f>IF(Drop1Mod8!$G11=1,Drop1Mod8!M11,"")</f>
        <v>SW Vertical FRED Left thermocouple</v>
      </c>
      <c r="J123" s="115" t="str">
        <f>IF(Drop1Mod8!$G11=1,Drop1Mod8!N11,"")</f>
        <v>ºC</v>
      </c>
      <c r="K123" s="116" t="str">
        <f>IF(Drop1Mod8!$G11=1,"1","")</f>
        <v>1</v>
      </c>
      <c r="L123" s="117" t="str">
        <f>IF(Drop1Mod8!$G11=1,"0","")</f>
        <v>0</v>
      </c>
    </row>
    <row r="124" spans="1:12" x14ac:dyDescent="0.2">
      <c r="A124" s="113">
        <f>Drop1Mod8!A12</f>
        <v>122</v>
      </c>
      <c r="B124" s="114">
        <f>Drop1Mod8!B12</f>
        <v>1</v>
      </c>
      <c r="C124" s="114">
        <f>Drop1Mod8!C12</f>
        <v>8</v>
      </c>
      <c r="D124" s="114">
        <f>Drop1Mod8!$K$1</f>
        <v>1</v>
      </c>
      <c r="E124" s="114" t="str">
        <f t="shared" si="7"/>
        <v>BEND MAGNET MODULE (A)</v>
      </c>
      <c r="F124" s="114">
        <f>Drop1Mod8!D12</f>
        <v>9</v>
      </c>
      <c r="G124" s="114">
        <f>Drop1Mod8!G12</f>
        <v>1</v>
      </c>
      <c r="H124" s="115" t="str">
        <f>IF(Drop1Mod8!$G12=1,Drop1Mod8!H12,"")</f>
        <v>SW_1_8_09__BMM_TFLO_01</v>
      </c>
      <c r="I124" s="115" t="str">
        <f>IF(Drop1Mod8!$G12=1,Drop1Mod8!M12,"")</f>
        <v>SW TED Left Plate Water Out - Surface Mounted thermocouple</v>
      </c>
      <c r="J124" s="115" t="str">
        <f>IF(Drop1Mod8!$G12=1,Drop1Mod8!N12,"")</f>
        <v>ºC</v>
      </c>
      <c r="K124" s="116" t="str">
        <f>IF(Drop1Mod8!$G12=1,"1","")</f>
        <v>1</v>
      </c>
      <c r="L124" s="117" t="str">
        <f>IF(Drop1Mod8!$G12=1,"0","")</f>
        <v>0</v>
      </c>
    </row>
    <row r="125" spans="1:12" x14ac:dyDescent="0.2">
      <c r="A125" s="113">
        <f>Drop1Mod8!A13</f>
        <v>123</v>
      </c>
      <c r="B125" s="114">
        <f>Drop1Mod8!B13</f>
        <v>1</v>
      </c>
      <c r="C125" s="114">
        <f>Drop1Mod8!C13</f>
        <v>8</v>
      </c>
      <c r="D125" s="114">
        <f>Drop1Mod8!$K$1</f>
        <v>1</v>
      </c>
      <c r="E125" s="114" t="str">
        <f t="shared" si="7"/>
        <v>BEND MAGNET MODULE (A)</v>
      </c>
      <c r="F125" s="114">
        <f>Drop1Mod8!D13</f>
        <v>10</v>
      </c>
      <c r="G125" s="114">
        <f>Drop1Mod8!G13</f>
        <v>1</v>
      </c>
      <c r="H125" s="115" t="str">
        <f>IF(Drop1Mod8!$G13=1,Drop1Mod8!H13,"")</f>
        <v>SW_1_8_10__BMM_VFBS_01</v>
      </c>
      <c r="I125" s="115" t="str">
        <f>IF(Drop1Mod8!$G13=1,Drop1Mod8!M13,"")</f>
        <v>SW Vertical FRED Beam Stop thermocouple</v>
      </c>
      <c r="J125" s="115" t="str">
        <f>IF(Drop1Mod8!$G13=1,Drop1Mod8!N13,"")</f>
        <v>ºC</v>
      </c>
      <c r="K125" s="116" t="str">
        <f>IF(Drop1Mod8!$G13=1,"1","")</f>
        <v>1</v>
      </c>
      <c r="L125" s="117" t="str">
        <f>IF(Drop1Mod8!$G13=1,"0","")</f>
        <v>0</v>
      </c>
    </row>
    <row r="126" spans="1:12" x14ac:dyDescent="0.2">
      <c r="A126" s="113">
        <f>Drop1Mod8!A14</f>
        <v>124</v>
      </c>
      <c r="B126" s="114">
        <f>Drop1Mod8!B14</f>
        <v>1</v>
      </c>
      <c r="C126" s="114">
        <f>Drop1Mod8!C14</f>
        <v>8</v>
      </c>
      <c r="D126" s="114">
        <f>Drop1Mod8!$K$1</f>
        <v>1</v>
      </c>
      <c r="E126" s="114" t="str">
        <f t="shared" si="7"/>
        <v>BEND MAGNET MODULE (A)</v>
      </c>
      <c r="F126" s="114">
        <f>Drop1Mod8!D14</f>
        <v>11</v>
      </c>
      <c r="G126" s="114">
        <f>Drop1Mod8!G14</f>
        <v>1</v>
      </c>
      <c r="H126" s="115" t="str">
        <f>IF(Drop1Mod8!$G14=1,Drop1Mod8!H14,"")</f>
        <v>SW_1_8_11__BMM_VFBS_02</v>
      </c>
      <c r="I126" s="115" t="str">
        <f>IF(Drop1Mod8!$G14=1,Drop1Mod8!M14,"")</f>
        <v>SW Vertical FRED Beam Stop thermocouple</v>
      </c>
      <c r="J126" s="115" t="str">
        <f>IF(Drop1Mod8!$G14=1,Drop1Mod8!N14,"")</f>
        <v>ºC</v>
      </c>
      <c r="K126" s="116" t="str">
        <f>IF(Drop1Mod8!$G14=1,"1","")</f>
        <v>1</v>
      </c>
      <c r="L126" s="117" t="str">
        <f>IF(Drop1Mod8!$G14=1,"0","")</f>
        <v>0</v>
      </c>
    </row>
    <row r="127" spans="1:12" x14ac:dyDescent="0.2">
      <c r="A127" s="113">
        <f>Drop1Mod8!A15</f>
        <v>125</v>
      </c>
      <c r="B127" s="114">
        <f>Drop1Mod8!B15</f>
        <v>1</v>
      </c>
      <c r="C127" s="114">
        <f>Drop1Mod8!C15</f>
        <v>8</v>
      </c>
      <c r="D127" s="114">
        <f>Drop1Mod8!$K$1</f>
        <v>1</v>
      </c>
      <c r="E127" s="114" t="str">
        <f t="shared" si="7"/>
        <v>BEND MAGNET MODULE (A)</v>
      </c>
      <c r="F127" s="114">
        <f>Drop1Mod8!D15</f>
        <v>12</v>
      </c>
      <c r="G127" s="114">
        <f>Drop1Mod8!G15</f>
        <v>1</v>
      </c>
      <c r="H127" s="115" t="str">
        <f>IF(Drop1Mod8!$G15=1,Drop1Mod8!H15,"")</f>
        <v>SW_1_8_12__BMM_VFL_04</v>
      </c>
      <c r="I127" s="115" t="str">
        <f>IF(Drop1Mod8!$G15=1,Drop1Mod8!M15,"")</f>
        <v>SW Vertical FRED Left thermocouple</v>
      </c>
      <c r="J127" s="115" t="str">
        <f>IF(Drop1Mod8!$G15=1,Drop1Mod8!N15,"")</f>
        <v>ºC</v>
      </c>
      <c r="K127" s="116" t="str">
        <f>IF(Drop1Mod8!$G15=1,"1","")</f>
        <v>1</v>
      </c>
      <c r="L127" s="117" t="str">
        <f>IF(Drop1Mod8!$G15=1,"0","")</f>
        <v>0</v>
      </c>
    </row>
    <row r="128" spans="1:12" x14ac:dyDescent="0.2">
      <c r="A128" s="113">
        <f>Drop1Mod8!A16</f>
        <v>126</v>
      </c>
      <c r="B128" s="114">
        <f>Drop1Mod8!B16</f>
        <v>1</v>
      </c>
      <c r="C128" s="114">
        <f>Drop1Mod8!C16</f>
        <v>8</v>
      </c>
      <c r="D128" s="114">
        <f>Drop1Mod8!$K$1</f>
        <v>1</v>
      </c>
      <c r="E128" s="114" t="str">
        <f t="shared" si="7"/>
        <v>BEND MAGNET MODULE (A)</v>
      </c>
      <c r="F128" s="114">
        <f>Drop1Mod8!D16</f>
        <v>13</v>
      </c>
      <c r="G128" s="114">
        <f>Drop1Mod8!G16</f>
        <v>1</v>
      </c>
      <c r="H128" s="115" t="str">
        <f>IF(Drop1Mod8!$G16=1,Drop1Mod8!H16,"")</f>
        <v>SW_1_8_13__BMM_LBMO_01</v>
      </c>
      <c r="I128" s="115" t="str">
        <f>IF(Drop1Mod8!$G16=1,Drop1Mod8!M16,"")</f>
        <v>SW Left Bend Magnet Liner Water Out - Surface Mounted thermocouple</v>
      </c>
      <c r="J128" s="115" t="str">
        <f>IF(Drop1Mod8!$G16=1,Drop1Mod8!N16,"")</f>
        <v>ºC</v>
      </c>
      <c r="K128" s="116" t="str">
        <f>IF(Drop1Mod8!$G16=1,"1","")</f>
        <v>1</v>
      </c>
      <c r="L128" s="117" t="str">
        <f>IF(Drop1Mod8!$G16=1,"0","")</f>
        <v>0</v>
      </c>
    </row>
    <row r="129" spans="1:12" x14ac:dyDescent="0.2">
      <c r="A129" s="113">
        <f>Drop1Mod8!A17</f>
        <v>127</v>
      </c>
      <c r="B129" s="114">
        <f>Drop1Mod8!B17</f>
        <v>1</v>
      </c>
      <c r="C129" s="114">
        <f>Drop1Mod8!C17</f>
        <v>8</v>
      </c>
      <c r="D129" s="114">
        <f>Drop1Mod8!$K$1</f>
        <v>1</v>
      </c>
      <c r="E129" s="114" t="str">
        <f t="shared" si="7"/>
        <v>BEND MAGNET MODULE (A)</v>
      </c>
      <c r="F129" s="114">
        <f>Drop1Mod8!D17</f>
        <v>14</v>
      </c>
      <c r="G129" s="114">
        <f>Drop1Mod8!G17</f>
        <v>1</v>
      </c>
      <c r="H129" s="115" t="str">
        <f>IF(Drop1Mod8!$G17=1,Drop1Mod8!H17,"")</f>
        <v>SW_1_8_14__BMM_VTP_01</v>
      </c>
      <c r="I129" s="115" t="str">
        <f>IF(Drop1Mod8!$G17=1,Drop1Mod8!M17,"")</f>
        <v>SW Vertical Top Plate thermocouple</v>
      </c>
      <c r="J129" s="115" t="str">
        <f>IF(Drop1Mod8!$G17=1,Drop1Mod8!N17,"")</f>
        <v>ºC</v>
      </c>
      <c r="K129" s="116" t="str">
        <f>IF(Drop1Mod8!$G17=1,"1","")</f>
        <v>1</v>
      </c>
      <c r="L129" s="117" t="str">
        <f>IF(Drop1Mod8!$G17=1,"0","")</f>
        <v>0</v>
      </c>
    </row>
    <row r="130" spans="1:12" ht="13.5" thickBot="1" x14ac:dyDescent="0.25">
      <c r="A130" s="153">
        <f>Drop1Mod8!A18</f>
        <v>128</v>
      </c>
      <c r="B130" s="154">
        <f>Drop1Mod8!B18</f>
        <v>1</v>
      </c>
      <c r="C130" s="154">
        <f>Drop1Mod8!C18</f>
        <v>8</v>
      </c>
      <c r="D130" s="154">
        <f>Drop1Mod8!$K$1</f>
        <v>1</v>
      </c>
      <c r="E130" s="114" t="str">
        <f t="shared" si="7"/>
        <v>BEND MAGNET MODULE (A)</v>
      </c>
      <c r="F130" s="154">
        <f>Drop1Mod8!D18</f>
        <v>15</v>
      </c>
      <c r="G130" s="154">
        <f>Drop1Mod8!G18</f>
        <v>0</v>
      </c>
      <c r="H130" s="155" t="str">
        <f>IF(Drop1Mod8!$G18=1,Drop1Mod8!H18,"")</f>
        <v/>
      </c>
      <c r="I130" s="155" t="str">
        <f>IF(Drop1Mod8!$G18=1,Drop1Mod8!M18,"")</f>
        <v/>
      </c>
      <c r="J130" s="155" t="str">
        <f>IF(Drop1Mod8!$G18=1,Drop1Mod8!N18,"")</f>
        <v/>
      </c>
      <c r="K130" s="156" t="str">
        <f>IF(Drop1Mod8!$G18=1,"1","")</f>
        <v/>
      </c>
      <c r="L130" s="157" t="str">
        <f>IF(Drop1Mod8!$G18=1,"0","")</f>
        <v/>
      </c>
    </row>
    <row r="131" spans="1:12" x14ac:dyDescent="0.2">
      <c r="A131" s="142">
        <f>Drop2Mod1!A3</f>
        <v>129</v>
      </c>
      <c r="B131" s="138">
        <f>Drop2Mod1!B3</f>
        <v>2</v>
      </c>
      <c r="C131" s="138">
        <f>Drop2Mod1!C3</f>
        <v>1</v>
      </c>
      <c r="D131" s="138">
        <f>Drop2Mod1!$K$1</f>
        <v>1</v>
      </c>
      <c r="E131" s="138" t="str">
        <f>Drop2Mod1!$A$1</f>
        <v>BEND MAGNET MODULE (B)</v>
      </c>
      <c r="F131" s="138">
        <f>Drop2Mod1!D3</f>
        <v>0</v>
      </c>
      <c r="G131" s="138">
        <f>Drop2Mod1!G3</f>
        <v>1</v>
      </c>
      <c r="H131" s="139" t="str">
        <f>IF(Drop2Mod1!$G3=1,Drop2Mod1!H3,"")</f>
        <v>SW_2_1_00__BMM_VFO_01</v>
      </c>
      <c r="I131" s="139" t="str">
        <f>IF(Drop2Mod1!$G3=1,Drop1Mod1!M3,"")</f>
        <v>SW Calorimeter Left Gate Hypervapotron Thermocouple</v>
      </c>
      <c r="J131" s="139" t="str">
        <f>IF(Drop2Mod1!$G3=1,Drop2Mod1!N3,"")</f>
        <v>ºC</v>
      </c>
      <c r="K131" s="140" t="str">
        <f>IF(Drop2Mod1!$G3=1,"1","")</f>
        <v>1</v>
      </c>
      <c r="L131" s="141" t="str">
        <f>IF(Drop2Mod1!$G3=1,"0","")</f>
        <v>0</v>
      </c>
    </row>
    <row r="132" spans="1:12" x14ac:dyDescent="0.2">
      <c r="A132" s="101">
        <f>Drop2Mod1!A4</f>
        <v>130</v>
      </c>
      <c r="B132" s="98">
        <f>Drop2Mod1!B4</f>
        <v>2</v>
      </c>
      <c r="C132" s="98">
        <f>Drop2Mod1!C4</f>
        <v>1</v>
      </c>
      <c r="D132" s="98">
        <f>Drop2Mod1!$K$1</f>
        <v>1</v>
      </c>
      <c r="E132" s="98" t="str">
        <f>$E$131</f>
        <v>BEND MAGNET MODULE (B)</v>
      </c>
      <c r="F132" s="98">
        <f>Drop2Mod1!D4</f>
        <v>1</v>
      </c>
      <c r="G132" s="98">
        <f>Drop2Mod1!G4</f>
        <v>1</v>
      </c>
      <c r="H132" s="99" t="str">
        <f>IF(Drop2Mod1!$G4=1,Drop2Mod1!H4,"")</f>
        <v>SW_2_1_01__BMM_TFL_01</v>
      </c>
      <c r="I132" s="99" t="str">
        <f>IF(Drop2Mod1!$G4=1,Drop1Mod1!M4,"")</f>
        <v>SW Calorimeter Left Gate Hypervapotron Thermocouple</v>
      </c>
      <c r="J132" s="99" t="str">
        <f>IF(Drop2Mod1!$G4=1,Drop2Mod1!N4,"")</f>
        <v>ºC</v>
      </c>
      <c r="K132" s="100" t="str">
        <f>IF(Drop2Mod1!$G4=1,"1","")</f>
        <v>1</v>
      </c>
      <c r="L132" s="102" t="str">
        <f>IF(Drop2Mod1!$G4=1,"0","")</f>
        <v>0</v>
      </c>
    </row>
    <row r="133" spans="1:12" x14ac:dyDescent="0.2">
      <c r="A133" s="101">
        <f>Drop2Mod1!A5</f>
        <v>131</v>
      </c>
      <c r="B133" s="98">
        <f>Drop2Mod1!B5</f>
        <v>2</v>
      </c>
      <c r="C133" s="98">
        <f>Drop2Mod1!C5</f>
        <v>1</v>
      </c>
      <c r="D133" s="98">
        <f>Drop2Mod1!$K$1</f>
        <v>1</v>
      </c>
      <c r="E133" s="98" t="str">
        <f t="shared" ref="E133:E146" si="8">$E$131</f>
        <v>BEND MAGNET MODULE (B)</v>
      </c>
      <c r="F133" s="98">
        <f>Drop2Mod1!D5</f>
        <v>2</v>
      </c>
      <c r="G133" s="98">
        <f>Drop2Mod1!G5</f>
        <v>1</v>
      </c>
      <c r="H133" s="99" t="str">
        <f>IF(Drop2Mod1!$G5=1,Drop2Mod1!H5,"")</f>
        <v>SW_2_1_02__BMM_TFL_02</v>
      </c>
      <c r="I133" s="99" t="str">
        <f>IF(Drop2Mod1!$G5=1,Drop1Mod1!M5,"")</f>
        <v>SW Calorimeter Left Gate Hypervapotron Thermocouple</v>
      </c>
      <c r="J133" s="99" t="str">
        <f>IF(Drop2Mod1!$G5=1,Drop2Mod1!N5,"")</f>
        <v>ºC</v>
      </c>
      <c r="K133" s="100" t="str">
        <f>IF(Drop2Mod1!$G5=1,"1","")</f>
        <v>1</v>
      </c>
      <c r="L133" s="102" t="str">
        <f>IF(Drop2Mod1!$G5=1,"0","")</f>
        <v>0</v>
      </c>
    </row>
    <row r="134" spans="1:12" x14ac:dyDescent="0.2">
      <c r="A134" s="101">
        <f>Drop2Mod1!A6</f>
        <v>132</v>
      </c>
      <c r="B134" s="98">
        <f>Drop2Mod1!B6</f>
        <v>2</v>
      </c>
      <c r="C134" s="98">
        <f>Drop2Mod1!C6</f>
        <v>1</v>
      </c>
      <c r="D134" s="98">
        <f>Drop2Mod1!$K$1</f>
        <v>1</v>
      </c>
      <c r="E134" s="98" t="str">
        <f t="shared" si="8"/>
        <v>BEND MAGNET MODULE (B)</v>
      </c>
      <c r="F134" s="98">
        <f>Drop2Mod1!D6</f>
        <v>3</v>
      </c>
      <c r="G134" s="98">
        <f>Drop2Mod1!G6</f>
        <v>1</v>
      </c>
      <c r="H134" s="99" t="str">
        <f>IF(Drop2Mod1!$G6=1,Drop2Mod1!H6,"")</f>
        <v>SW_2_1_03__BMM_TFL_03</v>
      </c>
      <c r="I134" s="99" t="str">
        <f>IF(Drop2Mod1!$G6=1,Drop1Mod1!M6,"")</f>
        <v>SW Calorimeter Left Gate Hypervapotron Thermocouple</v>
      </c>
      <c r="J134" s="99" t="str">
        <f>IF(Drop2Mod1!$G6=1,Drop2Mod1!N6,"")</f>
        <v>ºC</v>
      </c>
      <c r="K134" s="100" t="str">
        <f>IF(Drop2Mod1!$G6=1,"1","")</f>
        <v>1</v>
      </c>
      <c r="L134" s="102" t="str">
        <f>IF(Drop2Mod1!$G6=1,"0","")</f>
        <v>0</v>
      </c>
    </row>
    <row r="135" spans="1:12" x14ac:dyDescent="0.2">
      <c r="A135" s="101">
        <f>Drop2Mod1!A7</f>
        <v>133</v>
      </c>
      <c r="B135" s="98">
        <f>Drop2Mod1!B7</f>
        <v>2</v>
      </c>
      <c r="C135" s="98">
        <f>Drop2Mod1!C7</f>
        <v>1</v>
      </c>
      <c r="D135" s="98">
        <f>Drop2Mod1!$K$1</f>
        <v>1</v>
      </c>
      <c r="E135" s="98" t="str">
        <f t="shared" si="8"/>
        <v>BEND MAGNET MODULE (B)</v>
      </c>
      <c r="F135" s="98">
        <f>Drop2Mod1!D7</f>
        <v>4</v>
      </c>
      <c r="G135" s="98">
        <f>Drop2Mod1!G7</f>
        <v>1</v>
      </c>
      <c r="H135" s="99" t="str">
        <f>IF(Drop2Mod1!$G7=1,Drop2Mod1!H7,"")</f>
        <v>SW_2_1_04__BMM_TFR_01</v>
      </c>
      <c r="I135" s="99" t="str">
        <f>IF(Drop2Mod1!$G7=1,Drop1Mod1!M7,"")</f>
        <v>SW Calorimeter Left Gate Hypervapotron Thermocouple</v>
      </c>
      <c r="J135" s="99" t="str">
        <f>IF(Drop2Mod1!$G7=1,Drop2Mod1!N7,"")</f>
        <v>ºC</v>
      </c>
      <c r="K135" s="100" t="str">
        <f>IF(Drop2Mod1!$G7=1,"1","")</f>
        <v>1</v>
      </c>
      <c r="L135" s="102" t="str">
        <f>IF(Drop2Mod1!$G7=1,"0","")</f>
        <v>0</v>
      </c>
    </row>
    <row r="136" spans="1:12" x14ac:dyDescent="0.2">
      <c r="A136" s="101">
        <f>Drop2Mod1!A8</f>
        <v>134</v>
      </c>
      <c r="B136" s="98">
        <f>Drop2Mod1!B8</f>
        <v>2</v>
      </c>
      <c r="C136" s="98">
        <f>Drop2Mod1!C8</f>
        <v>1</v>
      </c>
      <c r="D136" s="98">
        <f>Drop2Mod1!$K$1</f>
        <v>1</v>
      </c>
      <c r="E136" s="98" t="str">
        <f t="shared" si="8"/>
        <v>BEND MAGNET MODULE (B)</v>
      </c>
      <c r="F136" s="98">
        <f>Drop2Mod1!D8</f>
        <v>5</v>
      </c>
      <c r="G136" s="98">
        <f>Drop2Mod1!G8</f>
        <v>1</v>
      </c>
      <c r="H136" s="99" t="str">
        <f>IF(Drop2Mod1!$G8=1,Drop2Mod1!H8,"")</f>
        <v>SW_2_1_05__BMM_TFR_02</v>
      </c>
      <c r="I136" s="99" t="str">
        <f>IF(Drop2Mod1!$G8=1,Drop1Mod1!M8,"")</f>
        <v>SW Calorimeter Left Gate Hypervapotron Thermocouple</v>
      </c>
      <c r="J136" s="99" t="str">
        <f>IF(Drop2Mod1!$G8=1,Drop2Mod1!N8,"")</f>
        <v>ºC</v>
      </c>
      <c r="K136" s="100" t="str">
        <f>IF(Drop2Mod1!$G8=1,"1","")</f>
        <v>1</v>
      </c>
      <c r="L136" s="102" t="str">
        <f>IF(Drop2Mod1!$G8=1,"0","")</f>
        <v>0</v>
      </c>
    </row>
    <row r="137" spans="1:12" x14ac:dyDescent="0.2">
      <c r="A137" s="101">
        <f>Drop2Mod1!A9</f>
        <v>135</v>
      </c>
      <c r="B137" s="98">
        <f>Drop2Mod1!B9</f>
        <v>2</v>
      </c>
      <c r="C137" s="98">
        <f>Drop2Mod1!C9</f>
        <v>1</v>
      </c>
      <c r="D137" s="98">
        <f>Drop2Mod1!$K$1</f>
        <v>1</v>
      </c>
      <c r="E137" s="98" t="str">
        <f t="shared" si="8"/>
        <v>BEND MAGNET MODULE (B)</v>
      </c>
      <c r="F137" s="98">
        <f>Drop2Mod1!D9</f>
        <v>6</v>
      </c>
      <c r="G137" s="98">
        <f>Drop2Mod1!G9</f>
        <v>1</v>
      </c>
      <c r="H137" s="99" t="str">
        <f>IF(Drop2Mod1!$G9=1,Drop2Mod1!H9,"")</f>
        <v>SW_2_1_06__BMM_TFR_03</v>
      </c>
      <c r="I137" s="99" t="str">
        <f>IF(Drop2Mod1!$G9=1,Drop1Mod1!M9,"")</f>
        <v>SW Calorimeter Left Gate Hypervapotron Thermocouple</v>
      </c>
      <c r="J137" s="99" t="str">
        <f>IF(Drop2Mod1!$G9=1,Drop2Mod1!N9,"")</f>
        <v>ºC</v>
      </c>
      <c r="K137" s="100" t="str">
        <f>IF(Drop2Mod1!$G9=1,"1","")</f>
        <v>1</v>
      </c>
      <c r="L137" s="102" t="str">
        <f>IF(Drop2Mod1!$G9=1,"0","")</f>
        <v>0</v>
      </c>
    </row>
    <row r="138" spans="1:12" x14ac:dyDescent="0.2">
      <c r="A138" s="101">
        <f>Drop2Mod1!A10</f>
        <v>136</v>
      </c>
      <c r="B138" s="98">
        <f>Drop2Mod1!B10</f>
        <v>2</v>
      </c>
      <c r="C138" s="98">
        <f>Drop2Mod1!C10</f>
        <v>1</v>
      </c>
      <c r="D138" s="98">
        <f>Drop2Mod1!$K$1</f>
        <v>1</v>
      </c>
      <c r="E138" s="98" t="str">
        <f t="shared" si="8"/>
        <v>BEND MAGNET MODULE (B)</v>
      </c>
      <c r="F138" s="98">
        <f>Drop2Mod1!D10</f>
        <v>7</v>
      </c>
      <c r="G138" s="98">
        <f>Drop2Mod1!G10</f>
        <v>1</v>
      </c>
      <c r="H138" s="99" t="str">
        <f>IF(Drop2Mod1!$G10=1,Drop2Mod1!H10,"")</f>
        <v>SW_2_1_07__BMM_TFRO_01</v>
      </c>
      <c r="I138" s="99" t="str">
        <f>IF(Drop2Mod1!$G10=1,Drop1Mod1!M10,"")</f>
        <v>SW Calorimeter Left Gate Hypervapotron Thermocouple</v>
      </c>
      <c r="J138" s="99" t="str">
        <f>IF(Drop2Mod1!$G10=1,Drop2Mod1!N10,"")</f>
        <v>ºC</v>
      </c>
      <c r="K138" s="100" t="str">
        <f>IF(Drop2Mod1!$G10=1,"1","")</f>
        <v>1</v>
      </c>
      <c r="L138" s="102" t="str">
        <f>IF(Drop2Mod1!$G10=1,"0","")</f>
        <v>0</v>
      </c>
    </row>
    <row r="139" spans="1:12" x14ac:dyDescent="0.2">
      <c r="A139" s="101">
        <f>Drop2Mod1!A11</f>
        <v>137</v>
      </c>
      <c r="B139" s="98">
        <f>Drop2Mod1!B11</f>
        <v>2</v>
      </c>
      <c r="C139" s="98">
        <f>Drop2Mod1!C11</f>
        <v>1</v>
      </c>
      <c r="D139" s="98">
        <f>Drop2Mod1!$K$1</f>
        <v>1</v>
      </c>
      <c r="E139" s="98" t="str">
        <f t="shared" si="8"/>
        <v>BEND MAGNET MODULE (B)</v>
      </c>
      <c r="F139" s="98">
        <f>Drop2Mod1!D11</f>
        <v>8</v>
      </c>
      <c r="G139" s="98">
        <f>Drop2Mod1!G11</f>
        <v>1</v>
      </c>
      <c r="H139" s="99" t="str">
        <f>IF(Drop2Mod1!$G11=1,Drop2Mod1!H11,"")</f>
        <v>SW_2_1_08__BMM_LBML_01</v>
      </c>
      <c r="I139" s="99" t="str">
        <f>IF(Drop2Mod1!$G11=1,Drop1Mod1!M11,"")</f>
        <v>SW Calorimeter Left Gate Hypervapotron Thermocouple</v>
      </c>
      <c r="J139" s="99" t="str">
        <f>IF(Drop2Mod1!$G11=1,Drop2Mod1!N11,"")</f>
        <v>ºC</v>
      </c>
      <c r="K139" s="100" t="str">
        <f>IF(Drop2Mod1!$G11=1,"1","")</f>
        <v>1</v>
      </c>
      <c r="L139" s="102" t="str">
        <f>IF(Drop2Mod1!$G11=1,"0","")</f>
        <v>0</v>
      </c>
    </row>
    <row r="140" spans="1:12" x14ac:dyDescent="0.2">
      <c r="A140" s="101">
        <f>Drop2Mod1!A12</f>
        <v>138</v>
      </c>
      <c r="B140" s="98">
        <f>Drop2Mod1!B12</f>
        <v>2</v>
      </c>
      <c r="C140" s="98">
        <f>Drop2Mod1!C12</f>
        <v>1</v>
      </c>
      <c r="D140" s="98">
        <f>Drop2Mod1!$K$1</f>
        <v>1</v>
      </c>
      <c r="E140" s="98" t="str">
        <f t="shared" si="8"/>
        <v>BEND MAGNET MODULE (B)</v>
      </c>
      <c r="F140" s="98">
        <f>Drop2Mod1!D12</f>
        <v>9</v>
      </c>
      <c r="G140" s="98">
        <f>Drop2Mod1!G12</f>
        <v>1</v>
      </c>
      <c r="H140" s="99" t="str">
        <f>IF(Drop2Mod1!$G12=1,Drop2Mod1!H12,"")</f>
        <v>SW_2_1_09__BMM_LBML_02</v>
      </c>
      <c r="I140" s="99" t="str">
        <f>IF(Drop2Mod1!$G12=1,Drop1Mod1!M12,"")</f>
        <v>SW Calorimeter Left Gate Hypervapotron Thermocouple</v>
      </c>
      <c r="J140" s="99" t="str">
        <f>IF(Drop2Mod1!$G12=1,Drop2Mod1!N12,"")</f>
        <v>ºC</v>
      </c>
      <c r="K140" s="100" t="str">
        <f>IF(Drop2Mod1!$G12=1,"1","")</f>
        <v>1</v>
      </c>
      <c r="L140" s="102" t="str">
        <f>IF(Drop2Mod1!$G12=1,"0","")</f>
        <v>0</v>
      </c>
    </row>
    <row r="141" spans="1:12" x14ac:dyDescent="0.2">
      <c r="A141" s="101">
        <f>Drop2Mod1!A13</f>
        <v>139</v>
      </c>
      <c r="B141" s="98">
        <f>Drop2Mod1!B13</f>
        <v>2</v>
      </c>
      <c r="C141" s="98">
        <f>Drop2Mod1!C13</f>
        <v>1</v>
      </c>
      <c r="D141" s="98">
        <f>Drop2Mod1!$K$1</f>
        <v>1</v>
      </c>
      <c r="E141" s="98" t="str">
        <f t="shared" si="8"/>
        <v>BEND MAGNET MODULE (B)</v>
      </c>
      <c r="F141" s="98">
        <f>Drop2Mod1!D13</f>
        <v>10</v>
      </c>
      <c r="G141" s="98">
        <f>Drop2Mod1!G13</f>
        <v>1</v>
      </c>
      <c r="H141" s="99" t="str">
        <f>IF(Drop2Mod1!$G13=1,Drop2Mod1!H13,"")</f>
        <v>SW_2_1_10__BMM_RBMO_01</v>
      </c>
      <c r="I141" s="99" t="str">
        <f>IF(Drop2Mod1!$G13=1,Drop1Mod1!M13,"")</f>
        <v>SW Calorimeter Left Gate Hypervapotron Thermocouple</v>
      </c>
      <c r="J141" s="99" t="str">
        <f>IF(Drop2Mod1!$G13=1,Drop2Mod1!N13,"")</f>
        <v>ºC</v>
      </c>
      <c r="K141" s="100" t="str">
        <f>IF(Drop2Mod1!$G13=1,"1","")</f>
        <v>1</v>
      </c>
      <c r="L141" s="102" t="str">
        <f>IF(Drop2Mod1!$G13=1,"0","")</f>
        <v>0</v>
      </c>
    </row>
    <row r="142" spans="1:12" x14ac:dyDescent="0.2">
      <c r="A142" s="101">
        <f>Drop2Mod1!A14</f>
        <v>140</v>
      </c>
      <c r="B142" s="98">
        <f>Drop2Mod1!B14</f>
        <v>2</v>
      </c>
      <c r="C142" s="98">
        <f>Drop2Mod1!C14</f>
        <v>1</v>
      </c>
      <c r="D142" s="98">
        <f>Drop2Mod1!$K$1</f>
        <v>1</v>
      </c>
      <c r="E142" s="98" t="str">
        <f t="shared" si="8"/>
        <v>BEND MAGNET MODULE (B)</v>
      </c>
      <c r="F142" s="98">
        <f>Drop2Mod1!D14</f>
        <v>11</v>
      </c>
      <c r="G142" s="98">
        <f>Drop2Mod1!G14</f>
        <v>1</v>
      </c>
      <c r="H142" s="99" t="str">
        <f>IF(Drop2Mod1!$G14=1,Drop2Mod1!H14,"")</f>
        <v>SW_2_1_11__BMM_TFC_01</v>
      </c>
      <c r="I142" s="99" t="str">
        <f>IF(Drop2Mod1!$G14=1,Drop1Mod1!M14,"")</f>
        <v>SW Calorimeter Left Gate Hypervapotron Thermocouple</v>
      </c>
      <c r="J142" s="99" t="str">
        <f>IF(Drop2Mod1!$G14=1,Drop2Mod1!N14,"")</f>
        <v>ºC</v>
      </c>
      <c r="K142" s="100" t="str">
        <f>IF(Drop2Mod1!$G14=1,"1","")</f>
        <v>1</v>
      </c>
      <c r="L142" s="102" t="str">
        <f>IF(Drop2Mod1!$G14=1,"0","")</f>
        <v>0</v>
      </c>
    </row>
    <row r="143" spans="1:12" x14ac:dyDescent="0.2">
      <c r="A143" s="101">
        <f>Drop2Mod1!A15</f>
        <v>141</v>
      </c>
      <c r="B143" s="98">
        <f>Drop2Mod1!B15</f>
        <v>2</v>
      </c>
      <c r="C143" s="98">
        <f>Drop2Mod1!C15</f>
        <v>1</v>
      </c>
      <c r="D143" s="98">
        <f>Drop2Mod1!$K$1</f>
        <v>1</v>
      </c>
      <c r="E143" s="98" t="str">
        <f t="shared" si="8"/>
        <v>BEND MAGNET MODULE (B)</v>
      </c>
      <c r="F143" s="98">
        <f>Drop2Mod1!D15</f>
        <v>12</v>
      </c>
      <c r="G143" s="98">
        <f>Drop2Mod1!G15</f>
        <v>1</v>
      </c>
      <c r="H143" s="99" t="str">
        <f>IF(Drop2Mod1!$G15=1,Drop2Mod1!H15,"")</f>
        <v>SW_2_1_12__BMM_TFC_02</v>
      </c>
      <c r="I143" s="99" t="str">
        <f>IF(Drop2Mod1!$G15=1,Drop1Mod1!M15,"")</f>
        <v>SW Calorimeter Left Gate Hypervapotron Thermocouple</v>
      </c>
      <c r="J143" s="99" t="str">
        <f>IF(Drop2Mod1!$G15=1,Drop2Mod1!N15,"")</f>
        <v>ºC</v>
      </c>
      <c r="K143" s="100" t="str">
        <f>IF(Drop2Mod1!$G15=1,"1","")</f>
        <v>1</v>
      </c>
      <c r="L143" s="102" t="str">
        <f>IF(Drop2Mod1!$G15=1,"0","")</f>
        <v>0</v>
      </c>
    </row>
    <row r="144" spans="1:12" x14ac:dyDescent="0.2">
      <c r="A144" s="101">
        <f>Drop2Mod1!A16</f>
        <v>142</v>
      </c>
      <c r="B144" s="98">
        <f>Drop2Mod1!B16</f>
        <v>2</v>
      </c>
      <c r="C144" s="98">
        <f>Drop2Mod1!C16</f>
        <v>1</v>
      </c>
      <c r="D144" s="98">
        <f>Drop2Mod1!$K$1</f>
        <v>1</v>
      </c>
      <c r="E144" s="98" t="str">
        <f t="shared" si="8"/>
        <v>BEND MAGNET MODULE (B)</v>
      </c>
      <c r="F144" s="98">
        <f>Drop2Mod1!D16</f>
        <v>13</v>
      </c>
      <c r="G144" s="98">
        <f>Drop2Mod1!G16</f>
        <v>1</v>
      </c>
      <c r="H144" s="99" t="str">
        <f>IF(Drop2Mod1!$G16=1,Drop2Mod1!H16,"")</f>
        <v>SW_2_1_13__BMM_LBML_01</v>
      </c>
      <c r="I144" s="99" t="str">
        <f>IF(Drop2Mod1!$G16=1,Drop1Mod1!M16,"")</f>
        <v>SW Calorimeter Left Gate Hypervapotron Thermocouple</v>
      </c>
      <c r="J144" s="99" t="str">
        <f>IF(Drop2Mod1!$G16=1,Drop2Mod1!N16,"")</f>
        <v>ºC</v>
      </c>
      <c r="K144" s="100" t="str">
        <f>IF(Drop2Mod1!$G16=1,"1","")</f>
        <v>1</v>
      </c>
      <c r="L144" s="102" t="str">
        <f>IF(Drop2Mod1!$G16=1,"0","")</f>
        <v>0</v>
      </c>
    </row>
    <row r="145" spans="1:12" x14ac:dyDescent="0.2">
      <c r="A145" s="101">
        <f>Drop2Mod1!A17</f>
        <v>143</v>
      </c>
      <c r="B145" s="98">
        <f>Drop2Mod1!B17</f>
        <v>2</v>
      </c>
      <c r="C145" s="98">
        <f>Drop2Mod1!C17</f>
        <v>1</v>
      </c>
      <c r="D145" s="98">
        <f>Drop2Mod1!$K$1</f>
        <v>1</v>
      </c>
      <c r="E145" s="98" t="str">
        <f t="shared" si="8"/>
        <v>BEND MAGNET MODULE (B)</v>
      </c>
      <c r="F145" s="98">
        <f>Drop2Mod1!D17</f>
        <v>14</v>
      </c>
      <c r="G145" s="98">
        <f>Drop2Mod1!G17</f>
        <v>1</v>
      </c>
      <c r="H145" s="99" t="str">
        <f>IF(Drop2Mod1!$G17=1,Drop2Mod1!H17,"")</f>
        <v>SW_2_1_14__BMM_LBML_02</v>
      </c>
      <c r="I145" s="99" t="str">
        <f>IF(Drop2Mod1!$G17=1,Drop1Mod1!M17,"")</f>
        <v>SW Calorimeter Left Gate Hypervapotron Thermocouple</v>
      </c>
      <c r="J145" s="99" t="str">
        <f>IF(Drop2Mod1!$G17=1,Drop2Mod1!N17,"")</f>
        <v>ºC</v>
      </c>
      <c r="K145" s="100" t="str">
        <f>IF(Drop2Mod1!$G17=1,"1","")</f>
        <v>1</v>
      </c>
      <c r="L145" s="102" t="str">
        <f>IF(Drop2Mod1!$G17=1,"0","")</f>
        <v>0</v>
      </c>
    </row>
    <row r="146" spans="1:12" ht="13.5" thickBot="1" x14ac:dyDescent="0.25">
      <c r="A146" s="103">
        <f>Drop2Mod1!A18</f>
        <v>144</v>
      </c>
      <c r="B146" s="104">
        <f>Drop2Mod1!B18</f>
        <v>2</v>
      </c>
      <c r="C146" s="104">
        <f>Drop2Mod1!C18</f>
        <v>1</v>
      </c>
      <c r="D146" s="104">
        <f>Drop2Mod1!$K$1</f>
        <v>1</v>
      </c>
      <c r="E146" s="98" t="str">
        <f t="shared" si="8"/>
        <v>BEND MAGNET MODULE (B)</v>
      </c>
      <c r="F146" s="104">
        <f>Drop2Mod1!D18</f>
        <v>15</v>
      </c>
      <c r="G146" s="104">
        <f>Drop2Mod1!G18</f>
        <v>1</v>
      </c>
      <c r="H146" s="105" t="str">
        <f>IF(Drop2Mod1!$G18=1,Drop2Mod1!H18,"")</f>
        <v>SW_2_1_15__BMM_VTP_01</v>
      </c>
      <c r="I146" s="105" t="str">
        <f>IF(Drop2Mod1!$G18=1,Drop1Mod1!M18,"")</f>
        <v>SW Calorimeter Left Gate Hypervapotron Thermocouple</v>
      </c>
      <c r="J146" s="105" t="str">
        <f>IF(Drop2Mod1!$G18=1,Drop2Mod1!N18,"")</f>
        <v>ºC</v>
      </c>
      <c r="K146" s="106" t="str">
        <f>IF(Drop2Mod1!$G18=1,"1","")</f>
        <v>1</v>
      </c>
      <c r="L146" s="107" t="str">
        <f>IF(Drop2Mod1!$G18=1,"0","")</f>
        <v>0</v>
      </c>
    </row>
    <row r="147" spans="1:12" x14ac:dyDescent="0.2">
      <c r="A147" s="128">
        <f>Drop2Mod2!A3</f>
        <v>145</v>
      </c>
      <c r="B147" s="129">
        <f>Drop2Mod2!B3</f>
        <v>2</v>
      </c>
      <c r="C147" s="129">
        <f>Drop2Mod2!C3</f>
        <v>2</v>
      </c>
      <c r="D147" s="129">
        <f>Drop2Mod2!$K$1</f>
        <v>1</v>
      </c>
      <c r="E147" s="129" t="str">
        <f>Drop2Mod2!$A$1</f>
        <v>BEND MAGNET MODULE (C)</v>
      </c>
      <c r="F147" s="129">
        <f>Drop2Mod2!D3</f>
        <v>0</v>
      </c>
      <c r="G147" s="129">
        <f>Drop2Mod2!G3</f>
        <v>1</v>
      </c>
      <c r="H147" s="130" t="str">
        <f>IF(Drop2Mod2!$G3=1,Drop2Mod2!H3,"")</f>
        <v>SW_2_2_00__BMM_VFO_01</v>
      </c>
      <c r="I147" s="130" t="str">
        <f>IF(Drop2Mod2!$G3=1,Drop2Mod2!M3,"")</f>
        <v>SW - Vertical FRED Right Water Out - Surface mounted thermocouple</v>
      </c>
      <c r="J147" s="130" t="str">
        <f>IF(Drop2Mod2!$G3=1,Drop2Mod2!N3,"")</f>
        <v>ºC</v>
      </c>
      <c r="K147" s="131" t="str">
        <f>IF(Drop2Mod2!$G3=1,"1","")</f>
        <v>1</v>
      </c>
      <c r="L147" s="132" t="str">
        <f>IF(Drop2Mod2!$G3=1,"0","")</f>
        <v>0</v>
      </c>
    </row>
    <row r="148" spans="1:12" x14ac:dyDescent="0.2">
      <c r="A148" s="113">
        <f>Drop2Mod2!A4</f>
        <v>146</v>
      </c>
      <c r="B148" s="114">
        <f>Drop2Mod2!B4</f>
        <v>2</v>
      </c>
      <c r="C148" s="114">
        <f>Drop2Mod2!C4</f>
        <v>2</v>
      </c>
      <c r="D148" s="114">
        <f>Drop2Mod2!$K$1</f>
        <v>1</v>
      </c>
      <c r="E148" s="114" t="str">
        <f>$E$147</f>
        <v>BEND MAGNET MODULE (C)</v>
      </c>
      <c r="F148" s="114">
        <f>Drop2Mod2!D4</f>
        <v>1</v>
      </c>
      <c r="G148" s="114">
        <f>Drop2Mod2!G4</f>
        <v>1</v>
      </c>
      <c r="H148" s="115" t="str">
        <f>IF(Drop2Mod2!$G4=1,Drop2Mod2!H4,"")</f>
        <v>SW_2_2_01__BMM_VFR_01</v>
      </c>
      <c r="I148" s="115" t="str">
        <f>IF(Drop2Mod2!$G4=1,Drop2Mod2!M4,"")</f>
        <v>SW - Vertical FRED Right thermocouple</v>
      </c>
      <c r="J148" s="115" t="str">
        <f>IF(Drop2Mod2!$G4=1,Drop2Mod2!N4,"")</f>
        <v>ºC</v>
      </c>
      <c r="K148" s="116" t="str">
        <f>IF(Drop2Mod2!$G4=1,"1","")</f>
        <v>1</v>
      </c>
      <c r="L148" s="117" t="str">
        <f>IF(Drop2Mod2!$G4=1,"0","")</f>
        <v>0</v>
      </c>
    </row>
    <row r="149" spans="1:12" x14ac:dyDescent="0.2">
      <c r="A149" s="113">
        <f>Drop2Mod2!A5</f>
        <v>147</v>
      </c>
      <c r="B149" s="114">
        <f>Drop2Mod2!B5</f>
        <v>2</v>
      </c>
      <c r="C149" s="114">
        <f>Drop2Mod2!C5</f>
        <v>2</v>
      </c>
      <c r="D149" s="114">
        <f>Drop2Mod2!$K$1</f>
        <v>1</v>
      </c>
      <c r="E149" s="114" t="str">
        <f t="shared" ref="E149:E162" si="9">$E$147</f>
        <v>BEND MAGNET MODULE (C)</v>
      </c>
      <c r="F149" s="114">
        <f>Drop2Mod2!D5</f>
        <v>2</v>
      </c>
      <c r="G149" s="114">
        <f>Drop2Mod2!G5</f>
        <v>1</v>
      </c>
      <c r="H149" s="115" t="str">
        <f>IF(Drop2Mod2!$G5=1,Drop2Mod2!H5,"")</f>
        <v>SW_2_2_02__BMM_VFR_02</v>
      </c>
      <c r="I149" s="115" t="str">
        <f>IF(Drop2Mod2!$G5=1,Drop2Mod2!M5,"")</f>
        <v>SW - Vertical FRED Right thermocouple</v>
      </c>
      <c r="J149" s="115" t="str">
        <f>IF(Drop2Mod2!$G5=1,Drop2Mod2!N5,"")</f>
        <v>ºC</v>
      </c>
      <c r="K149" s="116" t="str">
        <f>IF(Drop2Mod2!$G5=1,"1","")</f>
        <v>1</v>
      </c>
      <c r="L149" s="117" t="str">
        <f>IF(Drop2Mod2!$G5=1,"0","")</f>
        <v>0</v>
      </c>
    </row>
    <row r="150" spans="1:12" x14ac:dyDescent="0.2">
      <c r="A150" s="113">
        <f>Drop2Mod2!A6</f>
        <v>148</v>
      </c>
      <c r="B150" s="114">
        <f>Drop2Mod2!B6</f>
        <v>2</v>
      </c>
      <c r="C150" s="114">
        <f>Drop2Mod2!C6</f>
        <v>2</v>
      </c>
      <c r="D150" s="114">
        <f>Drop2Mod2!$K$1</f>
        <v>1</v>
      </c>
      <c r="E150" s="114" t="str">
        <f t="shared" si="9"/>
        <v>BEND MAGNET MODULE (C)</v>
      </c>
      <c r="F150" s="114">
        <f>Drop2Mod2!D6</f>
        <v>3</v>
      </c>
      <c r="G150" s="114">
        <f>Drop2Mod2!G6</f>
        <v>1</v>
      </c>
      <c r="H150" s="115" t="str">
        <f>IF(Drop2Mod2!$G6=1,Drop2Mod2!H6,"")</f>
        <v>SW_2_2_03__BMM_VFR_03</v>
      </c>
      <c r="I150" s="115" t="str">
        <f>IF(Drop2Mod2!$G6=1,Drop2Mod2!M6,"")</f>
        <v>SW - Vertical FRED Right thermocouple</v>
      </c>
      <c r="J150" s="115" t="str">
        <f>IF(Drop2Mod2!$G6=1,Drop2Mod2!N6,"")</f>
        <v>ºC</v>
      </c>
      <c r="K150" s="116" t="str">
        <f>IF(Drop2Mod2!$G6=1,"1","")</f>
        <v>1</v>
      </c>
      <c r="L150" s="117" t="str">
        <f>IF(Drop2Mod2!$G6=1,"0","")</f>
        <v>0</v>
      </c>
    </row>
    <row r="151" spans="1:12" x14ac:dyDescent="0.2">
      <c r="A151" s="113">
        <f>Drop2Mod2!A7</f>
        <v>149</v>
      </c>
      <c r="B151" s="114">
        <f>Drop2Mod2!B7</f>
        <v>2</v>
      </c>
      <c r="C151" s="114">
        <f>Drop2Mod2!C7</f>
        <v>2</v>
      </c>
      <c r="D151" s="114">
        <f>Drop2Mod2!$K$1</f>
        <v>1</v>
      </c>
      <c r="E151" s="114" t="str">
        <f t="shared" si="9"/>
        <v>BEND MAGNET MODULE (C)</v>
      </c>
      <c r="F151" s="114">
        <f>Drop2Mod2!D7</f>
        <v>4</v>
      </c>
      <c r="G151" s="114">
        <f>Drop2Mod2!G7</f>
        <v>1</v>
      </c>
      <c r="H151" s="115" t="str">
        <f>IF(Drop2Mod2!$G7=1,Drop2Mod2!H7,"")</f>
        <v>SW_2_2_04__BMM_VFR_04</v>
      </c>
      <c r="I151" s="115" t="str">
        <f>IF(Drop2Mod2!$G7=1,Drop2Mod2!M7,"")</f>
        <v>SW - Vertical FRED Right thermocouple</v>
      </c>
      <c r="J151" s="115" t="str">
        <f>IF(Drop2Mod2!$G7=1,Drop2Mod2!N7,"")</f>
        <v>ºC</v>
      </c>
      <c r="K151" s="116" t="str">
        <f>IF(Drop2Mod2!$G7=1,"1","")</f>
        <v>1</v>
      </c>
      <c r="L151" s="117" t="str">
        <f>IF(Drop2Mod2!$G7=1,"0","")</f>
        <v>0</v>
      </c>
    </row>
    <row r="152" spans="1:12" x14ac:dyDescent="0.2">
      <c r="A152" s="113">
        <f>Drop2Mod2!A8</f>
        <v>150</v>
      </c>
      <c r="B152" s="114">
        <f>Drop2Mod2!B8</f>
        <v>2</v>
      </c>
      <c r="C152" s="114">
        <f>Drop2Mod2!C8</f>
        <v>2</v>
      </c>
      <c r="D152" s="114">
        <f>Drop2Mod2!$K$1</f>
        <v>1</v>
      </c>
      <c r="E152" s="114" t="str">
        <f t="shared" si="9"/>
        <v>BEND MAGNET MODULE (C)</v>
      </c>
      <c r="F152" s="114">
        <f>Drop2Mod2!D8</f>
        <v>5</v>
      </c>
      <c r="G152" s="114">
        <f>Drop2Mod2!G8</f>
        <v>1</v>
      </c>
      <c r="H152" s="115" t="str">
        <f>IF(Drop2Mod2!$G8=1,Drop2Mod2!H8,"")</f>
        <v>SW_2_2_05__BMM_VFR_05</v>
      </c>
      <c r="I152" s="115" t="str">
        <f>IF(Drop2Mod2!$G8=1,Drop2Mod2!M8,"")</f>
        <v>SW - Vertical FRED Right thermocouple</v>
      </c>
      <c r="J152" s="115" t="str">
        <f>IF(Drop2Mod2!$G8=1,Drop2Mod2!N8,"")</f>
        <v>ºC</v>
      </c>
      <c r="K152" s="116" t="str">
        <f>IF(Drop2Mod2!$G8=1,"1","")</f>
        <v>1</v>
      </c>
      <c r="L152" s="117" t="str">
        <f>IF(Drop2Mod2!$G8=1,"0","")</f>
        <v>0</v>
      </c>
    </row>
    <row r="153" spans="1:12" x14ac:dyDescent="0.2">
      <c r="A153" s="113">
        <f>Drop2Mod2!A9</f>
        <v>151</v>
      </c>
      <c r="B153" s="114">
        <f>Drop2Mod2!B9</f>
        <v>2</v>
      </c>
      <c r="C153" s="114">
        <f>Drop2Mod2!C9</f>
        <v>2</v>
      </c>
      <c r="D153" s="114">
        <f>Drop2Mod2!$K$1</f>
        <v>1</v>
      </c>
      <c r="E153" s="114" t="str">
        <f t="shared" si="9"/>
        <v>BEND MAGNET MODULE (C)</v>
      </c>
      <c r="F153" s="114">
        <f>Drop2Mod2!D9</f>
        <v>6</v>
      </c>
      <c r="G153" s="114">
        <f>Drop2Mod2!G9</f>
        <v>1</v>
      </c>
      <c r="H153" s="115" t="str">
        <f>IF(Drop2Mod2!$G9=1,Drop2Mod2!H9,"")</f>
        <v>SW_2_2_06__BMM_RBML_01</v>
      </c>
      <c r="I153" s="115" t="str">
        <f>IF(Drop2Mod2!$G9=1,Drop2Mod2!M9,"")</f>
        <v>SW - Right Bend Magnet Liner thermocouple</v>
      </c>
      <c r="J153" s="115" t="str">
        <f>IF(Drop2Mod2!$G9=1,Drop2Mod2!N9,"")</f>
        <v>ºC</v>
      </c>
      <c r="K153" s="116" t="str">
        <f>IF(Drop2Mod2!$G9=1,"1","")</f>
        <v>1</v>
      </c>
      <c r="L153" s="117" t="str">
        <f>IF(Drop2Mod2!$G9=1,"0","")</f>
        <v>0</v>
      </c>
    </row>
    <row r="154" spans="1:12" x14ac:dyDescent="0.2">
      <c r="A154" s="113">
        <f>Drop2Mod2!A10</f>
        <v>152</v>
      </c>
      <c r="B154" s="114">
        <f>Drop2Mod2!B10</f>
        <v>2</v>
      </c>
      <c r="C154" s="114">
        <f>Drop2Mod2!C10</f>
        <v>2</v>
      </c>
      <c r="D154" s="114">
        <f>Drop2Mod2!$K$1</f>
        <v>1</v>
      </c>
      <c r="E154" s="114" t="str">
        <f t="shared" si="9"/>
        <v>BEND MAGNET MODULE (C)</v>
      </c>
      <c r="F154" s="114">
        <f>Drop2Mod2!D10</f>
        <v>7</v>
      </c>
      <c r="G154" s="114">
        <f>Drop2Mod2!G10</f>
        <v>1</v>
      </c>
      <c r="H154" s="115" t="str">
        <f>IF(Drop2Mod2!$G10=1,Drop2Mod2!H10,"")</f>
        <v>SW_2_2_07__BMM_RBML_02</v>
      </c>
      <c r="I154" s="115" t="str">
        <f>IF(Drop2Mod2!$G10=1,Drop2Mod2!M10,"")</f>
        <v>SW - Right Bend Magnet Liner thermocouple</v>
      </c>
      <c r="J154" s="115" t="str">
        <f>IF(Drop2Mod2!$G10=1,Drop2Mod2!N10,"")</f>
        <v>ºC</v>
      </c>
      <c r="K154" s="116" t="str">
        <f>IF(Drop2Mod2!$G10=1,"1","")</f>
        <v>1</v>
      </c>
      <c r="L154" s="117" t="str">
        <f>IF(Drop2Mod2!$G10=1,"0","")</f>
        <v>0</v>
      </c>
    </row>
    <row r="155" spans="1:12" x14ac:dyDescent="0.2">
      <c r="A155" s="113">
        <f>Drop2Mod2!A11</f>
        <v>153</v>
      </c>
      <c r="B155" s="114">
        <f>Drop2Mod2!B11</f>
        <v>2</v>
      </c>
      <c r="C155" s="114">
        <f>Drop2Mod2!C11</f>
        <v>2</v>
      </c>
      <c r="D155" s="114">
        <f>Drop2Mod2!$K$1</f>
        <v>1</v>
      </c>
      <c r="E155" s="114" t="str">
        <f t="shared" si="9"/>
        <v>BEND MAGNET MODULE (C)</v>
      </c>
      <c r="F155" s="114">
        <f>Drop2Mod2!D11</f>
        <v>8</v>
      </c>
      <c r="G155" s="114">
        <f>Drop2Mod2!G11</f>
        <v>1</v>
      </c>
      <c r="H155" s="115" t="str">
        <f>IF(Drop2Mod2!$G11=1,Drop2Mod2!H11,"")</f>
        <v>SW_2_2_08__BMM_VFR_06</v>
      </c>
      <c r="I155" s="115" t="str">
        <f>IF(Drop2Mod2!$G11=1,Drop2Mod2!M11,"")</f>
        <v>SW - Vertical FRED Right thermocouple</v>
      </c>
      <c r="J155" s="115" t="str">
        <f>IF(Drop2Mod2!$G11=1,Drop2Mod2!N11,"")</f>
        <v>ºC</v>
      </c>
      <c r="K155" s="116" t="str">
        <f>IF(Drop2Mod2!$G11=1,"1","")</f>
        <v>1</v>
      </c>
      <c r="L155" s="117" t="str">
        <f>IF(Drop2Mod2!$G11=1,"0","")</f>
        <v>0</v>
      </c>
    </row>
    <row r="156" spans="1:12" x14ac:dyDescent="0.2">
      <c r="A156" s="113">
        <f>Drop2Mod2!A12</f>
        <v>154</v>
      </c>
      <c r="B156" s="114">
        <f>Drop2Mod2!B12</f>
        <v>2</v>
      </c>
      <c r="C156" s="114">
        <f>Drop2Mod2!C12</f>
        <v>2</v>
      </c>
      <c r="D156" s="114">
        <f>Drop2Mod2!$K$1</f>
        <v>1</v>
      </c>
      <c r="E156" s="114" t="str">
        <f t="shared" si="9"/>
        <v>BEND MAGNET MODULE (C)</v>
      </c>
      <c r="F156" s="114">
        <f>Drop2Mod2!D12</f>
        <v>9</v>
      </c>
      <c r="G156" s="114">
        <f>Drop2Mod2!G12</f>
        <v>1</v>
      </c>
      <c r="H156" s="115" t="str">
        <f>IF(Drop2Mod2!$G12=1,Drop2Mod2!H12,"")</f>
        <v>SW_2_2_09__BMM_VFR_07</v>
      </c>
      <c r="I156" s="115" t="str">
        <f>IF(Drop2Mod2!$G12=1,Drop2Mod2!M12,"")</f>
        <v>SW - Vertical FRED Right thermocouple</v>
      </c>
      <c r="J156" s="115" t="str">
        <f>IF(Drop2Mod2!$G12=1,Drop2Mod2!N12,"")</f>
        <v>ºC</v>
      </c>
      <c r="K156" s="116" t="str">
        <f>IF(Drop2Mod2!$G12=1,"1","")</f>
        <v>1</v>
      </c>
      <c r="L156" s="117" t="str">
        <f>IF(Drop2Mod2!$G12=1,"0","")</f>
        <v>0</v>
      </c>
    </row>
    <row r="157" spans="1:12" x14ac:dyDescent="0.2">
      <c r="A157" s="113">
        <f>Drop2Mod2!A13</f>
        <v>155</v>
      </c>
      <c r="B157" s="114">
        <f>Drop2Mod2!B13</f>
        <v>2</v>
      </c>
      <c r="C157" s="114">
        <f>Drop2Mod2!C13</f>
        <v>2</v>
      </c>
      <c r="D157" s="114">
        <f>Drop2Mod2!$K$1</f>
        <v>1</v>
      </c>
      <c r="E157" s="114" t="str">
        <f t="shared" si="9"/>
        <v>BEND MAGNET MODULE (C)</v>
      </c>
      <c r="F157" s="114">
        <f>Drop2Mod2!D13</f>
        <v>10</v>
      </c>
      <c r="G157" s="114">
        <f>Drop2Mod2!G13</f>
        <v>1</v>
      </c>
      <c r="H157" s="115" t="str">
        <f>IF(Drop2Mod2!$G13=1,Drop2Mod2!H13,"")</f>
        <v>SW_2_2_10__BMM_VFR_08</v>
      </c>
      <c r="I157" s="115" t="str">
        <f>IF(Drop2Mod2!$G13=1,Drop2Mod2!M13,"")</f>
        <v>SW - Vertical FRED Right thermocouple</v>
      </c>
      <c r="J157" s="115" t="str">
        <f>IF(Drop2Mod2!$G13=1,Drop2Mod2!N13,"")</f>
        <v>ºC</v>
      </c>
      <c r="K157" s="116" t="str">
        <f>IF(Drop2Mod2!$G13=1,"1","")</f>
        <v>1</v>
      </c>
      <c r="L157" s="117" t="str">
        <f>IF(Drop2Mod2!$G13=1,"0","")</f>
        <v>0</v>
      </c>
    </row>
    <row r="158" spans="1:12" x14ac:dyDescent="0.2">
      <c r="A158" s="113">
        <f>Drop2Mod2!A14</f>
        <v>156</v>
      </c>
      <c r="B158" s="114">
        <f>Drop2Mod2!B14</f>
        <v>2</v>
      </c>
      <c r="C158" s="114">
        <f>Drop2Mod2!C14</f>
        <v>2</v>
      </c>
      <c r="D158" s="114">
        <f>Drop2Mod2!$K$1</f>
        <v>1</v>
      </c>
      <c r="E158" s="114" t="str">
        <f t="shared" si="9"/>
        <v>BEND MAGNET MODULE (C)</v>
      </c>
      <c r="F158" s="114">
        <f>Drop2Mod2!D14</f>
        <v>11</v>
      </c>
      <c r="G158" s="114">
        <f>Drop2Mod2!G14</f>
        <v>1</v>
      </c>
      <c r="H158" s="115" t="str">
        <f>IF(Drop2Mod2!$G14=1,Drop2Mod2!H14,"")</f>
        <v>SW_2_2_11__BMM_RBML_03</v>
      </c>
      <c r="I158" s="115" t="str">
        <f>IF(Drop2Mod2!$G14=1,Drop2Mod2!M14,"")</f>
        <v>SW - Right Bend Magnet Liner thermocouple</v>
      </c>
      <c r="J158" s="115" t="str">
        <f>IF(Drop2Mod2!$G14=1,Drop2Mod2!N14,"")</f>
        <v>ºC</v>
      </c>
      <c r="K158" s="116" t="str">
        <f>IF(Drop2Mod2!$G14=1,"1","")</f>
        <v>1</v>
      </c>
      <c r="L158" s="117" t="str">
        <f>IF(Drop2Mod2!$G14=1,"0","")</f>
        <v>0</v>
      </c>
    </row>
    <row r="159" spans="1:12" x14ac:dyDescent="0.2">
      <c r="A159" s="113">
        <f>Drop2Mod2!A15</f>
        <v>157</v>
      </c>
      <c r="B159" s="114">
        <f>Drop2Mod2!B15</f>
        <v>2</v>
      </c>
      <c r="C159" s="114">
        <f>Drop2Mod2!C15</f>
        <v>2</v>
      </c>
      <c r="D159" s="114">
        <f>Drop2Mod2!$K$1</f>
        <v>1</v>
      </c>
      <c r="E159" s="114" t="str">
        <f t="shared" si="9"/>
        <v>BEND MAGNET MODULE (C)</v>
      </c>
      <c r="F159" s="114">
        <f>Drop2Mod2!D15</f>
        <v>12</v>
      </c>
      <c r="G159" s="114">
        <f>Drop2Mod2!G15</f>
        <v>1</v>
      </c>
      <c r="H159" s="115" t="str">
        <f>IF(Drop2Mod2!$G15=1,Drop2Mod2!H15,"")</f>
        <v>SW_2_2_12__BMM_RBML_04</v>
      </c>
      <c r="I159" s="115" t="str">
        <f>IF(Drop2Mod2!$G15=1,Drop2Mod2!M15,"")</f>
        <v>SW - Right Bend Magnet Liner thermocouple</v>
      </c>
      <c r="J159" s="115" t="str">
        <f>IF(Drop2Mod2!$G15=1,Drop2Mod2!N15,"")</f>
        <v>ºC</v>
      </c>
      <c r="K159" s="116" t="str">
        <f>IF(Drop2Mod2!$G15=1,"1","")</f>
        <v>1</v>
      </c>
      <c r="L159" s="117" t="str">
        <f>IF(Drop2Mod2!$G15=1,"0","")</f>
        <v>0</v>
      </c>
    </row>
    <row r="160" spans="1:12" x14ac:dyDescent="0.2">
      <c r="A160" s="113">
        <f>Drop2Mod2!A16</f>
        <v>158</v>
      </c>
      <c r="B160" s="114">
        <f>Drop2Mod2!B16</f>
        <v>2</v>
      </c>
      <c r="C160" s="114">
        <f>Drop2Mod2!C16</f>
        <v>2</v>
      </c>
      <c r="D160" s="114">
        <f>Drop2Mod2!$K$1</f>
        <v>1</v>
      </c>
      <c r="E160" s="114" t="str">
        <f t="shared" si="9"/>
        <v>BEND MAGNET MODULE (C)</v>
      </c>
      <c r="F160" s="114">
        <f>Drop2Mod2!D16</f>
        <v>13</v>
      </c>
      <c r="G160" s="114">
        <f>Drop2Mod2!G16</f>
        <v>0</v>
      </c>
      <c r="H160" s="115" t="str">
        <f>IF(Drop2Mod2!$G16=1,Drop2Mod2!H16,"")</f>
        <v/>
      </c>
      <c r="I160" s="115" t="str">
        <f>IF(Drop2Mod2!$G16=1,Drop2Mod2!M16,"")</f>
        <v/>
      </c>
      <c r="J160" s="115" t="str">
        <f>IF(Drop2Mod2!$G16=1,Drop2Mod2!N16,"")</f>
        <v/>
      </c>
      <c r="K160" s="116" t="str">
        <f>IF(Drop2Mod2!$G16=1,"1","")</f>
        <v/>
      </c>
      <c r="L160" s="117" t="str">
        <f>IF(Drop2Mod2!$G16=1,"0","")</f>
        <v/>
      </c>
    </row>
    <row r="161" spans="1:12" x14ac:dyDescent="0.2">
      <c r="A161" s="113">
        <f>Drop2Mod2!A17</f>
        <v>159</v>
      </c>
      <c r="B161" s="114">
        <f>Drop2Mod2!B17</f>
        <v>2</v>
      </c>
      <c r="C161" s="114">
        <f>Drop2Mod2!C17</f>
        <v>2</v>
      </c>
      <c r="D161" s="114">
        <f>Drop2Mod2!$K$1</f>
        <v>1</v>
      </c>
      <c r="E161" s="114" t="str">
        <f t="shared" si="9"/>
        <v>BEND MAGNET MODULE (C)</v>
      </c>
      <c r="F161" s="114">
        <f>Drop2Mod2!D17</f>
        <v>14</v>
      </c>
      <c r="G161" s="114">
        <f>Drop2Mod2!G17</f>
        <v>0</v>
      </c>
      <c r="H161" s="115" t="str">
        <f>IF(Drop2Mod2!$G17=1,Drop2Mod2!H17,"")</f>
        <v/>
      </c>
      <c r="I161" s="115" t="str">
        <f>IF(Drop2Mod2!$G17=1,Drop2Mod2!M17,"")</f>
        <v/>
      </c>
      <c r="J161" s="115" t="str">
        <f>IF(Drop2Mod2!$G17=1,Drop2Mod2!N17,"")</f>
        <v/>
      </c>
      <c r="K161" s="116" t="str">
        <f>IF(Drop2Mod2!$G17=1,"1","")</f>
        <v/>
      </c>
      <c r="L161" s="117" t="str">
        <f>IF(Drop2Mod2!$G17=1,"0","")</f>
        <v/>
      </c>
    </row>
    <row r="162" spans="1:12" ht="13.5" thickBot="1" x14ac:dyDescent="0.25">
      <c r="A162" s="153">
        <f>Drop2Mod2!A18</f>
        <v>160</v>
      </c>
      <c r="B162" s="154">
        <f>Drop2Mod2!B18</f>
        <v>2</v>
      </c>
      <c r="C162" s="154">
        <f>Drop2Mod2!C18</f>
        <v>2</v>
      </c>
      <c r="D162" s="154">
        <f>Drop2Mod2!$K$1</f>
        <v>1</v>
      </c>
      <c r="E162" s="114" t="str">
        <f t="shared" si="9"/>
        <v>BEND MAGNET MODULE (C)</v>
      </c>
      <c r="F162" s="154">
        <f>Drop2Mod2!D18</f>
        <v>15</v>
      </c>
      <c r="G162" s="154">
        <f>Drop2Mod2!G18</f>
        <v>0</v>
      </c>
      <c r="H162" s="155" t="str">
        <f>IF(Drop2Mod2!$G18=1,Drop2Mod2!H18,"")</f>
        <v/>
      </c>
      <c r="I162" s="155" t="str">
        <f>IF(Drop2Mod2!$G18=1,Drop2Mod2!M18,"")</f>
        <v/>
      </c>
      <c r="J162" s="155" t="str">
        <f>IF(Drop2Mod2!$G18=1,Drop2Mod2!N18,"")</f>
        <v/>
      </c>
      <c r="K162" s="156" t="str">
        <f>IF(Drop2Mod2!$G18=1,"1","")</f>
        <v/>
      </c>
      <c r="L162" s="157" t="str">
        <f>IF(Drop2Mod2!$G18=1,"0","")</f>
        <v/>
      </c>
    </row>
    <row r="163" spans="1:12" x14ac:dyDescent="0.2">
      <c r="A163" s="142">
        <f>Drop2Mod3!A3</f>
        <v>161</v>
      </c>
      <c r="B163" s="138">
        <f>Drop2Mod3!B3</f>
        <v>2</v>
      </c>
      <c r="C163" s="138">
        <f>Drop2Mod3!C3</f>
        <v>3</v>
      </c>
      <c r="D163" s="138">
        <f>Drop2Mod3!$K$1</f>
        <v>1</v>
      </c>
      <c r="E163" s="138" t="str">
        <f>Drop2Mod3!$A$1</f>
        <v>MAST-U Beam Dump</v>
      </c>
      <c r="F163" s="138">
        <f>Drop2Mod3!D3</f>
        <v>0</v>
      </c>
      <c r="G163" s="138">
        <f>Drop2Mod3!G3</f>
        <v>1</v>
      </c>
      <c r="H163" s="139" t="str">
        <f>IF(Drop2Mod3!$G3=1,Drop2Mod3!H3,"")</f>
        <v>SW_2_3_00__DMP_S_LU1</v>
      </c>
      <c r="I163" s="139" t="str">
        <f>IF(Drop2Mod3!$G3=1,Drop2Mod3!M3,"")</f>
        <v>SW MAST Beam Dump Left Sensor Strip Thermocouple</v>
      </c>
      <c r="J163" s="139" t="str">
        <f>IF(Drop2Mod3!$G3=1,Drop2Mod3!N3,"")</f>
        <v>ºC</v>
      </c>
      <c r="K163" s="140" t="str">
        <f>IF(Drop2Mod3!$G3=1,"1","")</f>
        <v>1</v>
      </c>
      <c r="L163" s="141" t="str">
        <f>IF(Drop2Mod3!$G3=1,"0","")</f>
        <v>0</v>
      </c>
    </row>
    <row r="164" spans="1:12" x14ac:dyDescent="0.2">
      <c r="A164" s="101">
        <f>Drop2Mod3!A4</f>
        <v>162</v>
      </c>
      <c r="B164" s="98">
        <f>Drop2Mod3!B4</f>
        <v>2</v>
      </c>
      <c r="C164" s="98">
        <f>Drop2Mod3!C4</f>
        <v>3</v>
      </c>
      <c r="D164" s="98">
        <f>Drop2Mod3!$K$1</f>
        <v>1</v>
      </c>
      <c r="E164" s="98" t="str">
        <f>$E$163</f>
        <v>MAST-U Beam Dump</v>
      </c>
      <c r="F164" s="98">
        <f>Drop2Mod3!D4</f>
        <v>1</v>
      </c>
      <c r="G164" s="98">
        <f>Drop2Mod3!G4</f>
        <v>1</v>
      </c>
      <c r="H164" s="99" t="str">
        <f>IF(Drop2Mod3!$G4=1,Drop2Mod3!H4,"")</f>
        <v>SW_2_3_01__DMP_S_LD1</v>
      </c>
      <c r="I164" s="99" t="str">
        <f>IF(Drop2Mod3!$G4=1,Drop2Mod3!M4,"")</f>
        <v>SW MAST Beam Dump Left Sensor Strip Thermocouple</v>
      </c>
      <c r="J164" s="99" t="str">
        <f>IF(Drop2Mod3!$G4=1,Drop2Mod3!N4,"")</f>
        <v>ºC</v>
      </c>
      <c r="K164" s="100" t="str">
        <f>IF(Drop2Mod3!$G4=1,"1","")</f>
        <v>1</v>
      </c>
      <c r="L164" s="102" t="str">
        <f>IF(Drop2Mod3!$G4=1,"0","")</f>
        <v>0</v>
      </c>
    </row>
    <row r="165" spans="1:12" x14ac:dyDescent="0.2">
      <c r="A165" s="101">
        <f>Drop2Mod3!A5</f>
        <v>163</v>
      </c>
      <c r="B165" s="98">
        <f>Drop2Mod3!B5</f>
        <v>2</v>
      </c>
      <c r="C165" s="98">
        <f>Drop2Mod3!C5</f>
        <v>3</v>
      </c>
      <c r="D165" s="98">
        <f>Drop2Mod3!$K$1</f>
        <v>1</v>
      </c>
      <c r="E165" s="98" t="str">
        <f t="shared" ref="E165:E178" si="10">$E$163</f>
        <v>MAST-U Beam Dump</v>
      </c>
      <c r="F165" s="98">
        <f>Drop2Mod3!D5</f>
        <v>2</v>
      </c>
      <c r="G165" s="98">
        <f>Drop2Mod3!G5</f>
        <v>1</v>
      </c>
      <c r="H165" s="99" t="str">
        <f>IF(Drop2Mod3!$G5=1,Drop2Mod3!H5,"")</f>
        <v>SW_2_3_02__DMP_S_RU1</v>
      </c>
      <c r="I165" s="99" t="str">
        <f>IF(Drop2Mod3!$G5=1,Drop2Mod3!M5,"")</f>
        <v>SW MAST Beam Dump Right Sensor Strip Thermocouple</v>
      </c>
      <c r="J165" s="99" t="str">
        <f>IF(Drop2Mod3!$G5=1,Drop2Mod3!N5,"")</f>
        <v>ºC</v>
      </c>
      <c r="K165" s="100" t="str">
        <f>IF(Drop2Mod3!$G5=1,"1","")</f>
        <v>1</v>
      </c>
      <c r="L165" s="102" t="str">
        <f>IF(Drop2Mod3!$G5=1,"0","")</f>
        <v>0</v>
      </c>
    </row>
    <row r="166" spans="1:12" x14ac:dyDescent="0.2">
      <c r="A166" s="101">
        <f>Drop2Mod3!A6</f>
        <v>164</v>
      </c>
      <c r="B166" s="98">
        <f>Drop2Mod3!B6</f>
        <v>2</v>
      </c>
      <c r="C166" s="98">
        <f>Drop2Mod3!C6</f>
        <v>3</v>
      </c>
      <c r="D166" s="98">
        <f>Drop2Mod3!$K$1</f>
        <v>1</v>
      </c>
      <c r="E166" s="98" t="str">
        <f t="shared" si="10"/>
        <v>MAST-U Beam Dump</v>
      </c>
      <c r="F166" s="98">
        <f>Drop2Mod3!D6</f>
        <v>3</v>
      </c>
      <c r="G166" s="98">
        <f>Drop2Mod3!G6</f>
        <v>1</v>
      </c>
      <c r="H166" s="99" t="str">
        <f>IF(Drop2Mod3!$G6=1,Drop2Mod3!H6,"")</f>
        <v>SW_2_3_03__DMP_S_RD1</v>
      </c>
      <c r="I166" s="99" t="str">
        <f>IF(Drop2Mod3!$G6=1,Drop2Mod3!M6,"")</f>
        <v>SW MAST Beam Dump Right Sensor Strip Thermocouple</v>
      </c>
      <c r="J166" s="99" t="str">
        <f>IF(Drop2Mod3!$G6=1,Drop2Mod3!N6,"")</f>
        <v>ºC</v>
      </c>
      <c r="K166" s="100" t="str">
        <f>IF(Drop2Mod3!$G6=1,"1","")</f>
        <v>1</v>
      </c>
      <c r="L166" s="102" t="str">
        <f>IF(Drop2Mod3!$G6=1,"0","")</f>
        <v>0</v>
      </c>
    </row>
    <row r="167" spans="1:12" x14ac:dyDescent="0.2">
      <c r="A167" s="101">
        <f>Drop2Mod3!A7</f>
        <v>165</v>
      </c>
      <c r="B167" s="98">
        <f>Drop2Mod3!B7</f>
        <v>2</v>
      </c>
      <c r="C167" s="98">
        <f>Drop2Mod3!C7</f>
        <v>3</v>
      </c>
      <c r="D167" s="98">
        <f>Drop2Mod3!$K$1</f>
        <v>1</v>
      </c>
      <c r="E167" s="98" t="str">
        <f t="shared" si="10"/>
        <v>MAST-U Beam Dump</v>
      </c>
      <c r="F167" s="98">
        <f>Drop2Mod3!D7</f>
        <v>4</v>
      </c>
      <c r="G167" s="98">
        <f>Drop2Mod3!G7</f>
        <v>1</v>
      </c>
      <c r="H167" s="99" t="str">
        <f>IF(Drop2Mod3!$G7=1,Drop2Mod3!H7,"")</f>
        <v>SW_2_3_04__DMP_C_L1U2</v>
      </c>
      <c r="I167" s="99" t="str">
        <f>IF(Drop2Mod3!$G7=1,Drop2Mod3!M7,"")</f>
        <v>SW MAST Beam Dump Left CFC Thermocouple</v>
      </c>
      <c r="J167" s="99" t="str">
        <f>IF(Drop2Mod3!$G7=1,Drop2Mod3!N7,"")</f>
        <v>ºC</v>
      </c>
      <c r="K167" s="100" t="str">
        <f>IF(Drop2Mod3!$G7=1,"1","")</f>
        <v>1</v>
      </c>
      <c r="L167" s="102" t="str">
        <f>IF(Drop2Mod3!$G7=1,"0","")</f>
        <v>0</v>
      </c>
    </row>
    <row r="168" spans="1:12" x14ac:dyDescent="0.2">
      <c r="A168" s="101">
        <f>Drop2Mod3!A8</f>
        <v>166</v>
      </c>
      <c r="B168" s="98">
        <f>Drop2Mod3!B8</f>
        <v>2</v>
      </c>
      <c r="C168" s="98">
        <f>Drop2Mod3!C8</f>
        <v>3</v>
      </c>
      <c r="D168" s="98">
        <f>Drop2Mod3!$K$1</f>
        <v>1</v>
      </c>
      <c r="E168" s="98" t="str">
        <f t="shared" si="10"/>
        <v>MAST-U Beam Dump</v>
      </c>
      <c r="F168" s="98">
        <f>Drop2Mod3!D8</f>
        <v>5</v>
      </c>
      <c r="G168" s="98">
        <f>Drop2Mod3!G8</f>
        <v>1</v>
      </c>
      <c r="H168" s="99" t="str">
        <f>IF(Drop2Mod3!$G8=1,Drop2Mod3!H8,"")</f>
        <v>SW_2_3_05__DMP_C_R1U2</v>
      </c>
      <c r="I168" s="99" t="str">
        <f>IF(Drop2Mod3!$G8=1,Drop2Mod3!M8,"")</f>
        <v>SW MAST Beam Dump Right CFC Thermocouple</v>
      </c>
      <c r="J168" s="99" t="str">
        <f>IF(Drop2Mod3!$G8=1,Drop2Mod3!N8,"")</f>
        <v>ºC</v>
      </c>
      <c r="K168" s="100" t="str">
        <f>IF(Drop2Mod3!$G8=1,"1","")</f>
        <v>1</v>
      </c>
      <c r="L168" s="102" t="str">
        <f>IF(Drop2Mod3!$G8=1,"0","")</f>
        <v>0</v>
      </c>
    </row>
    <row r="169" spans="1:12" x14ac:dyDescent="0.2">
      <c r="A169" s="101">
        <f>Drop2Mod3!A9</f>
        <v>167</v>
      </c>
      <c r="B169" s="98">
        <f>Drop2Mod3!B9</f>
        <v>2</v>
      </c>
      <c r="C169" s="98">
        <f>Drop2Mod3!C9</f>
        <v>3</v>
      </c>
      <c r="D169" s="98">
        <f>Drop2Mod3!$K$1</f>
        <v>1</v>
      </c>
      <c r="E169" s="98" t="str">
        <f t="shared" si="10"/>
        <v>MAST-U Beam Dump</v>
      </c>
      <c r="F169" s="98">
        <f>Drop2Mod3!D9</f>
        <v>6</v>
      </c>
      <c r="G169" s="98">
        <f>Drop2Mod3!G9</f>
        <v>1</v>
      </c>
      <c r="H169" s="99" t="str">
        <f>IF(Drop2Mod3!$G9=1,Drop2Mod3!H9,"")</f>
        <v>SW_2_3_06__DMP_C_L2U1</v>
      </c>
      <c r="I169" s="99" t="str">
        <f>IF(Drop2Mod3!$G9=1,Drop2Mod3!M9,"")</f>
        <v>SW MAST Beam Dump Left CFC Thermocouple</v>
      </c>
      <c r="J169" s="99" t="str">
        <f>IF(Drop2Mod3!$G9=1,Drop2Mod3!N9,"")</f>
        <v>ºC</v>
      </c>
      <c r="K169" s="100" t="str">
        <f>IF(Drop2Mod3!$G9=1,"1","")</f>
        <v>1</v>
      </c>
      <c r="L169" s="102" t="str">
        <f>IF(Drop2Mod3!$G9=1,"0","")</f>
        <v>0</v>
      </c>
    </row>
    <row r="170" spans="1:12" x14ac:dyDescent="0.2">
      <c r="A170" s="101">
        <f>Drop2Mod3!A10</f>
        <v>168</v>
      </c>
      <c r="B170" s="98">
        <f>Drop2Mod3!B10</f>
        <v>2</v>
      </c>
      <c r="C170" s="98">
        <f>Drop2Mod3!C10</f>
        <v>3</v>
      </c>
      <c r="D170" s="98">
        <f>Drop2Mod3!$K$1</f>
        <v>1</v>
      </c>
      <c r="E170" s="98" t="str">
        <f t="shared" si="10"/>
        <v>MAST-U Beam Dump</v>
      </c>
      <c r="F170" s="98">
        <f>Drop2Mod3!D10</f>
        <v>7</v>
      </c>
      <c r="G170" s="98">
        <f>Drop2Mod3!G10</f>
        <v>1</v>
      </c>
      <c r="H170" s="99" t="str">
        <f>IF(Drop2Mod3!$G10=1,Drop2Mod3!H10,"")</f>
        <v>SW_2_3_07__DMP_C_L1U1</v>
      </c>
      <c r="I170" s="99" t="str">
        <f>IF(Drop2Mod3!$G10=1,Drop2Mod3!M10,"")</f>
        <v>SW MAST Beam Dump Left CFC Thermocouple</v>
      </c>
      <c r="J170" s="99" t="str">
        <f>IF(Drop2Mod3!$G10=1,Drop2Mod3!N10,"")</f>
        <v>ºC</v>
      </c>
      <c r="K170" s="100" t="str">
        <f>IF(Drop2Mod3!$G10=1,"1","")</f>
        <v>1</v>
      </c>
      <c r="L170" s="102" t="str">
        <f>IF(Drop2Mod3!$G10=1,"0","")</f>
        <v>0</v>
      </c>
    </row>
    <row r="171" spans="1:12" x14ac:dyDescent="0.2">
      <c r="A171" s="101">
        <f>Drop2Mod3!A11</f>
        <v>169</v>
      </c>
      <c r="B171" s="98">
        <f>Drop2Mod3!B11</f>
        <v>2</v>
      </c>
      <c r="C171" s="98">
        <f>Drop2Mod3!C11</f>
        <v>3</v>
      </c>
      <c r="D171" s="98">
        <f>Drop2Mod3!$K$1</f>
        <v>1</v>
      </c>
      <c r="E171" s="98" t="str">
        <f t="shared" si="10"/>
        <v>MAST-U Beam Dump</v>
      </c>
      <c r="F171" s="98">
        <f>Drop2Mod3!D11</f>
        <v>8</v>
      </c>
      <c r="G171" s="98">
        <f>Drop2Mod3!G11</f>
        <v>1</v>
      </c>
      <c r="H171" s="99" t="str">
        <f>IF(Drop2Mod3!$G11=1,Drop2Mod3!H11,"")</f>
        <v>SW_2_3_08__DMP_C_R1U1</v>
      </c>
      <c r="I171" s="99" t="str">
        <f>IF(Drop2Mod3!$G11=1,Drop2Mod3!M11,"")</f>
        <v>SW MAST Beam Dump Right CFC Thermocouple</v>
      </c>
      <c r="J171" s="99" t="str">
        <f>IF(Drop2Mod3!$G11=1,Drop2Mod3!N11,"")</f>
        <v>ºC</v>
      </c>
      <c r="K171" s="100" t="str">
        <f>IF(Drop2Mod3!$G11=1,"1","")</f>
        <v>1</v>
      </c>
      <c r="L171" s="102" t="str">
        <f>IF(Drop2Mod3!$G11=1,"0","")</f>
        <v>0</v>
      </c>
    </row>
    <row r="172" spans="1:12" x14ac:dyDescent="0.2">
      <c r="A172" s="101">
        <f>Drop2Mod3!A12</f>
        <v>170</v>
      </c>
      <c r="B172" s="98">
        <f>Drop2Mod3!B12</f>
        <v>2</v>
      </c>
      <c r="C172" s="98">
        <f>Drop2Mod3!C12</f>
        <v>3</v>
      </c>
      <c r="D172" s="98">
        <f>Drop2Mod3!$K$1</f>
        <v>1</v>
      </c>
      <c r="E172" s="98" t="str">
        <f t="shared" si="10"/>
        <v>MAST-U Beam Dump</v>
      </c>
      <c r="F172" s="98">
        <f>Drop2Mod3!D12</f>
        <v>9</v>
      </c>
      <c r="G172" s="98">
        <f>Drop2Mod3!G12</f>
        <v>1</v>
      </c>
      <c r="H172" s="99" t="str">
        <f>IF(Drop2Mod3!$G12=1,Drop2Mod3!H12,"")</f>
        <v>SW_2_3_09__DMP_C_R2U1</v>
      </c>
      <c r="I172" s="99" t="str">
        <f>IF(Drop2Mod3!$G12=1,Drop2Mod3!M12,"")</f>
        <v>SW MAST Beam Dump Right CFC Thermocouple</v>
      </c>
      <c r="J172" s="99" t="str">
        <f>IF(Drop2Mod3!$G12=1,Drop2Mod3!N12,"")</f>
        <v>ºC</v>
      </c>
      <c r="K172" s="100" t="str">
        <f>IF(Drop2Mod3!$G12=1,"1","")</f>
        <v>1</v>
      </c>
      <c r="L172" s="102" t="str">
        <f>IF(Drop2Mod3!$G12=1,"0","")</f>
        <v>0</v>
      </c>
    </row>
    <row r="173" spans="1:12" x14ac:dyDescent="0.2">
      <c r="A173" s="101">
        <f>Drop2Mod3!A13</f>
        <v>171</v>
      </c>
      <c r="B173" s="98">
        <f>Drop2Mod3!B13</f>
        <v>2</v>
      </c>
      <c r="C173" s="98">
        <f>Drop2Mod3!C13</f>
        <v>3</v>
      </c>
      <c r="D173" s="98">
        <f>Drop2Mod3!$K$1</f>
        <v>1</v>
      </c>
      <c r="E173" s="98" t="str">
        <f t="shared" si="10"/>
        <v>MAST-U Beam Dump</v>
      </c>
      <c r="F173" s="98">
        <f>Drop2Mod3!D13</f>
        <v>10</v>
      </c>
      <c r="G173" s="98">
        <f>Drop2Mod3!G13</f>
        <v>1</v>
      </c>
      <c r="H173" s="99" t="str">
        <f>IF(Drop2Mod3!$G13=1,Drop2Mod3!H13,"")</f>
        <v>SW_2_3_10__DMP_C_L2D1</v>
      </c>
      <c r="I173" s="99" t="str">
        <f>IF(Drop2Mod3!$G13=1,Drop2Mod3!M13,"")</f>
        <v>SW MAST Beam Dump Left CFC Thermocouple</v>
      </c>
      <c r="J173" s="99" t="str">
        <f>IF(Drop2Mod3!$G13=1,Drop2Mod3!N13,"")</f>
        <v>ºC</v>
      </c>
      <c r="K173" s="100" t="str">
        <f>IF(Drop2Mod3!$G13=1,"1","")</f>
        <v>1</v>
      </c>
      <c r="L173" s="102" t="str">
        <f>IF(Drop2Mod3!$G13=1,"0","")</f>
        <v>0</v>
      </c>
    </row>
    <row r="174" spans="1:12" x14ac:dyDescent="0.2">
      <c r="A174" s="101">
        <f>Drop2Mod3!A14</f>
        <v>172</v>
      </c>
      <c r="B174" s="98">
        <f>Drop2Mod3!B14</f>
        <v>2</v>
      </c>
      <c r="C174" s="98">
        <f>Drop2Mod3!C14</f>
        <v>3</v>
      </c>
      <c r="D174" s="98">
        <f>Drop2Mod3!$K$1</f>
        <v>1</v>
      </c>
      <c r="E174" s="98" t="str">
        <f t="shared" si="10"/>
        <v>MAST-U Beam Dump</v>
      </c>
      <c r="F174" s="98">
        <f>Drop2Mod3!D14</f>
        <v>11</v>
      </c>
      <c r="G174" s="98">
        <f>Drop2Mod3!G14</f>
        <v>1</v>
      </c>
      <c r="H174" s="99" t="str">
        <f>IF(Drop2Mod3!$G14=1,Drop2Mod3!H14,"")</f>
        <v>SW_2_3_11__DMP_C_L1D1</v>
      </c>
      <c r="I174" s="99" t="str">
        <f>IF(Drop2Mod3!$G14=1,Drop2Mod3!M14,"")</f>
        <v>SW MAST Beam Dump Left CFC Thermocouple</v>
      </c>
      <c r="J174" s="99" t="str">
        <f>IF(Drop2Mod3!$G14=1,Drop2Mod3!N14,"")</f>
        <v>ºC</v>
      </c>
      <c r="K174" s="100" t="str">
        <f>IF(Drop2Mod3!$G14=1,"1","")</f>
        <v>1</v>
      </c>
      <c r="L174" s="102" t="str">
        <f>IF(Drop2Mod3!$G14=1,"0","")</f>
        <v>0</v>
      </c>
    </row>
    <row r="175" spans="1:12" x14ac:dyDescent="0.2">
      <c r="A175" s="101">
        <f>Drop2Mod3!A15</f>
        <v>173</v>
      </c>
      <c r="B175" s="98">
        <f>Drop2Mod3!B15</f>
        <v>2</v>
      </c>
      <c r="C175" s="98">
        <f>Drop2Mod3!C15</f>
        <v>3</v>
      </c>
      <c r="D175" s="98">
        <f>Drop2Mod3!$K$1</f>
        <v>1</v>
      </c>
      <c r="E175" s="98" t="str">
        <f t="shared" si="10"/>
        <v>MAST-U Beam Dump</v>
      </c>
      <c r="F175" s="98">
        <f>Drop2Mod3!D15</f>
        <v>12</v>
      </c>
      <c r="G175" s="98">
        <f>Drop2Mod3!G15</f>
        <v>1</v>
      </c>
      <c r="H175" s="99" t="str">
        <f>IF(Drop2Mod3!$G15=1,Drop2Mod3!H15,"")</f>
        <v>SW_2_3_12__DMP_C_R1D1</v>
      </c>
      <c r="I175" s="99" t="str">
        <f>IF(Drop2Mod3!$G15=1,Drop2Mod3!M15,"")</f>
        <v>SW MAST Beam Dump Right CFC Thermocouple</v>
      </c>
      <c r="J175" s="99" t="str">
        <f>IF(Drop2Mod3!$G15=1,Drop2Mod3!N15,"")</f>
        <v>ºC</v>
      </c>
      <c r="K175" s="100" t="str">
        <f>IF(Drop2Mod3!$G15=1,"1","")</f>
        <v>1</v>
      </c>
      <c r="L175" s="102" t="str">
        <f>IF(Drop2Mod3!$G15=1,"0","")</f>
        <v>0</v>
      </c>
    </row>
    <row r="176" spans="1:12" x14ac:dyDescent="0.2">
      <c r="A176" s="101">
        <f>Drop2Mod3!A16</f>
        <v>174</v>
      </c>
      <c r="B176" s="98">
        <f>Drop2Mod3!B16</f>
        <v>2</v>
      </c>
      <c r="C176" s="98">
        <f>Drop2Mod3!C16</f>
        <v>3</v>
      </c>
      <c r="D176" s="98">
        <f>Drop2Mod3!$K$1</f>
        <v>1</v>
      </c>
      <c r="E176" s="98" t="str">
        <f t="shared" si="10"/>
        <v>MAST-U Beam Dump</v>
      </c>
      <c r="F176" s="98">
        <f>Drop2Mod3!D16</f>
        <v>13</v>
      </c>
      <c r="G176" s="98">
        <f>Drop2Mod3!G16</f>
        <v>1</v>
      </c>
      <c r="H176" s="99" t="str">
        <f>IF(Drop2Mod3!$G16=1,Drop2Mod3!H16,"")</f>
        <v>SW_2_3_13__DMP_C_R2D1</v>
      </c>
      <c r="I176" s="99" t="str">
        <f>IF(Drop2Mod3!$G16=1,Drop2Mod3!M16,"")</f>
        <v>SW MAST Beam Dump Right CFC Thermocouple</v>
      </c>
      <c r="J176" s="99" t="str">
        <f>IF(Drop2Mod3!$G16=1,Drop2Mod3!N16,"")</f>
        <v>ºC</v>
      </c>
      <c r="K176" s="100" t="str">
        <f>IF(Drop2Mod3!$G16=1,"1","")</f>
        <v>1</v>
      </c>
      <c r="L176" s="102" t="str">
        <f>IF(Drop2Mod3!$G16=1,"0","")</f>
        <v>0</v>
      </c>
    </row>
    <row r="177" spans="1:12" x14ac:dyDescent="0.2">
      <c r="A177" s="101">
        <f>Drop2Mod3!A17</f>
        <v>175</v>
      </c>
      <c r="B177" s="98">
        <f>Drop2Mod3!B17</f>
        <v>2</v>
      </c>
      <c r="C177" s="98">
        <f>Drop2Mod3!C17</f>
        <v>3</v>
      </c>
      <c r="D177" s="98">
        <f>Drop2Mod3!$K$1</f>
        <v>1</v>
      </c>
      <c r="E177" s="98" t="str">
        <f t="shared" si="10"/>
        <v>MAST-U Beam Dump</v>
      </c>
      <c r="F177" s="98">
        <f>Drop2Mod3!D17</f>
        <v>14</v>
      </c>
      <c r="G177" s="98">
        <f>Drop2Mod3!G17</f>
        <v>1</v>
      </c>
      <c r="H177" s="99" t="str">
        <f>IF(Drop2Mod3!$G17=1,Drop2Mod3!H17,"")</f>
        <v>SW_2_3_14__DMP_C_L1D2</v>
      </c>
      <c r="I177" s="99" t="str">
        <f>IF(Drop2Mod3!$G17=1,Drop2Mod3!M17,"")</f>
        <v>SW MAST Beam Dump Left CFC Thermocouple</v>
      </c>
      <c r="J177" s="99" t="str">
        <f>IF(Drop2Mod3!$G17=1,Drop2Mod3!N17,"")</f>
        <v>ºC</v>
      </c>
      <c r="K177" s="100" t="str">
        <f>IF(Drop2Mod3!$G17=1,"1","")</f>
        <v>1</v>
      </c>
      <c r="L177" s="102" t="str">
        <f>IF(Drop2Mod3!$G17=1,"0","")</f>
        <v>0</v>
      </c>
    </row>
    <row r="178" spans="1:12" ht="13.5" thickBot="1" x14ac:dyDescent="0.25">
      <c r="A178" s="103">
        <f>Drop2Mod3!A18</f>
        <v>176</v>
      </c>
      <c r="B178" s="104">
        <f>Drop2Mod3!B18</f>
        <v>2</v>
      </c>
      <c r="C178" s="104">
        <f>Drop2Mod3!C18</f>
        <v>3</v>
      </c>
      <c r="D178" s="104">
        <f>Drop2Mod3!$K$1</f>
        <v>1</v>
      </c>
      <c r="E178" s="98" t="str">
        <f t="shared" si="10"/>
        <v>MAST-U Beam Dump</v>
      </c>
      <c r="F178" s="104">
        <f>Drop2Mod3!D18</f>
        <v>15</v>
      </c>
      <c r="G178" s="104">
        <f>Drop2Mod3!G18</f>
        <v>1</v>
      </c>
      <c r="H178" s="105" t="str">
        <f>IF(Drop2Mod3!$G18=1,Drop2Mod3!H18,"")</f>
        <v>SW_2_3_15__DMP_C_R1D2</v>
      </c>
      <c r="I178" s="105" t="str">
        <f>IF(Drop2Mod3!$G18=1,Drop2Mod3!M18,"")</f>
        <v>SW MAST Beam Dump Right CFC Thermocouple</v>
      </c>
      <c r="J178" s="105" t="str">
        <f>IF(Drop2Mod3!$G18=1,Drop2Mod3!N18,"")</f>
        <v>ºC</v>
      </c>
      <c r="K178" s="106" t="str">
        <f>IF(Drop2Mod3!$G18=1,"1","")</f>
        <v>1</v>
      </c>
      <c r="L178" s="107" t="str">
        <f>IF(Drop2Mod3!$G18=1,"0","")</f>
        <v>0</v>
      </c>
    </row>
    <row r="179" spans="1:12" x14ac:dyDescent="0.2">
      <c r="A179" s="128">
        <f>Drop2Mod4!A3</f>
        <v>177</v>
      </c>
      <c r="B179" s="129">
        <f>Drop2Mod4!B3</f>
        <v>2</v>
      </c>
      <c r="C179" s="129">
        <f>Drop2Mod4!C3</f>
        <v>4</v>
      </c>
      <c r="D179" s="129">
        <f>Drop2Mod4!$K$1</f>
        <v>0</v>
      </c>
      <c r="E179" s="129" t="str">
        <f>Drop2Mod4!$A$1</f>
        <v>MAST-U Beam Dump</v>
      </c>
      <c r="F179" s="129">
        <f>Drop2Mod4!D3</f>
        <v>0</v>
      </c>
      <c r="G179" s="129">
        <f>Drop2Mod4!G3</f>
        <v>1</v>
      </c>
      <c r="H179" s="130" t="str">
        <f>IF(Drop2Mod4!$G3=1,Drop2Mod4!H3,"")</f>
        <v>SW_2_4_00__DMP_G_L3U1</v>
      </c>
      <c r="I179" s="130" t="str">
        <f>IF(Drop2Mod4!$G3=1,Drop2Mod4!M3,"")</f>
        <v>SW MAST Beam Dump Left Sensor Strip Thermocouple</v>
      </c>
      <c r="J179" s="130" t="str">
        <f>IF(Drop2Mod4!$G3=1,Drop2Mod4!N3,"")</f>
        <v>ºC</v>
      </c>
      <c r="K179" s="131" t="str">
        <f>IF(Drop2Mod4!$G3=1,"1","")</f>
        <v>1</v>
      </c>
      <c r="L179" s="132" t="str">
        <f>IF(Drop2Mod4!$G3=1,"0","")</f>
        <v>0</v>
      </c>
    </row>
    <row r="180" spans="1:12" x14ac:dyDescent="0.2">
      <c r="A180" s="118">
        <f>Drop2Mod4!A4</f>
        <v>178</v>
      </c>
      <c r="B180" s="119">
        <f>Drop2Mod4!B4</f>
        <v>2</v>
      </c>
      <c r="C180" s="119">
        <f>Drop2Mod4!C4</f>
        <v>4</v>
      </c>
      <c r="D180" s="119">
        <f>Drop2Mod4!$K$1</f>
        <v>0</v>
      </c>
      <c r="E180" s="119" t="str">
        <f t="shared" ref="E180:E194" si="11">$E$179</f>
        <v>MAST-U Beam Dump</v>
      </c>
      <c r="F180" s="119">
        <f>Drop2Mod4!D4</f>
        <v>1</v>
      </c>
      <c r="G180" s="119">
        <f>Drop2Mod4!G4</f>
        <v>1</v>
      </c>
      <c r="H180" s="120" t="str">
        <f>IF(Drop2Mod4!$G4=1,Drop2Mod4!H4,"")</f>
        <v>SW_2_4_01__DMP_G_L3D1</v>
      </c>
      <c r="I180" s="120" t="str">
        <f>IF(Drop2Mod4!$G4=1,Drop2Mod4!M4,"")</f>
        <v>SW MAST Beam Dump Left Sensor Strip Thermocouple</v>
      </c>
      <c r="J180" s="120" t="str">
        <f>IF(Drop2Mod4!$G4=1,Drop2Mod4!N4,"")</f>
        <v>ºC</v>
      </c>
      <c r="K180" s="121" t="str">
        <f>IF(Drop2Mod4!$G4=1,"1","")</f>
        <v>1</v>
      </c>
      <c r="L180" s="122" t="str">
        <f>IF(Drop2Mod4!$G4=1,"0","")</f>
        <v>0</v>
      </c>
    </row>
    <row r="181" spans="1:12" x14ac:dyDescent="0.2">
      <c r="A181" s="118">
        <f>Drop2Mod4!A5</f>
        <v>179</v>
      </c>
      <c r="B181" s="119">
        <f>Drop2Mod4!B5</f>
        <v>2</v>
      </c>
      <c r="C181" s="119">
        <f>Drop2Mod4!C5</f>
        <v>4</v>
      </c>
      <c r="D181" s="119">
        <f>Drop2Mod4!$K$1</f>
        <v>0</v>
      </c>
      <c r="E181" s="119" t="str">
        <f t="shared" si="11"/>
        <v>MAST-U Beam Dump</v>
      </c>
      <c r="F181" s="119">
        <f>Drop2Mod4!D5</f>
        <v>2</v>
      </c>
      <c r="G181" s="119">
        <f>Drop2Mod4!G5</f>
        <v>1</v>
      </c>
      <c r="H181" s="120" t="str">
        <f>IF(Drop2Mod4!$G5=1,Drop2Mod4!H5,"")</f>
        <v>SW_2_4_02__DMP_G_R3U1</v>
      </c>
      <c r="I181" s="120" t="str">
        <f>IF(Drop2Mod4!$G5=1,Drop2Mod4!M5,"")</f>
        <v>SW MAST Beam Dump Right Sensor Strip Thermocouple</v>
      </c>
      <c r="J181" s="120" t="str">
        <f>IF(Drop2Mod4!$G5=1,Drop2Mod4!N5,"")</f>
        <v>ºC</v>
      </c>
      <c r="K181" s="121" t="str">
        <f>IF(Drop2Mod4!$G5=1,"1","")</f>
        <v>1</v>
      </c>
      <c r="L181" s="122" t="str">
        <f>IF(Drop2Mod4!$G5=1,"0","")</f>
        <v>0</v>
      </c>
    </row>
    <row r="182" spans="1:12" x14ac:dyDescent="0.2">
      <c r="A182" s="118">
        <f>Drop2Mod4!A6</f>
        <v>180</v>
      </c>
      <c r="B182" s="119">
        <f>Drop2Mod4!B6</f>
        <v>2</v>
      </c>
      <c r="C182" s="119">
        <f>Drop2Mod4!C6</f>
        <v>4</v>
      </c>
      <c r="D182" s="119">
        <f>Drop2Mod4!$K$1</f>
        <v>0</v>
      </c>
      <c r="E182" s="119" t="str">
        <f t="shared" si="11"/>
        <v>MAST-U Beam Dump</v>
      </c>
      <c r="F182" s="119">
        <f>Drop2Mod4!D6</f>
        <v>3</v>
      </c>
      <c r="G182" s="119">
        <f>Drop2Mod4!G6</f>
        <v>1</v>
      </c>
      <c r="H182" s="120" t="str">
        <f>IF(Drop2Mod4!$G6=1,Drop2Mod4!H6,"")</f>
        <v>SW_2_4_03__DMP_G_R3D1</v>
      </c>
      <c r="I182" s="120" t="str">
        <f>IF(Drop2Mod4!$G6=1,Drop2Mod4!M6,"")</f>
        <v>SW MAST Beam Dump Right Sensor Strip Thermocouple</v>
      </c>
      <c r="J182" s="120" t="str">
        <f>IF(Drop2Mod4!$G6=1,Drop2Mod4!N6,"")</f>
        <v>ºC</v>
      </c>
      <c r="K182" s="121" t="str">
        <f>IF(Drop2Mod4!$G6=1,"1","")</f>
        <v>1</v>
      </c>
      <c r="L182" s="122" t="str">
        <f>IF(Drop2Mod4!$G6=1,"0","")</f>
        <v>0</v>
      </c>
    </row>
    <row r="183" spans="1:12" x14ac:dyDescent="0.2">
      <c r="A183" s="118">
        <f>Drop2Mod4!A7</f>
        <v>181</v>
      </c>
      <c r="B183" s="119">
        <f>Drop2Mod4!B7</f>
        <v>2</v>
      </c>
      <c r="C183" s="119">
        <f>Drop2Mod4!C7</f>
        <v>4</v>
      </c>
      <c r="D183" s="119">
        <f>Drop2Mod4!$K$1</f>
        <v>0</v>
      </c>
      <c r="E183" s="119" t="str">
        <f t="shared" si="11"/>
        <v>MAST-U Beam Dump</v>
      </c>
      <c r="F183" s="119">
        <f>Drop2Mod4!D7</f>
        <v>4</v>
      </c>
      <c r="G183" s="119">
        <f>Drop2Mod4!G7</f>
        <v>1</v>
      </c>
      <c r="H183" s="120" t="str">
        <f>IF(Drop2Mod4!$G7=1,Drop2Mod4!H7,"")</f>
        <v>SW_2_4_04__DMP_C_L2U2</v>
      </c>
      <c r="I183" s="120" t="str">
        <f>IF(Drop2Mod4!$G7=1,Drop2Mod4!M7,"")</f>
        <v>SW MAST Beam Dump Left CFC Thermocouple</v>
      </c>
      <c r="J183" s="120" t="str">
        <f>IF(Drop2Mod4!$G7=1,Drop2Mod4!N7,"")</f>
        <v>ºC</v>
      </c>
      <c r="K183" s="121" t="str">
        <f>IF(Drop2Mod4!$G7=1,"1","")</f>
        <v>1</v>
      </c>
      <c r="L183" s="122" t="str">
        <f>IF(Drop2Mod4!$G7=1,"0","")</f>
        <v>0</v>
      </c>
    </row>
    <row r="184" spans="1:12" x14ac:dyDescent="0.2">
      <c r="A184" s="118">
        <f>Drop2Mod4!A8</f>
        <v>182</v>
      </c>
      <c r="B184" s="119">
        <f>Drop2Mod4!B8</f>
        <v>2</v>
      </c>
      <c r="C184" s="119">
        <f>Drop2Mod4!C8</f>
        <v>4</v>
      </c>
      <c r="D184" s="119">
        <f>Drop2Mod4!$K$1</f>
        <v>0</v>
      </c>
      <c r="E184" s="119" t="str">
        <f t="shared" si="11"/>
        <v>MAST-U Beam Dump</v>
      </c>
      <c r="F184" s="119">
        <f>Drop2Mod4!D8</f>
        <v>5</v>
      </c>
      <c r="G184" s="119">
        <f>Drop2Mod4!G8</f>
        <v>1</v>
      </c>
      <c r="H184" s="120" t="str">
        <f>IF(Drop2Mod4!$G8=1,Drop2Mod4!H8,"")</f>
        <v>SW_2_4_05__DMP_C_L2D2</v>
      </c>
      <c r="I184" s="120" t="str">
        <f>IF(Drop2Mod4!$G8=1,Drop2Mod4!M8,"")</f>
        <v>SW MAST Beam Dump Right CFC Thermocouple</v>
      </c>
      <c r="J184" s="120" t="str">
        <f>IF(Drop2Mod4!$G8=1,Drop2Mod4!N8,"")</f>
        <v>ºC</v>
      </c>
      <c r="K184" s="121" t="str">
        <f>IF(Drop2Mod4!$G8=1,"1","")</f>
        <v>1</v>
      </c>
      <c r="L184" s="122" t="str">
        <f>IF(Drop2Mod4!$G8=1,"0","")</f>
        <v>0</v>
      </c>
    </row>
    <row r="185" spans="1:12" x14ac:dyDescent="0.2">
      <c r="A185" s="118">
        <f>Drop2Mod4!A9</f>
        <v>183</v>
      </c>
      <c r="B185" s="119">
        <f>Drop2Mod4!B9</f>
        <v>2</v>
      </c>
      <c r="C185" s="119">
        <f>Drop2Mod4!C9</f>
        <v>4</v>
      </c>
      <c r="D185" s="119">
        <f>Drop2Mod4!$K$1</f>
        <v>0</v>
      </c>
      <c r="E185" s="119" t="str">
        <f t="shared" si="11"/>
        <v>MAST-U Beam Dump</v>
      </c>
      <c r="F185" s="119">
        <f>Drop2Mod4!D9</f>
        <v>6</v>
      </c>
      <c r="G185" s="119">
        <f>Drop2Mod4!G9</f>
        <v>1</v>
      </c>
      <c r="H185" s="120" t="str">
        <f>IF(Drop2Mod4!$G9=1,Drop2Mod4!H9,"")</f>
        <v>SW_2_4_06__DMP_C_R2U2</v>
      </c>
      <c r="I185" s="120" t="str">
        <f>IF(Drop2Mod4!$G9=1,Drop2Mod4!M9,"")</f>
        <v>SW MAST Beam Dump Left CFC Thermocouple</v>
      </c>
      <c r="J185" s="120" t="str">
        <f>IF(Drop2Mod4!$G9=1,Drop2Mod4!N9,"")</f>
        <v>ºC</v>
      </c>
      <c r="K185" s="121" t="str">
        <f>IF(Drop2Mod4!$G9=1,"1","")</f>
        <v>1</v>
      </c>
      <c r="L185" s="122" t="str">
        <f>IF(Drop2Mod4!$G9=1,"0","")</f>
        <v>0</v>
      </c>
    </row>
    <row r="186" spans="1:12" x14ac:dyDescent="0.2">
      <c r="A186" s="118">
        <f>Drop2Mod4!A10</f>
        <v>184</v>
      </c>
      <c r="B186" s="119">
        <f>Drop2Mod4!B10</f>
        <v>2</v>
      </c>
      <c r="C186" s="119">
        <f>Drop2Mod4!C10</f>
        <v>4</v>
      </c>
      <c r="D186" s="119">
        <f>Drop2Mod4!$K$1</f>
        <v>0</v>
      </c>
      <c r="E186" s="119" t="str">
        <f t="shared" si="11"/>
        <v>MAST-U Beam Dump</v>
      </c>
      <c r="F186" s="119">
        <f>Drop2Mod4!D10</f>
        <v>7</v>
      </c>
      <c r="G186" s="119">
        <f>Drop2Mod4!G10</f>
        <v>1</v>
      </c>
      <c r="H186" s="120" t="str">
        <f>IF(Drop2Mod4!$G10=1,Drop2Mod4!H10,"")</f>
        <v>SW_2_4_07__DMP_C_R2D2</v>
      </c>
      <c r="I186" s="120" t="str">
        <f>IF(Drop2Mod4!$G10=1,Drop2Mod4!M10,"")</f>
        <v>SW MAST Beam Dump Left CFC Thermocouple</v>
      </c>
      <c r="J186" s="120" t="str">
        <f>IF(Drop2Mod4!$G10=1,Drop2Mod4!N10,"")</f>
        <v>ºC</v>
      </c>
      <c r="K186" s="121" t="str">
        <f>IF(Drop2Mod4!$G10=1,"1","")</f>
        <v>1</v>
      </c>
      <c r="L186" s="122" t="str">
        <f>IF(Drop2Mod4!$G10=1,"0","")</f>
        <v>0</v>
      </c>
    </row>
    <row r="187" spans="1:12" x14ac:dyDescent="0.2">
      <c r="A187" s="118">
        <f>Drop2Mod4!A11</f>
        <v>185</v>
      </c>
      <c r="B187" s="119">
        <f>Drop2Mod4!B11</f>
        <v>2</v>
      </c>
      <c r="C187" s="119">
        <f>Drop2Mod4!C11</f>
        <v>4</v>
      </c>
      <c r="D187" s="119">
        <f>Drop2Mod4!$K$1</f>
        <v>0</v>
      </c>
      <c r="E187" s="119" t="str">
        <f t="shared" si="11"/>
        <v>MAST-U Beam Dump</v>
      </c>
      <c r="F187" s="119">
        <f>Drop2Mod4!D11</f>
        <v>8</v>
      </c>
      <c r="G187" s="119">
        <f>Drop2Mod4!G11</f>
        <v>1</v>
      </c>
      <c r="H187" s="120" t="str">
        <f>IF(Drop2Mod4!$G11=1,Drop2Mod4!H11,"")</f>
        <v>SW_2_4_08__DMP_G_L3U2</v>
      </c>
      <c r="I187" s="120" t="str">
        <f>IF(Drop2Mod4!$G11=1,Drop2Mod4!M11,"")</f>
        <v>SW MAST Beam Dump Right CFC Thermocouple</v>
      </c>
      <c r="J187" s="120" t="str">
        <f>IF(Drop2Mod4!$G11=1,Drop2Mod4!N11,"")</f>
        <v>ºC</v>
      </c>
      <c r="K187" s="121" t="str">
        <f>IF(Drop2Mod4!$G11=1,"1","")</f>
        <v>1</v>
      </c>
      <c r="L187" s="122" t="str">
        <f>IF(Drop2Mod4!$G11=1,"0","")</f>
        <v>0</v>
      </c>
    </row>
    <row r="188" spans="1:12" x14ac:dyDescent="0.2">
      <c r="A188" s="118">
        <f>Drop2Mod4!A12</f>
        <v>186</v>
      </c>
      <c r="B188" s="119">
        <f>Drop2Mod4!B12</f>
        <v>2</v>
      </c>
      <c r="C188" s="119">
        <f>Drop2Mod4!C12</f>
        <v>4</v>
      </c>
      <c r="D188" s="119">
        <f>Drop2Mod4!$K$1</f>
        <v>0</v>
      </c>
      <c r="E188" s="119" t="str">
        <f t="shared" si="11"/>
        <v>MAST-U Beam Dump</v>
      </c>
      <c r="F188" s="119">
        <f>Drop2Mod4!D12</f>
        <v>9</v>
      </c>
      <c r="G188" s="119">
        <f>Drop2Mod4!G12</f>
        <v>1</v>
      </c>
      <c r="H188" s="120" t="str">
        <f>IF(Drop2Mod4!$G12=1,Drop2Mod4!H12,"")</f>
        <v>SW_2_4_09__DMP_G_L3D2</v>
      </c>
      <c r="I188" s="120" t="str">
        <f>IF(Drop2Mod4!$G12=1,Drop2Mod4!M12,"")</f>
        <v>SW MAST Beam Dump Right CFC Thermocouple</v>
      </c>
      <c r="J188" s="120" t="str">
        <f>IF(Drop2Mod4!$G12=1,Drop2Mod4!N12,"")</f>
        <v>ºC</v>
      </c>
      <c r="K188" s="121" t="str">
        <f>IF(Drop2Mod4!$G12=1,"1","")</f>
        <v>1</v>
      </c>
      <c r="L188" s="122" t="str">
        <f>IF(Drop2Mod4!$G12=1,"0","")</f>
        <v>0</v>
      </c>
    </row>
    <row r="189" spans="1:12" x14ac:dyDescent="0.2">
      <c r="A189" s="118">
        <f>Drop2Mod4!A13</f>
        <v>187</v>
      </c>
      <c r="B189" s="119">
        <f>Drop2Mod4!B13</f>
        <v>2</v>
      </c>
      <c r="C189" s="119">
        <f>Drop2Mod4!C13</f>
        <v>4</v>
      </c>
      <c r="D189" s="119">
        <f>Drop2Mod4!$K$1</f>
        <v>0</v>
      </c>
      <c r="E189" s="119" t="str">
        <f t="shared" si="11"/>
        <v>MAST-U Beam Dump</v>
      </c>
      <c r="F189" s="119">
        <f>Drop2Mod4!D13</f>
        <v>10</v>
      </c>
      <c r="G189" s="119">
        <f>Drop2Mod4!G13</f>
        <v>1</v>
      </c>
      <c r="H189" s="120" t="str">
        <f>IF(Drop2Mod4!$G13=1,Drop2Mod4!H13,"")</f>
        <v>SW_2_4_10__DMP_G_R3U2</v>
      </c>
      <c r="I189" s="120" t="str">
        <f>IF(Drop2Mod4!$G13=1,Drop2Mod4!M13,"")</f>
        <v>SW MAST Beam Dump Left CFC Thermocouple</v>
      </c>
      <c r="J189" s="120" t="str">
        <f>IF(Drop2Mod4!$G13=1,Drop2Mod4!N13,"")</f>
        <v>ºC</v>
      </c>
      <c r="K189" s="121" t="str">
        <f>IF(Drop2Mod4!$G13=1,"1","")</f>
        <v>1</v>
      </c>
      <c r="L189" s="122" t="str">
        <f>IF(Drop2Mod4!$G13=1,"0","")</f>
        <v>0</v>
      </c>
    </row>
    <row r="190" spans="1:12" x14ac:dyDescent="0.2">
      <c r="A190" s="118">
        <f>Drop2Mod4!A14</f>
        <v>188</v>
      </c>
      <c r="B190" s="119">
        <f>Drop2Mod4!B14</f>
        <v>2</v>
      </c>
      <c r="C190" s="119">
        <f>Drop2Mod4!C14</f>
        <v>4</v>
      </c>
      <c r="D190" s="119">
        <f>Drop2Mod4!$K$1</f>
        <v>0</v>
      </c>
      <c r="E190" s="119" t="str">
        <f t="shared" si="11"/>
        <v>MAST-U Beam Dump</v>
      </c>
      <c r="F190" s="119">
        <f>Drop2Mod4!D14</f>
        <v>11</v>
      </c>
      <c r="G190" s="119">
        <f>Drop2Mod4!G14</f>
        <v>1</v>
      </c>
      <c r="H190" s="120" t="str">
        <f>IF(Drop2Mod4!$G14=1,Drop2Mod4!H14,"")</f>
        <v>SW_2_4_11__DMP_G_R3D2</v>
      </c>
      <c r="I190" s="120" t="str">
        <f>IF(Drop2Mod4!$G14=1,Drop2Mod4!M14,"")</f>
        <v>SW MAST Beam Dump Left CFC Thermocouple</v>
      </c>
      <c r="J190" s="120" t="str">
        <f>IF(Drop2Mod4!$G14=1,Drop2Mod4!N14,"")</f>
        <v>ºC</v>
      </c>
      <c r="K190" s="121" t="str">
        <f>IF(Drop2Mod4!$G14=1,"1","")</f>
        <v>1</v>
      </c>
      <c r="L190" s="122" t="str">
        <f>IF(Drop2Mod4!$G14=1,"0","")</f>
        <v>0</v>
      </c>
    </row>
    <row r="191" spans="1:12" x14ac:dyDescent="0.2">
      <c r="A191" s="118">
        <f>Drop2Mod4!A15</f>
        <v>189</v>
      </c>
      <c r="B191" s="119">
        <f>Drop2Mod4!B15</f>
        <v>2</v>
      </c>
      <c r="C191" s="119">
        <f>Drop2Mod4!C15</f>
        <v>4</v>
      </c>
      <c r="D191" s="119">
        <f>Drop2Mod4!$K$1</f>
        <v>0</v>
      </c>
      <c r="E191" s="119" t="str">
        <f t="shared" si="11"/>
        <v>MAST-U Beam Dump</v>
      </c>
      <c r="F191" s="119">
        <f>Drop2Mod4!D15</f>
        <v>12</v>
      </c>
      <c r="G191" s="119">
        <f>Drop2Mod4!G15</f>
        <v>1</v>
      </c>
      <c r="H191" s="120" t="str">
        <f>IF(Drop2Mod4!$G15=1,Drop2Mod4!H15,"")</f>
        <v>SW_2_4_12__DMP_G_L1U3</v>
      </c>
      <c r="I191" s="120" t="str">
        <f>IF(Drop2Mod4!$G15=1,Drop2Mod4!M15,"")</f>
        <v>SW MAST Beam Dump Right CFC Thermocouple</v>
      </c>
      <c r="J191" s="120" t="str">
        <f>IF(Drop2Mod4!$G15=1,Drop2Mod4!N15,"")</f>
        <v>ºC</v>
      </c>
      <c r="K191" s="121" t="str">
        <f>IF(Drop2Mod4!$G15=1,"1","")</f>
        <v>1</v>
      </c>
      <c r="L191" s="122" t="str">
        <f>IF(Drop2Mod4!$G15=1,"0","")</f>
        <v>0</v>
      </c>
    </row>
    <row r="192" spans="1:12" x14ac:dyDescent="0.2">
      <c r="A192" s="118">
        <f>Drop2Mod4!A16</f>
        <v>190</v>
      </c>
      <c r="B192" s="119">
        <f>Drop2Mod4!B16</f>
        <v>2</v>
      </c>
      <c r="C192" s="119">
        <f>Drop2Mod4!C16</f>
        <v>4</v>
      </c>
      <c r="D192" s="119">
        <f>Drop2Mod4!$K$1</f>
        <v>0</v>
      </c>
      <c r="E192" s="119" t="str">
        <f t="shared" si="11"/>
        <v>MAST-U Beam Dump</v>
      </c>
      <c r="F192" s="119">
        <f>Drop2Mod4!D16</f>
        <v>13</v>
      </c>
      <c r="G192" s="119">
        <f>Drop2Mod4!G16</f>
        <v>1</v>
      </c>
      <c r="H192" s="120" t="str">
        <f>IF(Drop2Mod4!$G16=1,Drop2Mod4!H16,"")</f>
        <v>SW_2_4_13__DMP_G_L1D3</v>
      </c>
      <c r="I192" s="120" t="str">
        <f>IF(Drop2Mod4!$G16=1,Drop2Mod4!M16,"")</f>
        <v>SW MAST Beam Dump Right CFC Thermocouple</v>
      </c>
      <c r="J192" s="120" t="str">
        <f>IF(Drop2Mod4!$G16=1,Drop2Mod4!N16,"")</f>
        <v>ºC</v>
      </c>
      <c r="K192" s="121" t="str">
        <f>IF(Drop2Mod4!$G16=1,"1","")</f>
        <v>1</v>
      </c>
      <c r="L192" s="122" t="str">
        <f>IF(Drop2Mod4!$G16=1,"0","")</f>
        <v>0</v>
      </c>
    </row>
    <row r="193" spans="1:12" x14ac:dyDescent="0.2">
      <c r="A193" s="118">
        <f>Drop2Mod4!A17</f>
        <v>191</v>
      </c>
      <c r="B193" s="119">
        <f>Drop2Mod4!B17</f>
        <v>2</v>
      </c>
      <c r="C193" s="119">
        <f>Drop2Mod4!C17</f>
        <v>4</v>
      </c>
      <c r="D193" s="119">
        <f>Drop2Mod4!$K$1</f>
        <v>0</v>
      </c>
      <c r="E193" s="119" t="str">
        <f t="shared" si="11"/>
        <v>MAST-U Beam Dump</v>
      </c>
      <c r="F193" s="119">
        <f>Drop2Mod4!D17</f>
        <v>14</v>
      </c>
      <c r="G193" s="119">
        <f>Drop2Mod4!G17</f>
        <v>1</v>
      </c>
      <c r="H193" s="120" t="str">
        <f>IF(Drop2Mod4!$G17=1,Drop2Mod4!H17,"")</f>
        <v>SW_2_4_14__DMP_G_R1U3</v>
      </c>
      <c r="I193" s="120" t="str">
        <f>IF(Drop2Mod4!$G17=1,Drop2Mod4!M17,"")</f>
        <v>SW MAST Beam Dump Left CFC Thermocouple</v>
      </c>
      <c r="J193" s="120" t="str">
        <f>IF(Drop2Mod4!$G17=1,Drop2Mod4!N17,"")</f>
        <v>ºC</v>
      </c>
      <c r="K193" s="121" t="str">
        <f>IF(Drop2Mod4!$G17=1,"1","")</f>
        <v>1</v>
      </c>
      <c r="L193" s="122" t="str">
        <f>IF(Drop2Mod4!$G17=1,"0","")</f>
        <v>0</v>
      </c>
    </row>
    <row r="194" spans="1:12" ht="13.5" thickBot="1" x14ac:dyDescent="0.25">
      <c r="A194" s="146">
        <f>Drop2Mod4!A18</f>
        <v>192</v>
      </c>
      <c r="B194" s="147">
        <f>Drop2Mod4!B18</f>
        <v>2</v>
      </c>
      <c r="C194" s="147">
        <f>Drop2Mod4!C18</f>
        <v>4</v>
      </c>
      <c r="D194" s="147">
        <f>Drop2Mod4!$K$1</f>
        <v>0</v>
      </c>
      <c r="E194" s="119" t="str">
        <f t="shared" si="11"/>
        <v>MAST-U Beam Dump</v>
      </c>
      <c r="F194" s="147">
        <f>Drop2Mod4!D18</f>
        <v>15</v>
      </c>
      <c r="G194" s="147">
        <f>Drop2Mod4!G18</f>
        <v>1</v>
      </c>
      <c r="H194" s="148" t="str">
        <f>IF(Drop2Mod4!$G18=1,Drop2Mod4!H18,"")</f>
        <v>SW_2_4_15__DMP_G_R1D3</v>
      </c>
      <c r="I194" s="148" t="str">
        <f>IF(Drop2Mod4!$G18=1,Drop2Mod4!M18,"")</f>
        <v>SW MAST Beam Dump Right CFC Thermocouple</v>
      </c>
      <c r="J194" s="148" t="str">
        <f>IF(Drop2Mod4!$G18=1,Drop2Mod4!N18,"")</f>
        <v>ºC</v>
      </c>
      <c r="K194" s="149" t="str">
        <f>IF(Drop2Mod4!$G18=1,"1","")</f>
        <v>1</v>
      </c>
      <c r="L194" s="150" t="str">
        <f>IF(Drop2Mod4!$G18=1,"0","")</f>
        <v>0</v>
      </c>
    </row>
    <row r="195" spans="1:12" x14ac:dyDescent="0.2">
      <c r="A195" s="142">
        <f>Drop2Mod5!A3</f>
        <v>193</v>
      </c>
      <c r="B195" s="138">
        <f>Drop2Mod5!B3</f>
        <v>2</v>
      </c>
      <c r="C195" s="138">
        <f>Drop2Mod5!C3</f>
        <v>5</v>
      </c>
      <c r="D195" s="138">
        <f>Drop2Mod5!$K$1</f>
        <v>1</v>
      </c>
      <c r="E195" s="138" t="str">
        <f>Drop2Mod5!$A$1</f>
        <v>DUCT LINER</v>
      </c>
      <c r="F195" s="138">
        <f>Drop2Mod5!D3</f>
        <v>0</v>
      </c>
      <c r="G195" s="138">
        <f>Drop2Mod5!G3</f>
        <v>1</v>
      </c>
      <c r="H195" s="139" t="str">
        <f>IF(Drop2Mod5!$G3=1,Drop2Mod5!H3,"")</f>
        <v>SW_2_4_00__DCT_A_01</v>
      </c>
      <c r="I195" s="139" t="str">
        <f>IF(Drop2Mod5!$G3=1,Drop2Mod5!M3,"")</f>
        <v>Duct Liner Thermocouple</v>
      </c>
      <c r="J195" s="139" t="str">
        <f>IF(Drop2Mod5!$G3=1,Drop2Mod5!N3,"")</f>
        <v>ºC</v>
      </c>
      <c r="K195" s="140" t="str">
        <f>IF(Drop2Mod5!$G3=1,"1","")</f>
        <v>1</v>
      </c>
      <c r="L195" s="141" t="str">
        <f>IF(Drop2Mod5!$G3=1,"0","")</f>
        <v>0</v>
      </c>
    </row>
    <row r="196" spans="1:12" x14ac:dyDescent="0.2">
      <c r="A196" s="108">
        <f>Drop2Mod5!A4</f>
        <v>194</v>
      </c>
      <c r="B196" s="109">
        <f>Drop2Mod5!B4</f>
        <v>2</v>
      </c>
      <c r="C196" s="109">
        <f>Drop2Mod5!C4</f>
        <v>5</v>
      </c>
      <c r="D196" s="109">
        <f>Drop2Mod5!$K$1</f>
        <v>1</v>
      </c>
      <c r="E196" s="109" t="str">
        <f>$E$195</f>
        <v>DUCT LINER</v>
      </c>
      <c r="F196" s="109">
        <f>Drop2Mod5!D4</f>
        <v>1</v>
      </c>
      <c r="G196" s="109">
        <f>Drop2Mod5!G4</f>
        <v>1</v>
      </c>
      <c r="H196" s="110" t="str">
        <f>IF(Drop2Mod5!$G4=1,Drop2Mod5!H4,"")</f>
        <v>SW_2_4_01__DCT_A_02</v>
      </c>
      <c r="I196" s="110" t="str">
        <f>IF(Drop2Mod5!$G4=1,Drop2Mod5!M4,"")</f>
        <v>Duct Liner Thermocouple</v>
      </c>
      <c r="J196" s="110" t="str">
        <f>IF(Drop2Mod5!$G4=1,Drop2Mod5!N4,"")</f>
        <v>ºC</v>
      </c>
      <c r="K196" s="111" t="str">
        <f>IF(Drop2Mod5!$G4=1,"1","")</f>
        <v>1</v>
      </c>
      <c r="L196" s="112" t="str">
        <f>IF(Drop2Mod5!$G4=1,"0","")</f>
        <v>0</v>
      </c>
    </row>
    <row r="197" spans="1:12" x14ac:dyDescent="0.2">
      <c r="A197" s="108">
        <f>Drop2Mod5!A5</f>
        <v>195</v>
      </c>
      <c r="B197" s="109">
        <f>Drop2Mod5!B5</f>
        <v>2</v>
      </c>
      <c r="C197" s="109">
        <f>Drop2Mod5!C5</f>
        <v>5</v>
      </c>
      <c r="D197" s="109">
        <f>Drop2Mod5!$K$1</f>
        <v>1</v>
      </c>
      <c r="E197" s="109" t="str">
        <f t="shared" ref="E197:E210" si="12">$E$195</f>
        <v>DUCT LINER</v>
      </c>
      <c r="F197" s="109">
        <f>Drop2Mod5!D5</f>
        <v>2</v>
      </c>
      <c r="G197" s="109">
        <f>Drop2Mod5!G5</f>
        <v>1</v>
      </c>
      <c r="H197" s="110" t="str">
        <f>IF(Drop2Mod5!$G5=1,Drop2Mod5!H5,"")</f>
        <v>SW_2_4_02__DCT_A_03</v>
      </c>
      <c r="I197" s="110" t="str">
        <f>IF(Drop2Mod5!$G5=1,Drop2Mod5!M5,"")</f>
        <v>Duct Liner Thermocouple</v>
      </c>
      <c r="J197" s="110" t="str">
        <f>IF(Drop2Mod5!$G5=1,Drop2Mod5!N5,"")</f>
        <v>ºC</v>
      </c>
      <c r="K197" s="111" t="str">
        <f>IF(Drop2Mod5!$G5=1,"1","")</f>
        <v>1</v>
      </c>
      <c r="L197" s="112" t="str">
        <f>IF(Drop2Mod5!$G5=1,"0","")</f>
        <v>0</v>
      </c>
    </row>
    <row r="198" spans="1:12" x14ac:dyDescent="0.2">
      <c r="A198" s="108">
        <f>Drop2Mod5!A6</f>
        <v>196</v>
      </c>
      <c r="B198" s="109">
        <f>Drop2Mod5!B6</f>
        <v>2</v>
      </c>
      <c r="C198" s="109">
        <f>Drop2Mod5!C6</f>
        <v>5</v>
      </c>
      <c r="D198" s="109">
        <f>Drop2Mod5!$K$1</f>
        <v>1</v>
      </c>
      <c r="E198" s="109" t="str">
        <f t="shared" si="12"/>
        <v>DUCT LINER</v>
      </c>
      <c r="F198" s="109">
        <f>Drop2Mod5!D6</f>
        <v>3</v>
      </c>
      <c r="G198" s="109">
        <f>Drop2Mod5!G6</f>
        <v>1</v>
      </c>
      <c r="H198" s="110" t="str">
        <f>IF(Drop2Mod5!$G6=1,Drop2Mod5!H6,"")</f>
        <v>SW_2_4_03__DCT_A_04</v>
      </c>
      <c r="I198" s="110" t="str">
        <f>IF(Drop2Mod5!$G6=1,Drop2Mod5!M6,"")</f>
        <v>Duct Liner Thermocouple</v>
      </c>
      <c r="J198" s="110" t="str">
        <f>IF(Drop2Mod5!$G6=1,Drop2Mod5!N6,"")</f>
        <v>ºC</v>
      </c>
      <c r="K198" s="111" t="str">
        <f>IF(Drop2Mod5!$G6=1,"1","")</f>
        <v>1</v>
      </c>
      <c r="L198" s="112" t="str">
        <f>IF(Drop2Mod5!$G6=1,"0","")</f>
        <v>0</v>
      </c>
    </row>
    <row r="199" spans="1:12" x14ac:dyDescent="0.2">
      <c r="A199" s="108">
        <f>Drop2Mod5!A7</f>
        <v>197</v>
      </c>
      <c r="B199" s="109">
        <f>Drop2Mod5!B7</f>
        <v>2</v>
      </c>
      <c r="C199" s="109">
        <f>Drop2Mod5!C7</f>
        <v>5</v>
      </c>
      <c r="D199" s="109">
        <f>Drop2Mod5!$K$1</f>
        <v>1</v>
      </c>
      <c r="E199" s="109" t="str">
        <f t="shared" si="12"/>
        <v>DUCT LINER</v>
      </c>
      <c r="F199" s="109">
        <f>Drop2Mod5!D7</f>
        <v>4</v>
      </c>
      <c r="G199" s="109">
        <f>Drop2Mod5!G7</f>
        <v>1</v>
      </c>
      <c r="H199" s="110" t="str">
        <f>IF(Drop2Mod5!$G7=1,Drop2Mod5!H7,"")</f>
        <v>SW_2_4_04__DCT_A_05</v>
      </c>
      <c r="I199" s="110" t="str">
        <f>IF(Drop2Mod5!$G7=1,Drop2Mod5!M7,"")</f>
        <v>Duct Liner Thermocouple</v>
      </c>
      <c r="J199" s="110" t="str">
        <f>IF(Drop2Mod5!$G7=1,Drop2Mod5!N7,"")</f>
        <v>ºC</v>
      </c>
      <c r="K199" s="111" t="str">
        <f>IF(Drop2Mod5!$G7=1,"1","")</f>
        <v>1</v>
      </c>
      <c r="L199" s="112" t="str">
        <f>IF(Drop2Mod5!$G7=1,"0","")</f>
        <v>0</v>
      </c>
    </row>
    <row r="200" spans="1:12" x14ac:dyDescent="0.2">
      <c r="A200" s="108">
        <f>Drop2Mod5!A8</f>
        <v>198</v>
      </c>
      <c r="B200" s="109">
        <f>Drop2Mod5!B8</f>
        <v>2</v>
      </c>
      <c r="C200" s="109">
        <f>Drop2Mod5!C8</f>
        <v>5</v>
      </c>
      <c r="D200" s="109">
        <f>Drop2Mod5!$K$1</f>
        <v>1</v>
      </c>
      <c r="E200" s="109" t="str">
        <f t="shared" si="12"/>
        <v>DUCT LINER</v>
      </c>
      <c r="F200" s="109">
        <f>Drop2Mod5!D8</f>
        <v>5</v>
      </c>
      <c r="G200" s="109">
        <f>Drop2Mod5!G8</f>
        <v>1</v>
      </c>
      <c r="H200" s="110" t="str">
        <f>IF(Drop2Mod5!$G8=1,Drop2Mod5!H8,"")</f>
        <v>SW_2_4_05__DCT_B_01</v>
      </c>
      <c r="I200" s="110" t="str">
        <f>IF(Drop2Mod5!$G8=1,Drop2Mod5!M8,"")</f>
        <v>Duct Liner Thermocouple</v>
      </c>
      <c r="J200" s="110" t="str">
        <f>IF(Drop2Mod5!$G8=1,Drop2Mod5!N8,"")</f>
        <v>ºC</v>
      </c>
      <c r="K200" s="111" t="str">
        <f>IF(Drop2Mod5!$G8=1,"1","")</f>
        <v>1</v>
      </c>
      <c r="L200" s="112" t="str">
        <f>IF(Drop2Mod5!$G8=1,"0","")</f>
        <v>0</v>
      </c>
    </row>
    <row r="201" spans="1:12" x14ac:dyDescent="0.2">
      <c r="A201" s="108">
        <f>Drop2Mod5!A9</f>
        <v>199</v>
      </c>
      <c r="B201" s="109">
        <f>Drop2Mod5!B9</f>
        <v>2</v>
      </c>
      <c r="C201" s="109">
        <f>Drop2Mod5!C9</f>
        <v>5</v>
      </c>
      <c r="D201" s="109">
        <f>Drop2Mod5!$K$1</f>
        <v>1</v>
      </c>
      <c r="E201" s="109" t="str">
        <f t="shared" si="12"/>
        <v>DUCT LINER</v>
      </c>
      <c r="F201" s="109">
        <f>Drop2Mod5!D9</f>
        <v>6</v>
      </c>
      <c r="G201" s="109">
        <f>Drop2Mod5!G9</f>
        <v>1</v>
      </c>
      <c r="H201" s="110" t="str">
        <f>IF(Drop2Mod5!$G9=1,Drop2Mod5!H9,"")</f>
        <v>SW_2_4_06__DCT_B_04</v>
      </c>
      <c r="I201" s="110" t="str">
        <f>IF(Drop2Mod5!$G9=1,Drop2Mod5!M9,"")</f>
        <v>Duct Liner Thermocouple</v>
      </c>
      <c r="J201" s="110" t="str">
        <f>IF(Drop2Mod5!$G9=1,Drop2Mod5!N9,"")</f>
        <v>ºC</v>
      </c>
      <c r="K201" s="111" t="str">
        <f>IF(Drop2Mod5!$G9=1,"1","")</f>
        <v>1</v>
      </c>
      <c r="L201" s="112" t="str">
        <f>IF(Drop2Mod5!$G9=1,"0","")</f>
        <v>0</v>
      </c>
    </row>
    <row r="202" spans="1:12" x14ac:dyDescent="0.2">
      <c r="A202" s="108">
        <f>Drop2Mod5!A10</f>
        <v>200</v>
      </c>
      <c r="B202" s="109">
        <f>Drop2Mod5!B10</f>
        <v>2</v>
      </c>
      <c r="C202" s="109">
        <f>Drop2Mod5!C10</f>
        <v>5</v>
      </c>
      <c r="D202" s="109">
        <f>Drop2Mod5!$K$1</f>
        <v>1</v>
      </c>
      <c r="E202" s="109" t="str">
        <f t="shared" si="12"/>
        <v>DUCT LINER</v>
      </c>
      <c r="F202" s="109">
        <f>Drop2Mod5!D10</f>
        <v>7</v>
      </c>
      <c r="G202" s="109">
        <f>Drop2Mod5!G10</f>
        <v>1</v>
      </c>
      <c r="H202" s="110" t="str">
        <f>IF(Drop2Mod5!$G10=1,Drop2Mod5!H10,"")</f>
        <v>SW_2_4_07__DCT_B_07</v>
      </c>
      <c r="I202" s="110" t="str">
        <f>IF(Drop2Mod5!$G10=1,Drop2Mod5!M10,"")</f>
        <v>Duct Liner Thermocouple</v>
      </c>
      <c r="J202" s="110" t="str">
        <f>IF(Drop2Mod5!$G10=1,Drop2Mod5!N10,"")</f>
        <v>ºC</v>
      </c>
      <c r="K202" s="111" t="str">
        <f>IF(Drop2Mod5!$G10=1,"1","")</f>
        <v>1</v>
      </c>
      <c r="L202" s="112" t="str">
        <f>IF(Drop2Mod5!$G10=1,"0","")</f>
        <v>0</v>
      </c>
    </row>
    <row r="203" spans="1:12" x14ac:dyDescent="0.2">
      <c r="A203" s="108">
        <f>Drop2Mod5!A11</f>
        <v>201</v>
      </c>
      <c r="B203" s="109">
        <f>Drop2Mod5!B11</f>
        <v>2</v>
      </c>
      <c r="C203" s="109">
        <f>Drop2Mod5!C11</f>
        <v>5</v>
      </c>
      <c r="D203" s="109">
        <f>Drop2Mod5!$K$1</f>
        <v>1</v>
      </c>
      <c r="E203" s="109" t="str">
        <f t="shared" si="12"/>
        <v>DUCT LINER</v>
      </c>
      <c r="F203" s="109">
        <f>Drop2Mod5!D11</f>
        <v>8</v>
      </c>
      <c r="G203" s="109">
        <f>Drop2Mod5!G11</f>
        <v>1</v>
      </c>
      <c r="H203" s="110" t="str">
        <f>IF(Drop2Mod5!$G11=1,Drop2Mod5!H11,"")</f>
        <v>SW_2_4_08__DCT_B_09</v>
      </c>
      <c r="I203" s="110" t="str">
        <f>IF(Drop2Mod5!$G11=1,Drop2Mod5!M11,"")</f>
        <v>Duct Liner Thermocouple</v>
      </c>
      <c r="J203" s="110" t="str">
        <f>IF(Drop2Mod5!$G11=1,Drop2Mod5!N11,"")</f>
        <v>ºC</v>
      </c>
      <c r="K203" s="111" t="str">
        <f>IF(Drop2Mod5!$G11=1,"1","")</f>
        <v>1</v>
      </c>
      <c r="L203" s="112" t="str">
        <f>IF(Drop2Mod5!$G11=1,"0","")</f>
        <v>0</v>
      </c>
    </row>
    <row r="204" spans="1:12" x14ac:dyDescent="0.2">
      <c r="A204" s="108">
        <f>Drop2Mod5!A12</f>
        <v>202</v>
      </c>
      <c r="B204" s="109">
        <f>Drop2Mod5!B12</f>
        <v>2</v>
      </c>
      <c r="C204" s="109">
        <f>Drop2Mod5!C12</f>
        <v>5</v>
      </c>
      <c r="D204" s="109">
        <f>Drop2Mod5!$K$1</f>
        <v>1</v>
      </c>
      <c r="E204" s="109" t="str">
        <f t="shared" si="12"/>
        <v>DUCT LINER</v>
      </c>
      <c r="F204" s="109">
        <f>Drop2Mod5!D12</f>
        <v>9</v>
      </c>
      <c r="G204" s="109">
        <f>Drop2Mod5!G12</f>
        <v>1</v>
      </c>
      <c r="H204" s="110" t="str">
        <f>IF(Drop2Mod5!$G12=1,Drop2Mod5!H12,"")</f>
        <v>SW_2_4_09__DCT_C_02</v>
      </c>
      <c r="I204" s="110" t="str">
        <f>IF(Drop2Mod5!$G12=1,Drop2Mod5!M12,"")</f>
        <v>Duct Liner Thermocouple</v>
      </c>
      <c r="J204" s="110" t="str">
        <f>IF(Drop2Mod5!$G12=1,Drop2Mod5!N12,"")</f>
        <v>ºC</v>
      </c>
      <c r="K204" s="111" t="str">
        <f>IF(Drop2Mod5!$G12=1,"1","")</f>
        <v>1</v>
      </c>
      <c r="L204" s="112" t="str">
        <f>IF(Drop2Mod5!$G12=1,"0","")</f>
        <v>0</v>
      </c>
    </row>
    <row r="205" spans="1:12" x14ac:dyDescent="0.2">
      <c r="A205" s="108">
        <f>Drop2Mod5!A13</f>
        <v>203</v>
      </c>
      <c r="B205" s="109">
        <f>Drop2Mod5!B13</f>
        <v>2</v>
      </c>
      <c r="C205" s="109">
        <f>Drop2Mod5!C13</f>
        <v>5</v>
      </c>
      <c r="D205" s="109">
        <f>Drop2Mod5!$K$1</f>
        <v>1</v>
      </c>
      <c r="E205" s="109" t="str">
        <f t="shared" si="12"/>
        <v>DUCT LINER</v>
      </c>
      <c r="F205" s="109">
        <f>Drop2Mod5!D13</f>
        <v>10</v>
      </c>
      <c r="G205" s="109">
        <f>Drop2Mod5!G13</f>
        <v>1</v>
      </c>
      <c r="H205" s="110" t="str">
        <f>IF(Drop2Mod5!$G13=1,Drop2Mod5!H13,"")</f>
        <v>SW_2_4_10__DCT_C_03</v>
      </c>
      <c r="I205" s="110" t="str">
        <f>IF(Drop2Mod5!$G13=1,Drop2Mod5!M13,"")</f>
        <v>Duct Liner Thermocouple</v>
      </c>
      <c r="J205" s="110" t="str">
        <f>IF(Drop2Mod5!$G13=1,Drop2Mod5!N13,"")</f>
        <v>ºC</v>
      </c>
      <c r="K205" s="111" t="str">
        <f>IF(Drop2Mod5!$G13=1,"1","")</f>
        <v>1</v>
      </c>
      <c r="L205" s="112" t="str">
        <f>IF(Drop2Mod5!$G13=1,"0","")</f>
        <v>0</v>
      </c>
    </row>
    <row r="206" spans="1:12" x14ac:dyDescent="0.2">
      <c r="A206" s="108">
        <f>Drop2Mod5!A14</f>
        <v>204</v>
      </c>
      <c r="B206" s="109">
        <f>Drop2Mod5!B14</f>
        <v>2</v>
      </c>
      <c r="C206" s="109">
        <f>Drop2Mod5!C14</f>
        <v>5</v>
      </c>
      <c r="D206" s="109">
        <f>Drop2Mod5!$K$1</f>
        <v>1</v>
      </c>
      <c r="E206" s="109" t="str">
        <f t="shared" si="12"/>
        <v>DUCT LINER</v>
      </c>
      <c r="F206" s="109">
        <f>Drop2Mod5!D14</f>
        <v>11</v>
      </c>
      <c r="G206" s="109">
        <f>Drop2Mod5!G14</f>
        <v>1</v>
      </c>
      <c r="H206" s="110" t="str">
        <f>IF(Drop2Mod5!$G14=1,Drop2Mod5!H14,"")</f>
        <v>SW_2_4_11__DCT_C_04</v>
      </c>
      <c r="I206" s="110" t="str">
        <f>IF(Drop2Mod5!$G14=1,Drop2Mod5!M14,"")</f>
        <v>Duct Liner Thermocouple</v>
      </c>
      <c r="J206" s="110" t="str">
        <f>IF(Drop2Mod5!$G14=1,Drop2Mod5!N14,"")</f>
        <v>ºC</v>
      </c>
      <c r="K206" s="111" t="str">
        <f>IF(Drop2Mod5!$G14=1,"1","")</f>
        <v>1</v>
      </c>
      <c r="L206" s="112" t="str">
        <f>IF(Drop2Mod5!$G14=1,"0","")</f>
        <v>0</v>
      </c>
    </row>
    <row r="207" spans="1:12" x14ac:dyDescent="0.2">
      <c r="A207" s="108">
        <f>Drop2Mod5!A15</f>
        <v>205</v>
      </c>
      <c r="B207" s="109">
        <f>Drop2Mod5!B15</f>
        <v>2</v>
      </c>
      <c r="C207" s="109">
        <f>Drop2Mod5!C15</f>
        <v>5</v>
      </c>
      <c r="D207" s="109">
        <f>Drop2Mod5!$K$1</f>
        <v>1</v>
      </c>
      <c r="E207" s="109" t="str">
        <f t="shared" si="12"/>
        <v>DUCT LINER</v>
      </c>
      <c r="F207" s="109">
        <f>Drop2Mod5!D15</f>
        <v>12</v>
      </c>
      <c r="G207" s="109">
        <f>Drop2Mod5!G15</f>
        <v>1</v>
      </c>
      <c r="H207" s="110" t="str">
        <f>IF(Drop2Mod5!$G15=1,Drop2Mod5!H15,"")</f>
        <v>SW_2_4_12__DCT_D_01</v>
      </c>
      <c r="I207" s="110" t="str">
        <f>IF(Drop2Mod5!$G15=1,Drop2Mod5!M15,"")</f>
        <v>Duct Liner Thermocouple</v>
      </c>
      <c r="J207" s="110" t="str">
        <f>IF(Drop2Mod5!$G15=1,Drop2Mod5!N15,"")</f>
        <v>ºC</v>
      </c>
      <c r="K207" s="111" t="str">
        <f>IF(Drop2Mod5!$G15=1,"1","")</f>
        <v>1</v>
      </c>
      <c r="L207" s="112" t="str">
        <f>IF(Drop2Mod5!$G15=1,"0","")</f>
        <v>0</v>
      </c>
    </row>
    <row r="208" spans="1:12" x14ac:dyDescent="0.2">
      <c r="A208" s="108">
        <f>Drop2Mod5!A16</f>
        <v>206</v>
      </c>
      <c r="B208" s="109">
        <f>Drop2Mod5!B16</f>
        <v>2</v>
      </c>
      <c r="C208" s="109">
        <f>Drop2Mod5!C16</f>
        <v>5</v>
      </c>
      <c r="D208" s="109">
        <f>Drop2Mod5!$K$1</f>
        <v>1</v>
      </c>
      <c r="E208" s="109" t="str">
        <f t="shared" si="12"/>
        <v>DUCT LINER</v>
      </c>
      <c r="F208" s="109">
        <f>Drop2Mod5!D16</f>
        <v>13</v>
      </c>
      <c r="G208" s="109">
        <f>Drop2Mod5!G16</f>
        <v>1</v>
      </c>
      <c r="H208" s="110" t="str">
        <f>IF(Drop2Mod5!$G16=1,Drop2Mod5!H16,"")</f>
        <v>SW_2_4_13__DCT_D_02</v>
      </c>
      <c r="I208" s="110" t="str">
        <f>IF(Drop2Mod5!$G16=1,Drop2Mod5!M16,"")</f>
        <v>Duct Liner Thermocouple</v>
      </c>
      <c r="J208" s="110" t="str">
        <f>IF(Drop2Mod5!$G16=1,Drop2Mod5!N16,"")</f>
        <v>ºC</v>
      </c>
      <c r="K208" s="111" t="str">
        <f>IF(Drop2Mod5!$G16=1,"1","")</f>
        <v>1</v>
      </c>
      <c r="L208" s="112" t="str">
        <f>IF(Drop2Mod5!$G16=1,"0","")</f>
        <v>0</v>
      </c>
    </row>
    <row r="209" spans="1:12" x14ac:dyDescent="0.2">
      <c r="A209" s="108">
        <f>Drop2Mod5!A17</f>
        <v>207</v>
      </c>
      <c r="B209" s="109">
        <f>Drop2Mod5!B17</f>
        <v>2</v>
      </c>
      <c r="C209" s="109">
        <f>Drop2Mod5!C17</f>
        <v>5</v>
      </c>
      <c r="D209" s="109">
        <f>Drop2Mod5!$K$1</f>
        <v>1</v>
      </c>
      <c r="E209" s="109" t="str">
        <f t="shared" si="12"/>
        <v>DUCT LINER</v>
      </c>
      <c r="F209" s="109">
        <f>Drop2Mod5!D17</f>
        <v>14</v>
      </c>
      <c r="G209" s="109">
        <f>Drop2Mod5!G17</f>
        <v>1</v>
      </c>
      <c r="H209" s="110" t="str">
        <f>IF(Drop2Mod5!$G17=1,Drop2Mod5!H17,"")</f>
        <v>SW_2_4_14__DCT_D_03</v>
      </c>
      <c r="I209" s="110" t="str">
        <f>IF(Drop2Mod5!$G17=1,Drop2Mod5!M17,"")</f>
        <v>Duct Liner Thermocouple</v>
      </c>
      <c r="J209" s="110" t="str">
        <f>IF(Drop2Mod5!$G17=1,Drop2Mod5!N17,"")</f>
        <v>ºC</v>
      </c>
      <c r="K209" s="111" t="str">
        <f>IF(Drop2Mod5!$G17=1,"1","")</f>
        <v>1</v>
      </c>
      <c r="L209" s="112" t="str">
        <f>IF(Drop2Mod5!$G17=1,"0","")</f>
        <v>0</v>
      </c>
    </row>
    <row r="210" spans="1:12" ht="13.5" thickBot="1" x14ac:dyDescent="0.25">
      <c r="A210" s="159">
        <f>Drop2Mod5!A18</f>
        <v>208</v>
      </c>
      <c r="B210" s="160">
        <f>Drop2Mod5!B18</f>
        <v>2</v>
      </c>
      <c r="C210" s="160">
        <f>Drop2Mod5!C18</f>
        <v>5</v>
      </c>
      <c r="D210" s="160">
        <f>Drop2Mod5!$K$1</f>
        <v>1</v>
      </c>
      <c r="E210" s="109" t="str">
        <f t="shared" si="12"/>
        <v>DUCT LINER</v>
      </c>
      <c r="F210" s="160">
        <f>Drop2Mod5!D18</f>
        <v>15</v>
      </c>
      <c r="G210" s="160">
        <f>Drop2Mod5!G18</f>
        <v>1</v>
      </c>
      <c r="H210" s="161" t="str">
        <f>IF(Drop2Mod5!$G18=1,Drop2Mod5!H18,"")</f>
        <v>SW_2_4_15__DCT_D_04</v>
      </c>
      <c r="I210" s="161" t="str">
        <f>IF(Drop2Mod5!$G18=1,Drop2Mod5!M18,"")</f>
        <v>Duct Liner Thermocouple</v>
      </c>
      <c r="J210" s="161" t="str">
        <f>IF(Drop2Mod5!$G18=1,Drop2Mod5!N18,"")</f>
        <v>ºC</v>
      </c>
      <c r="K210" s="162" t="str">
        <f>IF(Drop2Mod5!$G18=1,"1","")</f>
        <v>1</v>
      </c>
      <c r="L210" s="163" t="str">
        <f>IF(Drop2Mod5!$G18=1,"0","")</f>
        <v>0</v>
      </c>
    </row>
    <row r="211" spans="1:12" x14ac:dyDescent="0.2">
      <c r="A211" s="128">
        <f>Drop2Mod6!A3</f>
        <v>193</v>
      </c>
      <c r="B211" s="129">
        <f>Drop2Mod6!B3</f>
        <v>2</v>
      </c>
      <c r="C211" s="129">
        <f>Drop2Mod6!C3</f>
        <v>6</v>
      </c>
      <c r="D211" s="129">
        <f>Drop2Mod6!$K$1</f>
        <v>1</v>
      </c>
      <c r="E211" s="129" t="str">
        <f>Drop2Mod6!$A$1</f>
        <v>Cooling Water Flow/Temp</v>
      </c>
      <c r="F211" s="129">
        <f>Drop2Mod6!D3</f>
        <v>0</v>
      </c>
      <c r="G211" s="129">
        <f>Drop2Mod6!G3</f>
        <v>1</v>
      </c>
      <c r="H211" s="130" t="str">
        <f>IF(Drop2Mod6!$G3=1,Drop2Mod6!H3,"")</f>
        <v>SW_2_6_00__COOL_SBF_01</v>
      </c>
      <c r="I211" s="130" t="str">
        <f>IF(Drop2Mod6!$G3=1,Drop2Mod6!R3,"")</f>
        <v>SW Source Body Flow</v>
      </c>
      <c r="J211" s="130" t="str">
        <f>IF(Drop2Mod6!$G3=1,Drop2Mod6!S3,"")</f>
        <v>L/min</v>
      </c>
      <c r="K211" s="131">
        <f>IF(Drop2Mod6!$G3=1,ROUND(Drop2Mod6!N3,5),"")</f>
        <v>2.5</v>
      </c>
      <c r="L211" s="132">
        <f>IF(Drop2Mod6!$G3=1,ROUND(Drop2Mod6!O3,5),"")</f>
        <v>-10</v>
      </c>
    </row>
    <row r="212" spans="1:12" x14ac:dyDescent="0.2">
      <c r="A212" s="118">
        <f>Drop2Mod6!A4</f>
        <v>194</v>
      </c>
      <c r="B212" s="119">
        <f>Drop2Mod6!B4</f>
        <v>2</v>
      </c>
      <c r="C212" s="119">
        <f>Drop2Mod6!C4</f>
        <v>6</v>
      </c>
      <c r="D212" s="119">
        <f>Drop2Mod6!$K$1</f>
        <v>1</v>
      </c>
      <c r="E212" s="119" t="str">
        <f>$E$211</f>
        <v>Cooling Water Flow/Temp</v>
      </c>
      <c r="F212" s="119">
        <f>Drop2Mod6!D4</f>
        <v>1</v>
      </c>
      <c r="G212" s="119">
        <f>Drop2Mod6!G4</f>
        <v>1</v>
      </c>
      <c r="H212" s="120" t="str">
        <f>IF(Drop2Mod6!$G4=1,Drop2Mod6!H4,"")</f>
        <v>SW_2_6_01__COOL_SBT_01</v>
      </c>
      <c r="I212" s="120" t="str">
        <f>IF(Drop2Mod6!$G4=1,Drop2Mod6!R4,"")</f>
        <v>SW Source Body Temperature</v>
      </c>
      <c r="J212" s="120" t="str">
        <f>IF(Drop2Mod6!$G4=1,Drop2Mod6!S4,"")</f>
        <v>ºC</v>
      </c>
      <c r="K212" s="121">
        <f>IF(Drop2Mod6!$G4=1,ROUND(Drop2Mod6!N4,5),"")</f>
        <v>6250</v>
      </c>
      <c r="L212" s="122">
        <f>IF(Drop2Mod6!$G4=1,ROUND(Drop2Mod6!O4,5),"")</f>
        <v>-25</v>
      </c>
    </row>
    <row r="213" spans="1:12" x14ac:dyDescent="0.2">
      <c r="A213" s="118">
        <f>Drop2Mod6!A5</f>
        <v>195</v>
      </c>
      <c r="B213" s="119">
        <f>Drop2Mod6!B5</f>
        <v>2</v>
      </c>
      <c r="C213" s="119">
        <f>Drop2Mod6!C5</f>
        <v>6</v>
      </c>
      <c r="D213" s="119">
        <f>Drop2Mod6!$K$1</f>
        <v>1</v>
      </c>
      <c r="E213" s="119" t="str">
        <f t="shared" ref="E213:E226" si="13">$E$211</f>
        <v>Cooling Water Flow/Temp</v>
      </c>
      <c r="F213" s="119">
        <f>Drop2Mod6!D5</f>
        <v>2</v>
      </c>
      <c r="G213" s="119">
        <f>Drop2Mod6!G5</f>
        <v>1</v>
      </c>
      <c r="H213" s="120" t="str">
        <f>IF(Drop2Mod6!$G5=1,Drop2Mod6!H5,"")</f>
        <v>SW_2_6_02__COOL_G1F_01</v>
      </c>
      <c r="I213" s="120" t="str">
        <f>IF(Drop2Mod6!$G5=1,Drop2Mod6!R5,"")</f>
        <v>SW Grid 1 Flow</v>
      </c>
      <c r="J213" s="120" t="str">
        <f>IF(Drop2Mod6!$G5=1,Drop2Mod6!S5,"")</f>
        <v>L/min</v>
      </c>
      <c r="K213" s="121">
        <f>IF(Drop2Mod6!$G5=1,ROUND(Drop2Mod6!N5,5),"")</f>
        <v>2.5</v>
      </c>
      <c r="L213" s="122">
        <f>IF(Drop2Mod6!$G5=1,ROUND(Drop2Mod6!O5,5),"")</f>
        <v>-10</v>
      </c>
    </row>
    <row r="214" spans="1:12" x14ac:dyDescent="0.2">
      <c r="A214" s="118">
        <f>Drop2Mod6!A6</f>
        <v>196</v>
      </c>
      <c r="B214" s="119">
        <f>Drop2Mod6!B6</f>
        <v>2</v>
      </c>
      <c r="C214" s="119">
        <f>Drop2Mod6!C6</f>
        <v>6</v>
      </c>
      <c r="D214" s="119">
        <f>Drop2Mod6!$K$1</f>
        <v>1</v>
      </c>
      <c r="E214" s="119" t="str">
        <f t="shared" si="13"/>
        <v>Cooling Water Flow/Temp</v>
      </c>
      <c r="F214" s="119">
        <f>Drop2Mod6!D6</f>
        <v>3</v>
      </c>
      <c r="G214" s="119">
        <f>Drop2Mod6!G6</f>
        <v>1</v>
      </c>
      <c r="H214" s="120" t="str">
        <f>IF(Drop2Mod6!$G6=1,Drop2Mod6!H6,"")</f>
        <v>SW_2_6_03__COOL_G1T_01</v>
      </c>
      <c r="I214" s="120" t="str">
        <f>IF(Drop2Mod6!$G6=1,Drop2Mod6!R6,"")</f>
        <v>SW Grid 1 Temperature</v>
      </c>
      <c r="J214" s="120" t="str">
        <f>IF(Drop2Mod6!$G6=1,Drop2Mod6!S6,"")</f>
        <v>ºC</v>
      </c>
      <c r="K214" s="121">
        <f>IF(Drop2Mod6!$G6=1,ROUND(Drop2Mod6!N6,5),"")</f>
        <v>6250</v>
      </c>
      <c r="L214" s="122">
        <f>IF(Drop2Mod6!$G6=1,ROUND(Drop2Mod6!O6,5),"")</f>
        <v>-25</v>
      </c>
    </row>
    <row r="215" spans="1:12" x14ac:dyDescent="0.2">
      <c r="A215" s="118">
        <f>Drop2Mod6!A7</f>
        <v>197</v>
      </c>
      <c r="B215" s="119">
        <f>Drop2Mod6!B7</f>
        <v>2</v>
      </c>
      <c r="C215" s="119">
        <f>Drop2Mod6!C7</f>
        <v>6</v>
      </c>
      <c r="D215" s="119">
        <f>Drop2Mod6!$K$1</f>
        <v>1</v>
      </c>
      <c r="E215" s="119" t="str">
        <f t="shared" si="13"/>
        <v>Cooling Water Flow/Temp</v>
      </c>
      <c r="F215" s="119">
        <f>Drop2Mod6!D7</f>
        <v>4</v>
      </c>
      <c r="G215" s="119">
        <f>Drop2Mod6!G7</f>
        <v>1</v>
      </c>
      <c r="H215" s="120" t="str">
        <f>IF(Drop2Mod6!$G7=1,Drop2Mod6!H7,"")</f>
        <v>SW_2_6_04__COOL_G2F_01</v>
      </c>
      <c r="I215" s="120" t="str">
        <f>IF(Drop2Mod6!$G7=1,Drop2Mod6!R7,"")</f>
        <v>SW Grid 2 Flow</v>
      </c>
      <c r="J215" s="120" t="str">
        <f>IF(Drop2Mod6!$G7=1,Drop2Mod6!S7,"")</f>
        <v>L/min</v>
      </c>
      <c r="K215" s="121">
        <f>IF(Drop2Mod6!$G7=1,ROUND(Drop2Mod6!N7,5),"")</f>
        <v>2.5</v>
      </c>
      <c r="L215" s="122">
        <f>IF(Drop2Mod6!$G7=1,ROUND(Drop2Mod6!O7,5),"")</f>
        <v>-10</v>
      </c>
    </row>
    <row r="216" spans="1:12" x14ac:dyDescent="0.2">
      <c r="A216" s="118">
        <f>Drop2Mod6!A8</f>
        <v>198</v>
      </c>
      <c r="B216" s="119">
        <f>Drop2Mod6!B8</f>
        <v>2</v>
      </c>
      <c r="C216" s="119">
        <f>Drop2Mod6!C8</f>
        <v>6</v>
      </c>
      <c r="D216" s="119">
        <f>Drop2Mod6!$K$1</f>
        <v>1</v>
      </c>
      <c r="E216" s="119" t="str">
        <f t="shared" si="13"/>
        <v>Cooling Water Flow/Temp</v>
      </c>
      <c r="F216" s="119">
        <f>Drop2Mod6!D8</f>
        <v>5</v>
      </c>
      <c r="G216" s="119">
        <f>Drop2Mod6!G8</f>
        <v>1</v>
      </c>
      <c r="H216" s="120" t="str">
        <f>IF(Drop2Mod6!$G8=1,Drop2Mod6!H8,"")</f>
        <v>SW_2_6_05__COOL_G2T_01</v>
      </c>
      <c r="I216" s="120" t="str">
        <f>IF(Drop2Mod6!$G8=1,Drop2Mod6!R8,"")</f>
        <v>SW Grid 2 Temperature</v>
      </c>
      <c r="J216" s="120" t="str">
        <f>IF(Drop2Mod6!$G8=1,Drop2Mod6!S8,"")</f>
        <v>ºC</v>
      </c>
      <c r="K216" s="121">
        <f>IF(Drop2Mod6!$G8=1,ROUND(Drop2Mod6!N8,5),"")</f>
        <v>6250</v>
      </c>
      <c r="L216" s="122">
        <f>IF(Drop2Mod6!$G8=1,ROUND(Drop2Mod6!O8,5),"")</f>
        <v>-25</v>
      </c>
    </row>
    <row r="217" spans="1:12" x14ac:dyDescent="0.2">
      <c r="A217" s="118">
        <f>Drop2Mod6!A9</f>
        <v>199</v>
      </c>
      <c r="B217" s="119">
        <f>Drop2Mod6!B9</f>
        <v>2</v>
      </c>
      <c r="C217" s="119">
        <f>Drop2Mod6!C9</f>
        <v>6</v>
      </c>
      <c r="D217" s="119">
        <f>Drop2Mod6!$K$1</f>
        <v>1</v>
      </c>
      <c r="E217" s="119" t="str">
        <f t="shared" si="13"/>
        <v>Cooling Water Flow/Temp</v>
      </c>
      <c r="F217" s="119">
        <f>Drop2Mod6!D9</f>
        <v>6</v>
      </c>
      <c r="G217" s="119">
        <f>Drop2Mod6!G9</f>
        <v>1</v>
      </c>
      <c r="H217" s="120" t="str">
        <f>IF(Drop2Mod6!$G9=1,Drop2Mod6!H9,"")</f>
        <v>SW_2_6_06__COOL_G3F_01</v>
      </c>
      <c r="I217" s="120" t="str">
        <f>IF(Drop2Mod6!$G9=1,Drop2Mod6!R9,"")</f>
        <v>SW Grid 3 Flow</v>
      </c>
      <c r="J217" s="120" t="str">
        <f>IF(Drop2Mod6!$G9=1,Drop2Mod6!S9,"")</f>
        <v>L/min</v>
      </c>
      <c r="K217" s="121">
        <f>IF(Drop2Mod6!$G9=1,ROUND(Drop2Mod6!N9,5),"")</f>
        <v>2.5</v>
      </c>
      <c r="L217" s="122">
        <f>IF(Drop2Mod6!$G9=1,ROUND(Drop2Mod6!O9,5),"")</f>
        <v>-10</v>
      </c>
    </row>
    <row r="218" spans="1:12" x14ac:dyDescent="0.2">
      <c r="A218" s="118">
        <f>Drop2Mod6!A10</f>
        <v>200</v>
      </c>
      <c r="B218" s="119">
        <f>Drop2Mod6!B10</f>
        <v>2</v>
      </c>
      <c r="C218" s="119">
        <f>Drop2Mod6!C10</f>
        <v>6</v>
      </c>
      <c r="D218" s="119">
        <f>Drop2Mod6!$K$1</f>
        <v>1</v>
      </c>
      <c r="E218" s="119" t="str">
        <f t="shared" si="13"/>
        <v>Cooling Water Flow/Temp</v>
      </c>
      <c r="F218" s="119">
        <f>Drop2Mod6!D10</f>
        <v>7</v>
      </c>
      <c r="G218" s="119">
        <f>Drop2Mod6!G10</f>
        <v>1</v>
      </c>
      <c r="H218" s="120" t="str">
        <f>IF(Drop2Mod6!$G10=1,Drop2Mod6!H10,"")</f>
        <v>SW_2_6_07__COOL_G3T_01</v>
      </c>
      <c r="I218" s="120" t="str">
        <f>IF(Drop2Mod6!$G10=1,Drop2Mod6!R10,"")</f>
        <v>SW Grid 3 Temperature</v>
      </c>
      <c r="J218" s="120" t="str">
        <f>IF(Drop2Mod6!$G10=1,Drop2Mod6!S10,"")</f>
        <v>ºC</v>
      </c>
      <c r="K218" s="121">
        <f>IF(Drop2Mod6!$G10=1,ROUND(Drop2Mod6!N10,5),"")</f>
        <v>6250</v>
      </c>
      <c r="L218" s="122">
        <f>IF(Drop2Mod6!$G10=1,ROUND(Drop2Mod6!O10,5),"")</f>
        <v>-25</v>
      </c>
    </row>
    <row r="219" spans="1:12" x14ac:dyDescent="0.2">
      <c r="A219" s="118">
        <f>Drop2Mod6!A11</f>
        <v>201</v>
      </c>
      <c r="B219" s="119">
        <f>Drop2Mod6!B11</f>
        <v>2</v>
      </c>
      <c r="C219" s="119">
        <f>Drop2Mod6!C11</f>
        <v>6</v>
      </c>
      <c r="D219" s="119">
        <f>Drop2Mod6!$K$1</f>
        <v>1</v>
      </c>
      <c r="E219" s="119" t="str">
        <f t="shared" si="13"/>
        <v>Cooling Water Flow/Temp</v>
      </c>
      <c r="F219" s="119">
        <f>Drop2Mod6!D11</f>
        <v>8</v>
      </c>
      <c r="G219" s="119">
        <f>Drop2Mod6!G11</f>
        <v>1</v>
      </c>
      <c r="H219" s="120" t="str">
        <f>IF(Drop2Mod6!$G11=1,Drop2Mod6!H11,"")</f>
        <v>SW_2_6_08__COOL_G4F_01</v>
      </c>
      <c r="I219" s="120" t="str">
        <f>IF(Drop2Mod6!$G11=1,Drop2Mod6!R11,"")</f>
        <v>SW Grid 4/1st Stage Neutraliser Flow</v>
      </c>
      <c r="J219" s="120" t="str">
        <f>IF(Drop2Mod6!$G11=1,Drop2Mod6!S11,"")</f>
        <v>L/min</v>
      </c>
      <c r="K219" s="121">
        <f>IF(Drop2Mod6!$G11=1,ROUND(Drop2Mod6!N11,5),"")</f>
        <v>2.5</v>
      </c>
      <c r="L219" s="122">
        <f>IF(Drop2Mod6!$G11=1,ROUND(Drop2Mod6!O11,5),"")</f>
        <v>-10</v>
      </c>
    </row>
    <row r="220" spans="1:12" x14ac:dyDescent="0.2">
      <c r="A220" s="118">
        <f>Drop2Mod6!A12</f>
        <v>202</v>
      </c>
      <c r="B220" s="119">
        <f>Drop2Mod6!B12</f>
        <v>2</v>
      </c>
      <c r="C220" s="119">
        <f>Drop2Mod6!C12</f>
        <v>6</v>
      </c>
      <c r="D220" s="119">
        <f>Drop2Mod6!$K$1</f>
        <v>1</v>
      </c>
      <c r="E220" s="119" t="str">
        <f t="shared" si="13"/>
        <v>Cooling Water Flow/Temp</v>
      </c>
      <c r="F220" s="119">
        <f>Drop2Mod6!D12</f>
        <v>9</v>
      </c>
      <c r="G220" s="119">
        <f>Drop2Mod6!G12</f>
        <v>1</v>
      </c>
      <c r="H220" s="120" t="str">
        <f>IF(Drop2Mod6!$G12=1,Drop2Mod6!H12,"")</f>
        <v>SW_2_6_09__COOL_G4T_01</v>
      </c>
      <c r="I220" s="120" t="str">
        <f>IF(Drop2Mod6!$G12=1,Drop2Mod6!R12,"")</f>
        <v>SW Grid 4/1st Stage Neutraliser Temperature</v>
      </c>
      <c r="J220" s="120" t="str">
        <f>IF(Drop2Mod6!$G12=1,Drop2Mod6!S12,"")</f>
        <v>ºC</v>
      </c>
      <c r="K220" s="121">
        <f>IF(Drop2Mod6!$G12=1,ROUND(Drop2Mod6!N12,5),"")</f>
        <v>6250</v>
      </c>
      <c r="L220" s="122">
        <f>IF(Drop2Mod6!$G12=1,ROUND(Drop2Mod6!O12,5),"")</f>
        <v>-25</v>
      </c>
    </row>
    <row r="221" spans="1:12" x14ac:dyDescent="0.2">
      <c r="A221" s="118">
        <f>Drop2Mod6!A13</f>
        <v>203</v>
      </c>
      <c r="B221" s="119">
        <f>Drop2Mod6!B13</f>
        <v>2</v>
      </c>
      <c r="C221" s="119">
        <f>Drop2Mod6!C13</f>
        <v>6</v>
      </c>
      <c r="D221" s="119">
        <f>Drop2Mod6!$K$1</f>
        <v>1</v>
      </c>
      <c r="E221" s="119" t="str">
        <f t="shared" si="13"/>
        <v>Cooling Water Flow/Temp</v>
      </c>
      <c r="F221" s="119">
        <f>Drop2Mod6!D13</f>
        <v>10</v>
      </c>
      <c r="G221" s="119">
        <f>Drop2Mod6!G13</f>
        <v>1</v>
      </c>
      <c r="H221" s="120" t="str">
        <f>IF(Drop2Mod6!$G13=1,Drop2Mod6!H13,"")</f>
        <v>SW_2_6_10__COOL_2NF_01</v>
      </c>
      <c r="I221" s="120" t="str">
        <f>IF(Drop2Mod6!$G13=1,Drop2Mod6!R13,"")</f>
        <v>SW 2nd Stage Neutraliser Flow</v>
      </c>
      <c r="J221" s="120" t="str">
        <f>IF(Drop2Mod6!$G13=1,Drop2Mod6!S13,"")</f>
        <v>L/min</v>
      </c>
      <c r="K221" s="121">
        <f>IF(Drop2Mod6!$G13=1,ROUND(Drop2Mod6!N13,5),"")</f>
        <v>2.5</v>
      </c>
      <c r="L221" s="122">
        <f>IF(Drop2Mod6!$G13=1,ROUND(Drop2Mod6!O13,5),"")</f>
        <v>-10</v>
      </c>
    </row>
    <row r="222" spans="1:12" x14ac:dyDescent="0.2">
      <c r="A222" s="118">
        <f>Drop2Mod6!A14</f>
        <v>204</v>
      </c>
      <c r="B222" s="119">
        <f>Drop2Mod6!B14</f>
        <v>2</v>
      </c>
      <c r="C222" s="119">
        <f>Drop2Mod6!C14</f>
        <v>6</v>
      </c>
      <c r="D222" s="119">
        <f>Drop2Mod6!$K$1</f>
        <v>1</v>
      </c>
      <c r="E222" s="119" t="str">
        <f t="shared" si="13"/>
        <v>Cooling Water Flow/Temp</v>
      </c>
      <c r="F222" s="119">
        <f>Drop2Mod6!D14</f>
        <v>11</v>
      </c>
      <c r="G222" s="119">
        <f>Drop2Mod6!G14</f>
        <v>1</v>
      </c>
      <c r="H222" s="120" t="str">
        <f>IF(Drop2Mod6!$G14=1,Drop2Mod6!H14,"")</f>
        <v>SW_2_6_11__COOL_2NT_01</v>
      </c>
      <c r="I222" s="120" t="str">
        <f>IF(Drop2Mod6!$G14=1,Drop2Mod6!R14,"")</f>
        <v>SW 2nd Stage Neutraliser Temperature</v>
      </c>
      <c r="J222" s="120" t="str">
        <f>IF(Drop2Mod6!$G14=1,Drop2Mod6!S14,"")</f>
        <v>ºC</v>
      </c>
      <c r="K222" s="121">
        <f>IF(Drop2Mod6!$G14=1,ROUND(Drop2Mod6!N14,5),"")</f>
        <v>6250</v>
      </c>
      <c r="L222" s="122">
        <f>IF(Drop2Mod6!$G14=1,ROUND(Drop2Mod6!O14,5),"")</f>
        <v>-25</v>
      </c>
    </row>
    <row r="223" spans="1:12" x14ac:dyDescent="0.2">
      <c r="A223" s="118">
        <f>Drop2Mod6!A15</f>
        <v>205</v>
      </c>
      <c r="B223" s="119">
        <f>Drop2Mod6!B15</f>
        <v>2</v>
      </c>
      <c r="C223" s="119">
        <f>Drop2Mod6!C15</f>
        <v>6</v>
      </c>
      <c r="D223" s="119">
        <f>Drop2Mod6!$K$1</f>
        <v>1</v>
      </c>
      <c r="E223" s="119" t="str">
        <f t="shared" si="13"/>
        <v>Cooling Water Flow/Temp</v>
      </c>
      <c r="F223" s="119">
        <f>Drop2Mod6!D15</f>
        <v>12</v>
      </c>
      <c r="G223" s="119">
        <f>Drop2Mod6!G15</f>
        <v>1</v>
      </c>
      <c r="H223" s="120" t="str">
        <f>IF(Drop2Mod6!$G15=1,Drop2Mod6!H15,"")</f>
        <v>SW_2_6_12__COOL_PBF_01</v>
      </c>
      <c r="I223" s="120" t="str">
        <f>IF(Drop2Mod6!$G15=1,Drop2Mod6!R15,"")</f>
        <v>SW PINI Backplate Flow</v>
      </c>
      <c r="J223" s="120" t="str">
        <f>IF(Drop2Mod6!$G15=1,Drop2Mod6!S15,"")</f>
        <v>L/min</v>
      </c>
      <c r="K223" s="121">
        <f>IF(Drop2Mod6!$G15=1,ROUND(Drop2Mod6!N15,5),"")</f>
        <v>6.25</v>
      </c>
      <c r="L223" s="122">
        <f>IF(Drop2Mod6!$G15=1,ROUND(Drop2Mod6!O15,5),"")</f>
        <v>-25</v>
      </c>
    </row>
    <row r="224" spans="1:12" x14ac:dyDescent="0.2">
      <c r="A224" s="118">
        <f>Drop2Mod6!A16</f>
        <v>206</v>
      </c>
      <c r="B224" s="119">
        <f>Drop2Mod6!B16</f>
        <v>2</v>
      </c>
      <c r="C224" s="119">
        <f>Drop2Mod6!C16</f>
        <v>6</v>
      </c>
      <c r="D224" s="119">
        <f>Drop2Mod6!$K$1</f>
        <v>1</v>
      </c>
      <c r="E224" s="119" t="str">
        <f t="shared" si="13"/>
        <v>Cooling Water Flow/Temp</v>
      </c>
      <c r="F224" s="119">
        <f>Drop2Mod6!D16</f>
        <v>13</v>
      </c>
      <c r="G224" s="119">
        <f>Drop2Mod6!G16</f>
        <v>1</v>
      </c>
      <c r="H224" s="120" t="str">
        <f>IF(Drop2Mod6!$G16=1,Drop2Mod6!H16,"")</f>
        <v>SW_2_6_13__COOL_PBT_01</v>
      </c>
      <c r="I224" s="120" t="str">
        <f>IF(Drop2Mod6!$G16=1,Drop2Mod6!R16,"")</f>
        <v>SW PINI Backplate Temperature</v>
      </c>
      <c r="J224" s="120" t="str">
        <f>IF(Drop2Mod6!$G16=1,Drop2Mod6!S16,"")</f>
        <v>ºC</v>
      </c>
      <c r="K224" s="121">
        <f>IF(Drop2Mod6!$G16=1,ROUND(Drop2Mod6!N16,5),"")</f>
        <v>6250</v>
      </c>
      <c r="L224" s="122">
        <f>IF(Drop2Mod6!$G16=1,ROUND(Drop2Mod6!O16,5),"")</f>
        <v>-25</v>
      </c>
    </row>
    <row r="225" spans="1:12" x14ac:dyDescent="0.2">
      <c r="A225" s="118">
        <f>Drop2Mod6!A17</f>
        <v>207</v>
      </c>
      <c r="B225" s="119">
        <f>Drop2Mod6!B17</f>
        <v>2</v>
      </c>
      <c r="C225" s="119">
        <f>Drop2Mod6!C17</f>
        <v>6</v>
      </c>
      <c r="D225" s="119">
        <f>Drop2Mod6!$K$1</f>
        <v>1</v>
      </c>
      <c r="E225" s="119" t="str">
        <f t="shared" si="13"/>
        <v>Cooling Water Flow/Temp</v>
      </c>
      <c r="F225" s="119">
        <f>Drop2Mod6!D17</f>
        <v>14</v>
      </c>
      <c r="G225" s="119">
        <f>Drop2Mod6!G17</f>
        <v>1</v>
      </c>
      <c r="H225" s="120" t="str">
        <f>IF(Drop2Mod6!$G17=1,Drop2Mod6!H17,"")</f>
        <v>SW_2_6_14__COOL_DSF_01</v>
      </c>
      <c r="I225" s="120" t="str">
        <f>IF(Drop2Mod6!$G17=1,Drop2Mod6!R17,"")</f>
        <v>SW Duct Scraper Flow</v>
      </c>
      <c r="J225" s="120" t="str">
        <f>IF(Drop2Mod6!$G17=1,Drop2Mod6!S17,"")</f>
        <v>L/min</v>
      </c>
      <c r="K225" s="121">
        <f>IF(Drop2Mod6!$G17=1,ROUND(Drop2Mod6!N17,5),"")</f>
        <v>2.5</v>
      </c>
      <c r="L225" s="122">
        <f>IF(Drop2Mod6!$G17=1,ROUND(Drop2Mod6!O17,5),"")</f>
        <v>-10</v>
      </c>
    </row>
    <row r="226" spans="1:12" ht="13.5" thickBot="1" x14ac:dyDescent="0.25">
      <c r="A226" s="146">
        <f>Drop2Mod6!A18</f>
        <v>208</v>
      </c>
      <c r="B226" s="147">
        <f>Drop2Mod6!B18</f>
        <v>2</v>
      </c>
      <c r="C226" s="147">
        <f>Drop2Mod6!C18</f>
        <v>6</v>
      </c>
      <c r="D226" s="147">
        <f>Drop2Mod6!$K$1</f>
        <v>1</v>
      </c>
      <c r="E226" s="119" t="str">
        <f t="shared" si="13"/>
        <v>Cooling Water Flow/Temp</v>
      </c>
      <c r="F226" s="147">
        <f>Drop2Mod6!D18</f>
        <v>15</v>
      </c>
      <c r="G226" s="147">
        <f>Drop2Mod6!G18</f>
        <v>1</v>
      </c>
      <c r="H226" s="148" t="str">
        <f>IF(Drop2Mod6!$G18=1,Drop2Mod6!H18,"")</f>
        <v>SW_2_6_15__COOL_DST_01</v>
      </c>
      <c r="I226" s="148" t="str">
        <f>IF(Drop2Mod6!$G18=1,Drop2Mod6!R18,"")</f>
        <v>SW Duct Scraper Temperature</v>
      </c>
      <c r="J226" s="148" t="str">
        <f>IF(Drop2Mod6!$G18=1,Drop2Mod6!S18,"")</f>
        <v>ºC</v>
      </c>
      <c r="K226" s="149">
        <f>IF(Drop2Mod6!$G18=1,ROUND(Drop2Mod6!N18,5),"")</f>
        <v>6250</v>
      </c>
      <c r="L226" s="150">
        <f>IF(Drop2Mod6!$G18=1,ROUND(Drop2Mod6!O18,5),"")</f>
        <v>-25</v>
      </c>
    </row>
    <row r="227" spans="1:12" x14ac:dyDescent="0.2">
      <c r="A227" s="142">
        <f>Drop2Mod7!A3</f>
        <v>209</v>
      </c>
      <c r="B227" s="138">
        <f>Drop2Mod3!B3</f>
        <v>2</v>
      </c>
      <c r="C227" s="138">
        <f>Drop2Mod7!C3</f>
        <v>7</v>
      </c>
      <c r="D227" s="138">
        <f>Drop2Mod7!$K$1</f>
        <v>1</v>
      </c>
      <c r="E227" s="138" t="str">
        <f>Drop2Mod7!$A$1</f>
        <v>Cooling Water Flow/Temp</v>
      </c>
      <c r="F227" s="138">
        <f>Drop2Mod7!D3</f>
        <v>0</v>
      </c>
      <c r="G227" s="138">
        <f>Drop2Mod7!G3</f>
        <v>1</v>
      </c>
      <c r="H227" s="139" t="str">
        <f>IF(Drop2Mod7!$G3=1,Drop2Mod7!H3,"")</f>
        <v>SW_2_7_00__COOL_TRF_01</v>
      </c>
      <c r="I227" s="139" t="str">
        <f>IF(Drop2Mod7!$G3=1,Drop2Mod7!R3,"")</f>
        <v>SW Transformer &amp; Arc Resistors Flow</v>
      </c>
      <c r="J227" s="139" t="str">
        <f>IF(Drop2Mod7!$G3=1,Drop2Mod7!S3,"")</f>
        <v>L/min</v>
      </c>
      <c r="K227" s="140">
        <f>IF(Drop2Mod7!$G3=1,ROUND(Drop2Mod7!N3,5),"")</f>
        <v>2.5</v>
      </c>
      <c r="L227" s="141">
        <f>IF(Drop2Mod7!$G3=1,ROUND(Drop2Mod7!O3,5),"")</f>
        <v>-10</v>
      </c>
    </row>
    <row r="228" spans="1:12" x14ac:dyDescent="0.2">
      <c r="A228" s="101">
        <f>Drop2Mod7!A4</f>
        <v>210</v>
      </c>
      <c r="B228" s="98">
        <f>Drop2Mod3!B4</f>
        <v>2</v>
      </c>
      <c r="C228" s="98">
        <f>Drop2Mod7!C4</f>
        <v>7</v>
      </c>
      <c r="D228" s="98">
        <f>Drop2Mod7!$K$1</f>
        <v>1</v>
      </c>
      <c r="E228" s="98" t="str">
        <f>$E$227</f>
        <v>Cooling Water Flow/Temp</v>
      </c>
      <c r="F228" s="98">
        <f>Drop2Mod7!D4</f>
        <v>1</v>
      </c>
      <c r="G228" s="98">
        <f>Drop2Mod7!G4</f>
        <v>1</v>
      </c>
      <c r="H228" s="99" t="str">
        <f>IF(Drop2Mod7!$G4=1,Drop2Mod7!H4,"")</f>
        <v>SW_2_7_01__COOL_TRT_01</v>
      </c>
      <c r="I228" s="99" t="str">
        <f>IF(Drop2Mod7!$G4=1,Drop2Mod7!R4,"")</f>
        <v>SW Transformer &amp; Arc Resistors Temperature</v>
      </c>
      <c r="J228" s="99" t="str">
        <f>IF(Drop2Mod7!$G4=1,Drop2Mod7!S4,"")</f>
        <v>ºC</v>
      </c>
      <c r="K228" s="100">
        <f>IF(Drop2Mod7!$G4=1,ROUND(Drop2Mod7!N4,5),"")</f>
        <v>6250</v>
      </c>
      <c r="L228" s="102">
        <f>IF(Drop2Mod7!$G4=1,ROUND(Drop2Mod7!O4,5),"")</f>
        <v>-25</v>
      </c>
    </row>
    <row r="229" spans="1:12" x14ac:dyDescent="0.2">
      <c r="A229" s="101">
        <f>Drop2Mod7!A5</f>
        <v>211</v>
      </c>
      <c r="B229" s="98">
        <f>Drop2Mod3!B5</f>
        <v>2</v>
      </c>
      <c r="C229" s="98">
        <f>Drop2Mod7!C5</f>
        <v>7</v>
      </c>
      <c r="D229" s="98">
        <f>Drop2Mod7!$K$1</f>
        <v>1</v>
      </c>
      <c r="E229" s="98" t="str">
        <f t="shared" ref="E229:E242" si="14">$E$227</f>
        <v>Cooling Water Flow/Temp</v>
      </c>
      <c r="F229" s="98">
        <f>Drop2Mod7!D5</f>
        <v>2</v>
      </c>
      <c r="G229" s="98">
        <f>Drop2Mod7!G5</f>
        <v>1</v>
      </c>
      <c r="H229" s="99" t="str">
        <f>IF(Drop2Mod7!$G5=1,Drop2Mod7!H5,"")</f>
        <v>SW_2_7_02__COOL_BCF_01</v>
      </c>
      <c r="I229" s="99" t="str">
        <f>IF(Drop2Mod7!$G5=1,Drop2Mod7!R5,"")</f>
        <v>SW Bend Magnet Coils Flow</v>
      </c>
      <c r="J229" s="99" t="str">
        <f>IF(Drop2Mod7!$G5=1,Drop2Mod7!S5,"")</f>
        <v>L/min</v>
      </c>
      <c r="K229" s="100">
        <f>IF(Drop2Mod7!$G5=1,ROUND(Drop2Mod7!N5,5),"")</f>
        <v>2.5</v>
      </c>
      <c r="L229" s="102">
        <f>IF(Drop2Mod7!$G5=1,ROUND(Drop2Mod7!O5,5),"")</f>
        <v>-10</v>
      </c>
    </row>
    <row r="230" spans="1:12" x14ac:dyDescent="0.2">
      <c r="A230" s="101">
        <f>Drop2Mod7!A6</f>
        <v>212</v>
      </c>
      <c r="B230" s="98">
        <f>Drop2Mod3!B6</f>
        <v>2</v>
      </c>
      <c r="C230" s="98">
        <f>Drop2Mod7!C6</f>
        <v>7</v>
      </c>
      <c r="D230" s="98">
        <f>Drop2Mod7!$K$1</f>
        <v>1</v>
      </c>
      <c r="E230" s="98" t="str">
        <f t="shared" si="14"/>
        <v>Cooling Water Flow/Temp</v>
      </c>
      <c r="F230" s="98">
        <f>Drop2Mod7!D6</f>
        <v>3</v>
      </c>
      <c r="G230" s="98">
        <f>Drop2Mod7!G6</f>
        <v>1</v>
      </c>
      <c r="H230" s="99" t="str">
        <f>IF(Drop2Mod7!$G6=1,Drop2Mod7!H6,"")</f>
        <v>SW_2_7_03__COOL_BCT_01</v>
      </c>
      <c r="I230" s="99" t="str">
        <f>IF(Drop2Mod7!$G6=1,Drop2Mod7!R6,"")</f>
        <v>SW Bend Magnet Coils Temperature</v>
      </c>
      <c r="J230" s="99" t="str">
        <f>IF(Drop2Mod7!$G6=1,Drop2Mod7!S6,"")</f>
        <v>ºC</v>
      </c>
      <c r="K230" s="100">
        <f>IF(Drop2Mod7!$G6=1,ROUND(Drop2Mod7!N6,5),"")</f>
        <v>6250</v>
      </c>
      <c r="L230" s="102">
        <f>IF(Drop2Mod7!$G6=1,ROUND(Drop2Mod7!O6,5),"")</f>
        <v>-25</v>
      </c>
    </row>
    <row r="231" spans="1:12" x14ac:dyDescent="0.2">
      <c r="A231" s="101">
        <f>Drop2Mod7!A7</f>
        <v>213</v>
      </c>
      <c r="B231" s="98">
        <f>Drop2Mod3!B7</f>
        <v>2</v>
      </c>
      <c r="C231" s="98">
        <f>Drop2Mod7!C7</f>
        <v>7</v>
      </c>
      <c r="D231" s="98">
        <f>Drop2Mod7!$K$1</f>
        <v>1</v>
      </c>
      <c r="E231" s="98" t="str">
        <f t="shared" si="14"/>
        <v>Cooling Water Flow/Temp</v>
      </c>
      <c r="F231" s="98">
        <f>Drop2Mod7!D7</f>
        <v>4</v>
      </c>
      <c r="G231" s="98">
        <f>Drop2Mod7!G7</f>
        <v>1</v>
      </c>
      <c r="H231" s="99" t="str">
        <f>IF(Drop2Mod7!$G7=1,Drop2Mod7!H7,"")</f>
        <v>SW_2_7_04__COOL_BPF_01</v>
      </c>
      <c r="I231" s="99" t="str">
        <f>IF(Drop2Mod7!$G7=1,Drop2Mod7!R7,"")</f>
        <v>SW Bend Magnet Protection Plates Flow</v>
      </c>
      <c r="J231" s="99" t="str">
        <f>IF(Drop2Mod7!$G7=1,Drop2Mod7!S7,"")</f>
        <v>L/min</v>
      </c>
      <c r="K231" s="100">
        <f>IF(Drop2Mod7!$G7=1,ROUND(Drop2Mod7!N7,5),"")</f>
        <v>2.5</v>
      </c>
      <c r="L231" s="102">
        <f>IF(Drop2Mod7!$G7=1,ROUND(Drop2Mod7!O7,5),"")</f>
        <v>-10</v>
      </c>
    </row>
    <row r="232" spans="1:12" x14ac:dyDescent="0.2">
      <c r="A232" s="101">
        <f>Drop2Mod7!A8</f>
        <v>214</v>
      </c>
      <c r="B232" s="98">
        <f>Drop2Mod3!B8</f>
        <v>2</v>
      </c>
      <c r="C232" s="98">
        <f>Drop2Mod7!C8</f>
        <v>7</v>
      </c>
      <c r="D232" s="98">
        <f>Drop2Mod7!$K$1</f>
        <v>1</v>
      </c>
      <c r="E232" s="98" t="str">
        <f t="shared" si="14"/>
        <v>Cooling Water Flow/Temp</v>
      </c>
      <c r="F232" s="98">
        <f>Drop2Mod7!D8</f>
        <v>5</v>
      </c>
      <c r="G232" s="98">
        <f>Drop2Mod7!G8</f>
        <v>1</v>
      </c>
      <c r="H232" s="99" t="str">
        <f>IF(Drop2Mod7!$G8=1,Drop2Mod7!H8,"")</f>
        <v>SW_2_7_05__COOL_BPT_01</v>
      </c>
      <c r="I232" s="99" t="str">
        <f>IF(Drop2Mod7!$G8=1,Drop2Mod7!R8,"")</f>
        <v>SW Bend Magnet Protection Plates Temperature</v>
      </c>
      <c r="J232" s="99" t="str">
        <f>IF(Drop2Mod7!$G8=1,Drop2Mod7!S8,"")</f>
        <v>ºC</v>
      </c>
      <c r="K232" s="100">
        <f>IF(Drop2Mod7!$G8=1,ROUND(Drop2Mod7!N8,5),"")</f>
        <v>6250</v>
      </c>
      <c r="L232" s="102">
        <f>IF(Drop2Mod7!$G8=1,ROUND(Drop2Mod7!O8,5),"")</f>
        <v>-25</v>
      </c>
    </row>
    <row r="233" spans="1:12" x14ac:dyDescent="0.2">
      <c r="A233" s="101">
        <f>Drop2Mod7!A9</f>
        <v>215</v>
      </c>
      <c r="B233" s="98">
        <f>Drop2Mod3!B9</f>
        <v>2</v>
      </c>
      <c r="C233" s="98">
        <f>Drop2Mod7!C9</f>
        <v>7</v>
      </c>
      <c r="D233" s="98">
        <f>Drop2Mod7!$K$1</f>
        <v>1</v>
      </c>
      <c r="E233" s="98" t="str">
        <f t="shared" si="14"/>
        <v>Cooling Water Flow/Temp</v>
      </c>
      <c r="F233" s="98">
        <f>Drop2Mod7!D9</f>
        <v>6</v>
      </c>
      <c r="G233" s="98">
        <f>Drop2Mod7!G9</f>
        <v>1</v>
      </c>
      <c r="H233" s="99" t="str">
        <f>IF(Drop2Mod7!$G9=1,Drop2Mod7!H9,"")</f>
        <v>SW_2_7_06__COOL_GBF_01</v>
      </c>
      <c r="I233" s="99" t="str">
        <f>IF(Drop2Mod7!$G9=1,Drop2Mod7!R9,"")</f>
        <v>SW Getter BM Tank Flow</v>
      </c>
      <c r="J233" s="99" t="str">
        <f>IF(Drop2Mod7!$G9=1,Drop2Mod7!S9,"")</f>
        <v>L/min</v>
      </c>
      <c r="K233" s="100">
        <f>IF(Drop2Mod7!$G9=1,ROUND(Drop2Mod7!N9,5),"")</f>
        <v>2.5</v>
      </c>
      <c r="L233" s="102">
        <f>IF(Drop2Mod7!$G9=1,ROUND(Drop2Mod7!O9,5),"")</f>
        <v>-10</v>
      </c>
    </row>
    <row r="234" spans="1:12" x14ac:dyDescent="0.2">
      <c r="A234" s="101">
        <f>Drop2Mod7!A10</f>
        <v>216</v>
      </c>
      <c r="B234" s="98">
        <f>Drop2Mod3!B10</f>
        <v>2</v>
      </c>
      <c r="C234" s="98">
        <f>Drop2Mod7!C10</f>
        <v>7</v>
      </c>
      <c r="D234" s="98">
        <f>Drop2Mod7!$K$1</f>
        <v>1</v>
      </c>
      <c r="E234" s="98" t="str">
        <f t="shared" si="14"/>
        <v>Cooling Water Flow/Temp</v>
      </c>
      <c r="F234" s="98">
        <f>Drop2Mod7!D10</f>
        <v>7</v>
      </c>
      <c r="G234" s="98">
        <f>Drop2Mod7!G10</f>
        <v>1</v>
      </c>
      <c r="H234" s="99" t="str">
        <f>IF(Drop2Mod7!$G10=1,Drop2Mod7!H10,"")</f>
        <v>SW_2_7_07__COOL_GBT_01</v>
      </c>
      <c r="I234" s="99" t="str">
        <f>IF(Drop2Mod7!$G10=1,Drop2Mod7!R10,"")</f>
        <v>SW Getter BM Tank Temperature</v>
      </c>
      <c r="J234" s="99" t="str">
        <f>IF(Drop2Mod7!$G10=1,Drop2Mod7!S10,"")</f>
        <v>ºC</v>
      </c>
      <c r="K234" s="100">
        <f>IF(Drop2Mod7!$G10=1,ROUND(Drop2Mod7!N10,5),"")</f>
        <v>6250</v>
      </c>
      <c r="L234" s="102">
        <f>IF(Drop2Mod7!$G10=1,ROUND(Drop2Mod7!O10,5),"")</f>
        <v>-25</v>
      </c>
    </row>
    <row r="235" spans="1:12" x14ac:dyDescent="0.2">
      <c r="A235" s="101">
        <f>Drop2Mod7!A11</f>
        <v>217</v>
      </c>
      <c r="B235" s="98">
        <f>Drop2Mod3!B11</f>
        <v>2</v>
      </c>
      <c r="C235" s="98">
        <f>Drop2Mod7!C11</f>
        <v>7</v>
      </c>
      <c r="D235" s="98">
        <f>Drop2Mod7!$K$1</f>
        <v>1</v>
      </c>
      <c r="E235" s="98" t="str">
        <f t="shared" si="14"/>
        <v>Cooling Water Flow/Temp</v>
      </c>
      <c r="F235" s="98">
        <f>Drop2Mod7!D11</f>
        <v>8</v>
      </c>
      <c r="G235" s="98">
        <f>Drop2Mod7!G11</f>
        <v>1</v>
      </c>
      <c r="H235" s="99" t="str">
        <f>IF(Drop2Mod7!$G11=1,Drop2Mod7!H11,"")</f>
        <v>SW_2_7_08__COOL_GCF_01</v>
      </c>
      <c r="I235" s="99" t="str">
        <f>IF(Drop2Mod7!$G11=1,Drop2Mod7!R11,"")</f>
        <v>SW Getter Cal Tank Flow</v>
      </c>
      <c r="J235" s="99" t="str">
        <f>IF(Drop2Mod7!$G11=1,Drop2Mod7!S11,"")</f>
        <v>L/min</v>
      </c>
      <c r="K235" s="100">
        <f>IF(Drop2Mod7!$G11=1,ROUND(Drop2Mod7!N11,5),"")</f>
        <v>2.5</v>
      </c>
      <c r="L235" s="102">
        <f>IF(Drop2Mod7!$G11=1,ROUND(Drop2Mod7!O11,5),"")</f>
        <v>-10</v>
      </c>
    </row>
    <row r="236" spans="1:12" x14ac:dyDescent="0.2">
      <c r="A236" s="101">
        <f>Drop2Mod7!A12</f>
        <v>218</v>
      </c>
      <c r="B236" s="98">
        <f>Drop2Mod3!B12</f>
        <v>2</v>
      </c>
      <c r="C236" s="98">
        <f>Drop2Mod7!C12</f>
        <v>7</v>
      </c>
      <c r="D236" s="98">
        <f>Drop2Mod7!$K$1</f>
        <v>1</v>
      </c>
      <c r="E236" s="98" t="str">
        <f t="shared" si="14"/>
        <v>Cooling Water Flow/Temp</v>
      </c>
      <c r="F236" s="98">
        <f>Drop2Mod7!D12</f>
        <v>9</v>
      </c>
      <c r="G236" s="98">
        <f>Drop2Mod7!G12</f>
        <v>1</v>
      </c>
      <c r="H236" s="99" t="str">
        <f>IF(Drop2Mod7!$G12=1,Drop2Mod7!H12,"")</f>
        <v>SW_2_7_09__COOL_GCT_01</v>
      </c>
      <c r="I236" s="99" t="str">
        <f>IF(Drop2Mod7!$G12=1,Drop2Mod7!R12,"")</f>
        <v>SW Getter Cal Tank Temperature</v>
      </c>
      <c r="J236" s="99" t="str">
        <f>IF(Drop2Mod7!$G12=1,Drop2Mod7!S12,"")</f>
        <v>ºC</v>
      </c>
      <c r="K236" s="100">
        <f>IF(Drop2Mod7!$G12=1,ROUND(Drop2Mod7!N12,5),"")</f>
        <v>6250</v>
      </c>
      <c r="L236" s="102">
        <f>IF(Drop2Mod7!$G12=1,ROUND(Drop2Mod7!O12,5),"")</f>
        <v>-25</v>
      </c>
    </row>
    <row r="237" spans="1:12" x14ac:dyDescent="0.2">
      <c r="A237" s="101">
        <f>Drop2Mod7!A13</f>
        <v>219</v>
      </c>
      <c r="B237" s="98">
        <f>Drop2Mod3!B13</f>
        <v>2</v>
      </c>
      <c r="C237" s="98">
        <f>Drop2Mod7!C13</f>
        <v>7</v>
      </c>
      <c r="D237" s="98">
        <f>Drop2Mod7!$K$1</f>
        <v>1</v>
      </c>
      <c r="E237" s="98" t="str">
        <f t="shared" si="14"/>
        <v>Cooling Water Flow/Temp</v>
      </c>
      <c r="F237" s="98">
        <f>Drop2Mod7!D13</f>
        <v>10</v>
      </c>
      <c r="G237" s="98">
        <f>Drop2Mod7!G13</f>
        <v>1</v>
      </c>
      <c r="H237" s="99" t="str">
        <f>IF(Drop2Mod7!$G13=1,Drop2Mod7!H13,"")</f>
        <v>SW_2_7_10__COOL_ISF_01</v>
      </c>
      <c r="I237" s="99" t="str">
        <f>IF(Drop2Mod7!$G13=1,Drop2Mod7!R13,"")</f>
        <v>SW Intertank Scraper Flow</v>
      </c>
      <c r="J237" s="99" t="str">
        <f>IF(Drop2Mod7!$G13=1,Drop2Mod7!S13,"")</f>
        <v>L/min</v>
      </c>
      <c r="K237" s="100">
        <f>IF(Drop2Mod7!$G13=1,ROUND(Drop2Mod7!N13,5),"")</f>
        <v>2.5</v>
      </c>
      <c r="L237" s="102">
        <f>IF(Drop2Mod7!$G13=1,ROUND(Drop2Mod7!O13,5),"")</f>
        <v>-10</v>
      </c>
    </row>
    <row r="238" spans="1:12" x14ac:dyDescent="0.2">
      <c r="A238" s="101">
        <f>Drop2Mod7!A14</f>
        <v>220</v>
      </c>
      <c r="B238" s="98">
        <f>Drop2Mod3!B14</f>
        <v>2</v>
      </c>
      <c r="C238" s="98">
        <f>Drop2Mod7!C14</f>
        <v>7</v>
      </c>
      <c r="D238" s="98">
        <f>Drop2Mod7!$K$1</f>
        <v>1</v>
      </c>
      <c r="E238" s="98" t="str">
        <f t="shared" si="14"/>
        <v>Cooling Water Flow/Temp</v>
      </c>
      <c r="F238" s="98">
        <f>Drop2Mod7!D14</f>
        <v>11</v>
      </c>
      <c r="G238" s="98">
        <f>Drop2Mod7!G14</f>
        <v>1</v>
      </c>
      <c r="H238" s="99" t="str">
        <f>IF(Drop2Mod7!$G14=1,Drop2Mod7!H14,"")</f>
        <v>SW_2_7_11__COOL_IST_01</v>
      </c>
      <c r="I238" s="99" t="str">
        <f>IF(Drop2Mod7!$G14=1,Drop2Mod7!R14,"")</f>
        <v>SW Intertank Scraper Temperature</v>
      </c>
      <c r="J238" s="99" t="str">
        <f>IF(Drop2Mod7!$G14=1,Drop2Mod7!S14,"")</f>
        <v>ºC</v>
      </c>
      <c r="K238" s="100">
        <f>IF(Drop2Mod7!$G14=1,ROUND(Drop2Mod7!N14,5),"")</f>
        <v>6250</v>
      </c>
      <c r="L238" s="102">
        <f>IF(Drop2Mod7!$G14=1,ROUND(Drop2Mod7!O14,5),"")</f>
        <v>-25</v>
      </c>
    </row>
    <row r="239" spans="1:12" x14ac:dyDescent="0.2">
      <c r="A239" s="101">
        <f>Drop2Mod7!A15</f>
        <v>221</v>
      </c>
      <c r="B239" s="98">
        <f>Drop2Mod3!B15</f>
        <v>2</v>
      </c>
      <c r="C239" s="98">
        <f>Drop2Mod7!C15</f>
        <v>7</v>
      </c>
      <c r="D239" s="98">
        <f>Drop2Mod7!$K$1</f>
        <v>1</v>
      </c>
      <c r="E239" s="98" t="str">
        <f t="shared" si="14"/>
        <v>Cooling Water Flow/Temp</v>
      </c>
      <c r="F239" s="98">
        <f>Drop2Mod7!D15</f>
        <v>12</v>
      </c>
      <c r="G239" s="98">
        <f>Drop2Mod7!G15</f>
        <v>1</v>
      </c>
      <c r="H239" s="99" t="str">
        <f>IF(Drop2Mod7!$G15=1,Drop2Mod7!H15,"")</f>
        <v>SW_2_7_12__COOL_FRF_01</v>
      </c>
      <c r="I239" s="99" t="str">
        <f>IF(Drop2Mod7!$G15=1,Drop2Mod7!R15,"")</f>
        <v>SW RID FRED</v>
      </c>
      <c r="J239" s="99" t="str">
        <f>IF(Drop2Mod7!$G15=1,Drop2Mod7!S15,"")</f>
        <v>L/min</v>
      </c>
      <c r="K239" s="100">
        <f>IF(Drop2Mod7!$G15=1,ROUND(Drop2Mod7!N15,5),"")</f>
        <v>74.7012</v>
      </c>
      <c r="L239" s="102">
        <f>IF(Drop2Mod7!$G15=1,ROUND(Drop2Mod7!O15,5),"")</f>
        <v>-298.80477999999999</v>
      </c>
    </row>
    <row r="240" spans="1:12" x14ac:dyDescent="0.2">
      <c r="A240" s="101">
        <f>Drop2Mod7!A16</f>
        <v>222</v>
      </c>
      <c r="B240" s="98">
        <f>Drop2Mod3!B16</f>
        <v>2</v>
      </c>
      <c r="C240" s="98">
        <f>Drop2Mod7!C16</f>
        <v>7</v>
      </c>
      <c r="D240" s="98">
        <f>Drop2Mod7!$K$1</f>
        <v>1</v>
      </c>
      <c r="E240" s="98" t="str">
        <f t="shared" si="14"/>
        <v>Cooling Water Flow/Temp</v>
      </c>
      <c r="F240" s="98">
        <f>Drop2Mod7!D16</f>
        <v>13</v>
      </c>
      <c r="G240" s="98">
        <f>Drop2Mod7!G16</f>
        <v>1</v>
      </c>
      <c r="H240" s="99" t="str">
        <f>IF(Drop2Mod7!$G16=1,Drop2Mod7!H16,"")</f>
        <v>SW_2_7_13__COOL_FEF_01</v>
      </c>
      <c r="I240" s="99" t="str">
        <f>IF(Drop2Mod7!$G16=1,Drop2Mod7!R16,"")</f>
        <v>SW RID FEID</v>
      </c>
      <c r="J240" s="99" t="str">
        <f>IF(Drop2Mod7!$G16=1,Drop2Mod7!S16,"")</f>
        <v>L/min</v>
      </c>
      <c r="K240" s="100">
        <f>IF(Drop2Mod7!$G16=1,ROUND(Drop2Mod7!N16,5),"")</f>
        <v>340.90908999999999</v>
      </c>
      <c r="L240" s="102">
        <f>IF(Drop2Mod7!$G16=1,ROUND(Drop2Mod7!O16,5),"")</f>
        <v>-1363.63636</v>
      </c>
    </row>
    <row r="241" spans="1:12" x14ac:dyDescent="0.2">
      <c r="A241" s="101">
        <f>Drop2Mod7!A17</f>
        <v>223</v>
      </c>
      <c r="B241" s="98">
        <f>Drop2Mod3!B17</f>
        <v>2</v>
      </c>
      <c r="C241" s="98">
        <f>Drop2Mod7!C17</f>
        <v>7</v>
      </c>
      <c r="D241" s="98">
        <f>Drop2Mod7!$K$1</f>
        <v>1</v>
      </c>
      <c r="E241" s="98" t="str">
        <f t="shared" si="14"/>
        <v>Cooling Water Flow/Temp</v>
      </c>
      <c r="F241" s="98">
        <f>Drop2Mod7!D17</f>
        <v>14</v>
      </c>
      <c r="G241" s="98">
        <f>Drop2Mod7!G17</f>
        <v>1</v>
      </c>
      <c r="H241" s="99" t="str">
        <f>IF(Drop2Mod7!$G17=1,Drop2Mod7!H17,"")</f>
        <v>SW_2_7_14__COOL_CAF_01</v>
      </c>
      <c r="I241" s="99" t="str">
        <f>IF(Drop2Mod7!$G17=1,Drop2Mod7!R17,"")</f>
        <v>SW Calorimeter</v>
      </c>
      <c r="J241" s="99" t="str">
        <f>IF(Drop2Mod7!$G17=1,Drop2Mod7!S17,"")</f>
        <v>L/min</v>
      </c>
      <c r="K241" s="100">
        <f>IF(Drop2Mod7!$G17=1,ROUND(Drop2Mod7!N17,5),"")</f>
        <v>340.90908999999999</v>
      </c>
      <c r="L241" s="102">
        <f>IF(Drop2Mod7!$G17=1,ROUND(Drop2Mod7!O17,5),"")</f>
        <v>-1363.63636</v>
      </c>
    </row>
    <row r="242" spans="1:12" ht="13.5" thickBot="1" x14ac:dyDescent="0.25">
      <c r="A242" s="133">
        <f>Drop2Mod7!A18</f>
        <v>224</v>
      </c>
      <c r="B242" s="134">
        <f>Drop2Mod3!B18</f>
        <v>2</v>
      </c>
      <c r="C242" s="134">
        <f>Drop2Mod7!C18</f>
        <v>7</v>
      </c>
      <c r="D242" s="134">
        <f>Drop2Mod7!$K$1</f>
        <v>1</v>
      </c>
      <c r="E242" s="98" t="str">
        <f t="shared" si="14"/>
        <v>Cooling Water Flow/Temp</v>
      </c>
      <c r="F242" s="134">
        <f>Drop2Mod7!D18</f>
        <v>15</v>
      </c>
      <c r="G242" s="134">
        <f>Drop2Mod7!G18</f>
        <v>0</v>
      </c>
      <c r="H242" s="143" t="str">
        <f>IF(Drop2Mod7!$G18=1,Drop2Mod7!H18,"")</f>
        <v/>
      </c>
      <c r="I242" s="143" t="str">
        <f>IF(Drop2Mod7!$G18=1,Drop2Mod7!R18,"")</f>
        <v/>
      </c>
      <c r="J242" s="143" t="str">
        <f>IF(Drop2Mod7!$G18=1,Drop2Mod7!S18,"")</f>
        <v/>
      </c>
      <c r="K242" s="144" t="str">
        <f>IF(Drop2Mod7!$G18=1,ROUND(Drop2Mod7!N18,5),"")</f>
        <v/>
      </c>
      <c r="L242" s="145" t="str">
        <f>IF(Drop2Mod7!$G18=1,ROUND(Drop2Mod7!O18,5),"")</f>
        <v/>
      </c>
    </row>
    <row r="243" spans="1:12" x14ac:dyDescent="0.2">
      <c r="A243" s="128">
        <f>Drop2Mod8!A3</f>
        <v>225</v>
      </c>
      <c r="B243" s="129">
        <f>Drop2Mod8!B3</f>
        <v>2</v>
      </c>
      <c r="C243" s="129">
        <f>Drop2Mod8!C3</f>
        <v>8</v>
      </c>
      <c r="D243" s="129">
        <f>Drop2Mod8!$L$1</f>
        <v>1</v>
      </c>
      <c r="E243" s="129" t="str">
        <f>Drop2Mod8!$A$1</f>
        <v>Analog Input Card</v>
      </c>
      <c r="F243" s="129">
        <f>Drop2Mod8!D3</f>
        <v>0</v>
      </c>
      <c r="G243" s="129">
        <f>Drop2Mod8!G3</f>
        <v>0</v>
      </c>
      <c r="H243" s="130" t="str">
        <f>IF(Drop2Mod8!$G3=1,Drop2Mod8!H3,"")</f>
        <v/>
      </c>
      <c r="I243" s="130" t="str">
        <f>IF(Drop2Mod8!$G3=1,Drop2Mod8!M3,"")</f>
        <v/>
      </c>
      <c r="J243" s="130" t="str">
        <f>IF(Drop2Mod8!$G3=1,Drop2Mod8!N3,"")</f>
        <v/>
      </c>
      <c r="K243" s="131" t="str">
        <f>IF(Drop2Mod8!$G3=1,ROUND(Drop2Mod8!O3,5),"")</f>
        <v/>
      </c>
      <c r="L243" s="132" t="str">
        <f>IF(Drop2Mod8!$G3=1,ROUND(Drop2Mod8!P3,5),"")</f>
        <v/>
      </c>
    </row>
    <row r="244" spans="1:12" x14ac:dyDescent="0.2">
      <c r="A244" s="118">
        <f>Drop2Mod8!A4</f>
        <v>226</v>
      </c>
      <c r="B244" s="119">
        <f>Drop2Mod8!B4</f>
        <v>2</v>
      </c>
      <c r="C244" s="119">
        <f>Drop2Mod8!C4</f>
        <v>8</v>
      </c>
      <c r="D244" s="119">
        <f>Drop2Mod8!$L$1</f>
        <v>1</v>
      </c>
      <c r="E244" s="119" t="str">
        <f>$E$243</f>
        <v>Analog Input Card</v>
      </c>
      <c r="F244" s="119">
        <f>Drop2Mod8!D4</f>
        <v>1</v>
      </c>
      <c r="G244" s="119">
        <f>Drop2Mod8!G4</f>
        <v>0</v>
      </c>
      <c r="H244" s="120" t="str">
        <f>IF(Drop2Mod8!$G4=1,Drop2Mod8!H4,"")</f>
        <v/>
      </c>
      <c r="I244" s="120" t="str">
        <f>IF(Drop2Mod8!$G4=1,Drop2Mod8!M4,"")</f>
        <v/>
      </c>
      <c r="J244" s="120" t="str">
        <f>IF(Drop2Mod8!$G4=1,Drop2Mod8!N4,"")</f>
        <v/>
      </c>
      <c r="K244" s="121" t="str">
        <f>IF(Drop2Mod8!$G4=1,ROUND(Drop2Mod8!O4,5),"")</f>
        <v/>
      </c>
      <c r="L244" s="122" t="str">
        <f>IF(Drop2Mod8!$G4=1,ROUND(Drop2Mod8!P4,5),"")</f>
        <v/>
      </c>
    </row>
    <row r="245" spans="1:12" x14ac:dyDescent="0.2">
      <c r="A245" s="118">
        <f>Drop2Mod8!A5</f>
        <v>227</v>
      </c>
      <c r="B245" s="119">
        <f>Drop2Mod8!B5</f>
        <v>2</v>
      </c>
      <c r="C245" s="119">
        <f>Drop2Mod8!C5</f>
        <v>8</v>
      </c>
      <c r="D245" s="119">
        <f>Drop2Mod8!$L$1</f>
        <v>1</v>
      </c>
      <c r="E245" s="119" t="str">
        <f t="shared" ref="E245:E274" si="15">$E$243</f>
        <v>Analog Input Card</v>
      </c>
      <c r="F245" s="119">
        <f>Drop2Mod8!D5</f>
        <v>2</v>
      </c>
      <c r="G245" s="119">
        <f>Drop2Mod8!G5</f>
        <v>0</v>
      </c>
      <c r="H245" s="120" t="str">
        <f>IF(Drop2Mod8!$G5=1,Drop2Mod8!H5,"")</f>
        <v/>
      </c>
      <c r="I245" s="120" t="str">
        <f>IF(Drop2Mod8!$G5=1,Drop2Mod8!M5,"")</f>
        <v/>
      </c>
      <c r="J245" s="120" t="str">
        <f>IF(Drop2Mod8!$G5=1,Drop2Mod8!N5,"")</f>
        <v/>
      </c>
      <c r="K245" s="121" t="str">
        <f>IF(Drop2Mod8!$G5=1,ROUND(Drop2Mod8!O5,5),"")</f>
        <v/>
      </c>
      <c r="L245" s="122" t="str">
        <f>IF(Drop2Mod8!$G5=1,ROUND(Drop2Mod8!P5,5),"")</f>
        <v/>
      </c>
    </row>
    <row r="246" spans="1:12" x14ac:dyDescent="0.2">
      <c r="A246" s="118">
        <f>Drop2Mod8!A6</f>
        <v>228</v>
      </c>
      <c r="B246" s="119">
        <f>Drop2Mod8!B6</f>
        <v>2</v>
      </c>
      <c r="C246" s="119">
        <f>Drop2Mod8!C6</f>
        <v>8</v>
      </c>
      <c r="D246" s="119">
        <f>Drop2Mod8!$L$1</f>
        <v>1</v>
      </c>
      <c r="E246" s="119" t="str">
        <f t="shared" si="15"/>
        <v>Analog Input Card</v>
      </c>
      <c r="F246" s="119">
        <f>Drop2Mod8!D6</f>
        <v>3</v>
      </c>
      <c r="G246" s="119">
        <f>Drop2Mod8!G6</f>
        <v>0</v>
      </c>
      <c r="H246" s="120" t="str">
        <f>IF(Drop2Mod8!$G6=1,Drop2Mod8!H6,"")</f>
        <v/>
      </c>
      <c r="I246" s="120" t="str">
        <f>IF(Drop2Mod8!$G6=1,Drop2Mod8!M6,"")</f>
        <v/>
      </c>
      <c r="J246" s="120" t="str">
        <f>IF(Drop2Mod8!$G6=1,Drop2Mod8!N6,"")</f>
        <v/>
      </c>
      <c r="K246" s="121" t="str">
        <f>IF(Drop2Mod8!$G6=1,ROUND(Drop2Mod8!O6,5),"")</f>
        <v/>
      </c>
      <c r="L246" s="122" t="str">
        <f>IF(Drop2Mod8!$G6=1,ROUND(Drop2Mod8!P6,5),"")</f>
        <v/>
      </c>
    </row>
    <row r="247" spans="1:12" x14ac:dyDescent="0.2">
      <c r="A247" s="118">
        <f>Drop2Mod8!A7</f>
        <v>229</v>
      </c>
      <c r="B247" s="119">
        <f>Drop2Mod8!B7</f>
        <v>2</v>
      </c>
      <c r="C247" s="119">
        <f>Drop2Mod8!C7</f>
        <v>8</v>
      </c>
      <c r="D247" s="119">
        <f>Drop2Mod8!$L$1</f>
        <v>1</v>
      </c>
      <c r="E247" s="119" t="str">
        <f t="shared" si="15"/>
        <v>Analog Input Card</v>
      </c>
      <c r="F247" s="119">
        <f>Drop2Mod8!D7</f>
        <v>4</v>
      </c>
      <c r="G247" s="119">
        <f>Drop2Mod8!G7</f>
        <v>0</v>
      </c>
      <c r="H247" s="120" t="str">
        <f>IF(Drop2Mod8!$G7=1,Drop2Mod8!H7,"")</f>
        <v/>
      </c>
      <c r="I247" s="120" t="str">
        <f>IF(Drop2Mod8!$G7=1,Drop2Mod8!M7,"")</f>
        <v/>
      </c>
      <c r="J247" s="120" t="str">
        <f>IF(Drop2Mod8!$G7=1,Drop2Mod8!N7,"")</f>
        <v/>
      </c>
      <c r="K247" s="121" t="str">
        <f>IF(Drop2Mod8!$G7=1,ROUND(Drop2Mod8!O7,5),"")</f>
        <v/>
      </c>
      <c r="L247" s="122" t="str">
        <f>IF(Drop2Mod8!$G7=1,ROUND(Drop2Mod8!P7,5),"")</f>
        <v/>
      </c>
    </row>
    <row r="248" spans="1:12" x14ac:dyDescent="0.2">
      <c r="A248" s="118">
        <f>Drop2Mod8!A8</f>
        <v>230</v>
      </c>
      <c r="B248" s="119">
        <f>Drop2Mod8!B8</f>
        <v>2</v>
      </c>
      <c r="C248" s="119">
        <f>Drop2Mod8!C8</f>
        <v>8</v>
      </c>
      <c r="D248" s="119">
        <f>Drop2Mod8!$L$1</f>
        <v>1</v>
      </c>
      <c r="E248" s="119" t="str">
        <f t="shared" si="15"/>
        <v>Analog Input Card</v>
      </c>
      <c r="F248" s="119">
        <f>Drop2Mod8!D8</f>
        <v>5</v>
      </c>
      <c r="G248" s="119">
        <f>Drop2Mod8!G8</f>
        <v>0</v>
      </c>
      <c r="H248" s="120" t="str">
        <f>IF(Drop2Mod8!$G8=1,Drop2Mod8!H8,"")</f>
        <v/>
      </c>
      <c r="I248" s="120" t="str">
        <f>IF(Drop2Mod8!$G8=1,Drop2Mod8!M8,"")</f>
        <v/>
      </c>
      <c r="J248" s="120" t="str">
        <f>IF(Drop2Mod8!$G8=1,Drop2Mod8!N8,"")</f>
        <v/>
      </c>
      <c r="K248" s="121" t="str">
        <f>IF(Drop2Mod8!$G8=1,ROUND(Drop2Mod8!O8,5),"")</f>
        <v/>
      </c>
      <c r="L248" s="122" t="str">
        <f>IF(Drop2Mod8!$G8=1,ROUND(Drop2Mod8!P8,5),"")</f>
        <v/>
      </c>
    </row>
    <row r="249" spans="1:12" x14ac:dyDescent="0.2">
      <c r="A249" s="118">
        <f>Drop2Mod8!A9</f>
        <v>231</v>
      </c>
      <c r="B249" s="119">
        <f>Drop2Mod8!B9</f>
        <v>2</v>
      </c>
      <c r="C249" s="119">
        <f>Drop2Mod8!C9</f>
        <v>8</v>
      </c>
      <c r="D249" s="119">
        <f>Drop2Mod8!$L$1</f>
        <v>1</v>
      </c>
      <c r="E249" s="119" t="str">
        <f t="shared" si="15"/>
        <v>Analog Input Card</v>
      </c>
      <c r="F249" s="119">
        <f>Drop2Mod8!D9</f>
        <v>6</v>
      </c>
      <c r="G249" s="119">
        <f>Drop2Mod8!G9</f>
        <v>0</v>
      </c>
      <c r="H249" s="120" t="str">
        <f>IF(Drop2Mod8!$G9=1,Drop2Mod8!H9,"")</f>
        <v/>
      </c>
      <c r="I249" s="120" t="str">
        <f>IF(Drop2Mod8!$G9=1,Drop2Mod8!M9,"")</f>
        <v/>
      </c>
      <c r="J249" s="120" t="str">
        <f>IF(Drop2Mod8!$G9=1,Drop2Mod8!N9,"")</f>
        <v/>
      </c>
      <c r="K249" s="121" t="str">
        <f>IF(Drop2Mod8!$G9=1,ROUND(Drop2Mod8!O9,5),"")</f>
        <v/>
      </c>
      <c r="L249" s="122" t="str">
        <f>IF(Drop2Mod8!$G9=1,ROUND(Drop2Mod8!P9,5),"")</f>
        <v/>
      </c>
    </row>
    <row r="250" spans="1:12" x14ac:dyDescent="0.2">
      <c r="A250" s="118">
        <f>Drop2Mod8!A10</f>
        <v>232</v>
      </c>
      <c r="B250" s="119">
        <f>Drop2Mod8!B10</f>
        <v>2</v>
      </c>
      <c r="C250" s="119">
        <f>Drop2Mod8!C10</f>
        <v>8</v>
      </c>
      <c r="D250" s="119">
        <f>Drop2Mod8!$L$1</f>
        <v>1</v>
      </c>
      <c r="E250" s="119" t="str">
        <f t="shared" si="15"/>
        <v>Analog Input Card</v>
      </c>
      <c r="F250" s="119">
        <f>Drop2Mod8!D10</f>
        <v>7</v>
      </c>
      <c r="G250" s="119">
        <f>Drop2Mod8!G10</f>
        <v>0</v>
      </c>
      <c r="H250" s="120" t="str">
        <f>IF(Drop2Mod8!$G10=1,Drop2Mod8!H10,"")</f>
        <v/>
      </c>
      <c r="I250" s="120" t="str">
        <f>IF(Drop2Mod8!$G10=1,Drop2Mod8!M10,"")</f>
        <v/>
      </c>
      <c r="J250" s="120" t="str">
        <f>IF(Drop2Mod8!$G10=1,Drop2Mod8!N10,"")</f>
        <v/>
      </c>
      <c r="K250" s="121" t="str">
        <f>IF(Drop2Mod8!$G10=1,ROUND(Drop2Mod8!O10,5),"")</f>
        <v/>
      </c>
      <c r="L250" s="122" t="str">
        <f>IF(Drop2Mod8!$G10=1,ROUND(Drop2Mod8!P10,5),"")</f>
        <v/>
      </c>
    </row>
    <row r="251" spans="1:12" x14ac:dyDescent="0.2">
      <c r="A251" s="118">
        <f>Drop2Mod8!A11</f>
        <v>233</v>
      </c>
      <c r="B251" s="119">
        <f>Drop2Mod8!B11</f>
        <v>2</v>
      </c>
      <c r="C251" s="119">
        <f>Drop2Mod8!C11</f>
        <v>8</v>
      </c>
      <c r="D251" s="119">
        <f>Drop2Mod8!$L$1</f>
        <v>1</v>
      </c>
      <c r="E251" s="119" t="str">
        <f t="shared" si="15"/>
        <v>Analog Input Card</v>
      </c>
      <c r="F251" s="119">
        <f>Drop2Mod8!D11</f>
        <v>8</v>
      </c>
      <c r="G251" s="119">
        <f>Drop2Mod8!G11</f>
        <v>0</v>
      </c>
      <c r="H251" s="120" t="str">
        <f>IF(Drop2Mod8!$G11=1,Drop2Mod8!H11,"")</f>
        <v/>
      </c>
      <c r="I251" s="120" t="str">
        <f>IF(Drop2Mod8!$G11=1,Drop2Mod8!M11,"")</f>
        <v/>
      </c>
      <c r="J251" s="120" t="str">
        <f>IF(Drop2Mod8!$G11=1,Drop2Mod8!N11,"")</f>
        <v/>
      </c>
      <c r="K251" s="121" t="str">
        <f>IF(Drop2Mod8!$G11=1,ROUND(Drop2Mod8!O11,5),"")</f>
        <v/>
      </c>
      <c r="L251" s="122" t="str">
        <f>IF(Drop2Mod8!$G11=1,ROUND(Drop2Mod8!P11,5),"")</f>
        <v/>
      </c>
    </row>
    <row r="252" spans="1:12" x14ac:dyDescent="0.2">
      <c r="A252" s="118">
        <f>Drop2Mod8!A12</f>
        <v>234</v>
      </c>
      <c r="B252" s="119">
        <f>Drop2Mod8!B12</f>
        <v>2</v>
      </c>
      <c r="C252" s="119">
        <f>Drop2Mod8!C12</f>
        <v>8</v>
      </c>
      <c r="D252" s="119">
        <f>Drop2Mod8!$L$1</f>
        <v>1</v>
      </c>
      <c r="E252" s="119" t="str">
        <f t="shared" si="15"/>
        <v>Analog Input Card</v>
      </c>
      <c r="F252" s="119">
        <f>Drop2Mod8!D12</f>
        <v>9</v>
      </c>
      <c r="G252" s="119">
        <f>Drop2Mod8!G12</f>
        <v>0</v>
      </c>
      <c r="H252" s="120" t="str">
        <f>IF(Drop2Mod8!$G12=1,Drop2Mod8!H12,"")</f>
        <v/>
      </c>
      <c r="I252" s="120" t="str">
        <f>IF(Drop2Mod8!$G12=1,Drop2Mod8!M12,"")</f>
        <v/>
      </c>
      <c r="J252" s="120" t="str">
        <f>IF(Drop2Mod8!$G12=1,Drop2Mod8!N12,"")</f>
        <v/>
      </c>
      <c r="K252" s="121" t="str">
        <f>IF(Drop2Mod8!$G12=1,ROUND(Drop2Mod8!O12,5),"")</f>
        <v/>
      </c>
      <c r="L252" s="122" t="str">
        <f>IF(Drop2Mod8!$G12=1,ROUND(Drop2Mod8!P12,5),"")</f>
        <v/>
      </c>
    </row>
    <row r="253" spans="1:12" x14ac:dyDescent="0.2">
      <c r="A253" s="118">
        <f>Drop2Mod8!A13</f>
        <v>235</v>
      </c>
      <c r="B253" s="119">
        <f>Drop2Mod8!B13</f>
        <v>2</v>
      </c>
      <c r="C253" s="119">
        <f>Drop2Mod8!C13</f>
        <v>8</v>
      </c>
      <c r="D253" s="119">
        <f>Drop2Mod8!$L$1</f>
        <v>1</v>
      </c>
      <c r="E253" s="119" t="str">
        <f t="shared" si="15"/>
        <v>Analog Input Card</v>
      </c>
      <c r="F253" s="119">
        <f>Drop2Mod8!D13</f>
        <v>10</v>
      </c>
      <c r="G253" s="119">
        <f>Drop2Mod8!G13</f>
        <v>0</v>
      </c>
      <c r="H253" s="120" t="str">
        <f>IF(Drop2Mod8!$G13=1,Drop2Mod8!H13,"")</f>
        <v/>
      </c>
      <c r="I253" s="120" t="str">
        <f>IF(Drop2Mod8!$G13=1,Drop2Mod8!M13,"")</f>
        <v/>
      </c>
      <c r="J253" s="120" t="str">
        <f>IF(Drop2Mod8!$G13=1,Drop2Mod8!N13,"")</f>
        <v/>
      </c>
      <c r="K253" s="121" t="str">
        <f>IF(Drop2Mod8!$G13=1,ROUND(Drop2Mod8!O13,5),"")</f>
        <v/>
      </c>
      <c r="L253" s="122" t="str">
        <f>IF(Drop2Mod8!$G13=1,ROUND(Drop2Mod8!P13,5),"")</f>
        <v/>
      </c>
    </row>
    <row r="254" spans="1:12" x14ac:dyDescent="0.2">
      <c r="A254" s="118">
        <f>Drop2Mod8!A14</f>
        <v>236</v>
      </c>
      <c r="B254" s="119">
        <f>Drop2Mod8!B14</f>
        <v>2</v>
      </c>
      <c r="C254" s="119">
        <f>Drop2Mod8!C14</f>
        <v>8</v>
      </c>
      <c r="D254" s="119">
        <f>Drop2Mod8!$L$1</f>
        <v>1</v>
      </c>
      <c r="E254" s="119" t="str">
        <f t="shared" si="15"/>
        <v>Analog Input Card</v>
      </c>
      <c r="F254" s="119">
        <f>Drop2Mod8!D14</f>
        <v>11</v>
      </c>
      <c r="G254" s="119">
        <f>Drop2Mod8!G14</f>
        <v>0</v>
      </c>
      <c r="H254" s="120" t="str">
        <f>IF(Drop2Mod8!$G14=1,Drop2Mod8!H14,"")</f>
        <v/>
      </c>
      <c r="I254" s="120" t="str">
        <f>IF(Drop2Mod8!$G14=1,Drop2Mod8!M14,"")</f>
        <v/>
      </c>
      <c r="J254" s="120" t="str">
        <f>IF(Drop2Mod8!$G14=1,Drop2Mod8!N14,"")</f>
        <v/>
      </c>
      <c r="K254" s="121" t="str">
        <f>IF(Drop2Mod8!$G14=1,ROUND(Drop2Mod8!O14,5),"")</f>
        <v/>
      </c>
      <c r="L254" s="122" t="str">
        <f>IF(Drop2Mod8!$G14=1,ROUND(Drop2Mod8!P14,5),"")</f>
        <v/>
      </c>
    </row>
    <row r="255" spans="1:12" x14ac:dyDescent="0.2">
      <c r="A255" s="118">
        <f>Drop2Mod8!A15</f>
        <v>237</v>
      </c>
      <c r="B255" s="119">
        <f>Drop2Mod8!B15</f>
        <v>2</v>
      </c>
      <c r="C255" s="119">
        <f>Drop2Mod8!C15</f>
        <v>8</v>
      </c>
      <c r="D255" s="119">
        <f>Drop2Mod8!$L$1</f>
        <v>1</v>
      </c>
      <c r="E255" s="119" t="str">
        <f t="shared" si="15"/>
        <v>Analog Input Card</v>
      </c>
      <c r="F255" s="119">
        <f>Drop2Mod8!D15</f>
        <v>12</v>
      </c>
      <c r="G255" s="119">
        <f>Drop2Mod8!G15</f>
        <v>0</v>
      </c>
      <c r="H255" s="120" t="str">
        <f>IF(Drop2Mod8!$G15=1,Drop2Mod8!H15,"")</f>
        <v/>
      </c>
      <c r="I255" s="120" t="str">
        <f>IF(Drop2Mod8!$G15=1,Drop2Mod8!M15,"")</f>
        <v/>
      </c>
      <c r="J255" s="120" t="str">
        <f>IF(Drop2Mod8!$G15=1,Drop2Mod8!N15,"")</f>
        <v/>
      </c>
      <c r="K255" s="121" t="str">
        <f>IF(Drop2Mod8!$G15=1,ROUND(Drop2Mod8!O15,5),"")</f>
        <v/>
      </c>
      <c r="L255" s="122" t="str">
        <f>IF(Drop2Mod8!$G15=1,ROUND(Drop2Mod8!P15,5),"")</f>
        <v/>
      </c>
    </row>
    <row r="256" spans="1:12" x14ac:dyDescent="0.2">
      <c r="A256" s="118">
        <f>Drop2Mod8!A16</f>
        <v>238</v>
      </c>
      <c r="B256" s="119">
        <f>Drop2Mod8!B16</f>
        <v>2</v>
      </c>
      <c r="C256" s="119">
        <f>Drop2Mod8!C16</f>
        <v>8</v>
      </c>
      <c r="D256" s="119">
        <f>Drop2Mod8!$L$1</f>
        <v>1</v>
      </c>
      <c r="E256" s="119" t="str">
        <f t="shared" si="15"/>
        <v>Analog Input Card</v>
      </c>
      <c r="F256" s="119">
        <f>Drop2Mod8!D16</f>
        <v>13</v>
      </c>
      <c r="G256" s="119">
        <f>Drop2Mod8!G16</f>
        <v>0</v>
      </c>
      <c r="H256" s="120" t="str">
        <f>IF(Drop2Mod8!$G16=1,Drop2Mod8!H16,"")</f>
        <v/>
      </c>
      <c r="I256" s="120" t="str">
        <f>IF(Drop2Mod8!$G16=1,Drop2Mod8!M16,"")</f>
        <v/>
      </c>
      <c r="J256" s="120" t="str">
        <f>IF(Drop2Mod8!$G16=1,Drop2Mod8!N16,"")</f>
        <v/>
      </c>
      <c r="K256" s="121" t="str">
        <f>IF(Drop2Mod8!$G16=1,ROUND(Drop2Mod8!O16,5),"")</f>
        <v/>
      </c>
      <c r="L256" s="122" t="str">
        <f>IF(Drop2Mod8!$G16=1,ROUND(Drop2Mod8!P16,5),"")</f>
        <v/>
      </c>
    </row>
    <row r="257" spans="1:12" x14ac:dyDescent="0.2">
      <c r="A257" s="118">
        <f>Drop2Mod8!A17</f>
        <v>239</v>
      </c>
      <c r="B257" s="119">
        <f>Drop2Mod8!B17</f>
        <v>2</v>
      </c>
      <c r="C257" s="119">
        <f>Drop2Mod8!C17</f>
        <v>8</v>
      </c>
      <c r="D257" s="119">
        <f>Drop2Mod8!$L$1</f>
        <v>1</v>
      </c>
      <c r="E257" s="119" t="str">
        <f t="shared" si="15"/>
        <v>Analog Input Card</v>
      </c>
      <c r="F257" s="119">
        <f>Drop2Mod8!D17</f>
        <v>14</v>
      </c>
      <c r="G257" s="119">
        <f>Drop2Mod8!G17</f>
        <v>0</v>
      </c>
      <c r="H257" s="120" t="str">
        <f>IF(Drop2Mod8!$G17=1,Drop2Mod8!H17,"")</f>
        <v/>
      </c>
      <c r="I257" s="120" t="str">
        <f>IF(Drop2Mod8!$G17=1,Drop2Mod8!M17,"")</f>
        <v/>
      </c>
      <c r="J257" s="120" t="str">
        <f>IF(Drop2Mod8!$G17=1,Drop2Mod8!N17,"")</f>
        <v/>
      </c>
      <c r="K257" s="121" t="str">
        <f>IF(Drop2Mod8!$G17=1,ROUND(Drop2Mod8!O17,5),"")</f>
        <v/>
      </c>
      <c r="L257" s="122" t="str">
        <f>IF(Drop2Mod8!$G17=1,ROUND(Drop2Mod8!P17,5),"")</f>
        <v/>
      </c>
    </row>
    <row r="258" spans="1:12" x14ac:dyDescent="0.2">
      <c r="A258" s="118">
        <f>Drop2Mod8!A18</f>
        <v>240</v>
      </c>
      <c r="B258" s="119">
        <f>Drop2Mod8!B18</f>
        <v>2</v>
      </c>
      <c r="C258" s="119">
        <f>Drop2Mod8!C18</f>
        <v>8</v>
      </c>
      <c r="D258" s="119">
        <f>Drop2Mod8!$L$1</f>
        <v>1</v>
      </c>
      <c r="E258" s="119" t="str">
        <f t="shared" si="15"/>
        <v>Analog Input Card</v>
      </c>
      <c r="F258" s="119">
        <f>Drop2Mod8!D18</f>
        <v>15</v>
      </c>
      <c r="G258" s="119">
        <f>Drop2Mod8!G18</f>
        <v>0</v>
      </c>
      <c r="H258" s="120" t="str">
        <f>IF(Drop2Mod8!$G18=1,Drop2Mod8!H18,"")</f>
        <v/>
      </c>
      <c r="I258" s="120" t="str">
        <f>IF(Drop2Mod8!$G18=1,Drop2Mod8!M18,"")</f>
        <v/>
      </c>
      <c r="J258" s="120" t="str">
        <f>IF(Drop2Mod8!$G18=1,Drop2Mod8!N18,"")</f>
        <v/>
      </c>
      <c r="K258" s="121" t="str">
        <f>IF(Drop2Mod8!$G18=1,ROUND(Drop2Mod8!O18,5),"")</f>
        <v/>
      </c>
      <c r="L258" s="122" t="str">
        <f>IF(Drop2Mod8!$G18=1,ROUND(Drop2Mod8!P18,5),"")</f>
        <v/>
      </c>
    </row>
    <row r="259" spans="1:12" x14ac:dyDescent="0.2">
      <c r="A259" s="118">
        <f>Drop2Mod8!A19</f>
        <v>241</v>
      </c>
      <c r="B259" s="119">
        <f>Drop2Mod8!B19</f>
        <v>2</v>
      </c>
      <c r="C259" s="119">
        <f>Drop2Mod8!C19</f>
        <v>8</v>
      </c>
      <c r="D259" s="119">
        <f>Drop2Mod8!$L$1</f>
        <v>1</v>
      </c>
      <c r="E259" s="119" t="str">
        <f t="shared" si="15"/>
        <v>Analog Input Card</v>
      </c>
      <c r="F259" s="119">
        <f>Drop2Mod8!D19</f>
        <v>16</v>
      </c>
      <c r="G259" s="119">
        <f>Drop2Mod8!G19</f>
        <v>0</v>
      </c>
      <c r="H259" s="120" t="str">
        <f>IF(Drop2Mod8!$G19=1,Drop2Mod8!H19,"")</f>
        <v/>
      </c>
      <c r="I259" s="120" t="str">
        <f>IF(Drop2Mod8!$G19=1,Drop2Mod8!M19,"")</f>
        <v/>
      </c>
      <c r="J259" s="120" t="str">
        <f>IF(Drop2Mod8!$G19=1,Drop2Mod8!N19,"")</f>
        <v/>
      </c>
      <c r="K259" s="121" t="str">
        <f>IF(Drop2Mod8!$G19=1,ROUND(Drop2Mod8!O19,5),"")</f>
        <v/>
      </c>
      <c r="L259" s="122" t="str">
        <f>IF(Drop2Mod8!$G19=1,ROUND(Drop2Mod8!P19,5),"")</f>
        <v/>
      </c>
    </row>
    <row r="260" spans="1:12" x14ac:dyDescent="0.2">
      <c r="A260" s="118">
        <f>Drop2Mod8!A20</f>
        <v>242</v>
      </c>
      <c r="B260" s="119">
        <f>Drop2Mod8!B20</f>
        <v>2</v>
      </c>
      <c r="C260" s="119">
        <f>Drop2Mod8!C20</f>
        <v>8</v>
      </c>
      <c r="D260" s="119">
        <f>Drop2Mod8!$L$1</f>
        <v>1</v>
      </c>
      <c r="E260" s="119" t="str">
        <f t="shared" si="15"/>
        <v>Analog Input Card</v>
      </c>
      <c r="F260" s="119">
        <f>Drop2Mod8!D20</f>
        <v>17</v>
      </c>
      <c r="G260" s="119">
        <f>Drop2Mod8!G20</f>
        <v>0</v>
      </c>
      <c r="H260" s="120" t="str">
        <f>IF(Drop2Mod8!$G20=1,Drop2Mod8!H20,"")</f>
        <v/>
      </c>
      <c r="I260" s="120" t="str">
        <f>IF(Drop2Mod8!$G20=1,Drop2Mod8!M20,"")</f>
        <v/>
      </c>
      <c r="J260" s="120" t="str">
        <f>IF(Drop2Mod8!$G20=1,Drop2Mod8!N20,"")</f>
        <v/>
      </c>
      <c r="K260" s="121" t="str">
        <f>IF(Drop2Mod8!$G20=1,ROUND(Drop2Mod8!O20,5),"")</f>
        <v/>
      </c>
      <c r="L260" s="122" t="str">
        <f>IF(Drop2Mod8!$G20=1,ROUND(Drop2Mod8!P20,5),"")</f>
        <v/>
      </c>
    </row>
    <row r="261" spans="1:12" x14ac:dyDescent="0.2">
      <c r="A261" s="118">
        <f>Drop2Mod8!A21</f>
        <v>243</v>
      </c>
      <c r="B261" s="119">
        <f>Drop2Mod8!B21</f>
        <v>2</v>
      </c>
      <c r="C261" s="119">
        <f>Drop2Mod8!C21</f>
        <v>8</v>
      </c>
      <c r="D261" s="119">
        <f>Drop2Mod8!$L$1</f>
        <v>1</v>
      </c>
      <c r="E261" s="119" t="str">
        <f t="shared" si="15"/>
        <v>Analog Input Card</v>
      </c>
      <c r="F261" s="119">
        <f>Drop2Mod8!D21</f>
        <v>18</v>
      </c>
      <c r="G261" s="119">
        <f>Drop2Mod8!G21</f>
        <v>0</v>
      </c>
      <c r="H261" s="120" t="str">
        <f>IF(Drop2Mod8!$G21=1,Drop2Mod8!H21,"")</f>
        <v/>
      </c>
      <c r="I261" s="120" t="str">
        <f>IF(Drop2Mod8!$G21=1,Drop2Mod8!M21,"")</f>
        <v/>
      </c>
      <c r="J261" s="120" t="str">
        <f>IF(Drop2Mod8!$G21=1,Drop2Mod8!N21,"")</f>
        <v/>
      </c>
      <c r="K261" s="121" t="str">
        <f>IF(Drop2Mod8!$G21=1,ROUND(Drop2Mod8!O21,5),"")</f>
        <v/>
      </c>
      <c r="L261" s="122" t="str">
        <f>IF(Drop2Mod8!$G21=1,ROUND(Drop2Mod8!P21,5),"")</f>
        <v/>
      </c>
    </row>
    <row r="262" spans="1:12" x14ac:dyDescent="0.2">
      <c r="A262" s="118">
        <f>Drop2Mod8!A22</f>
        <v>244</v>
      </c>
      <c r="B262" s="119">
        <f>Drop2Mod8!B22</f>
        <v>2</v>
      </c>
      <c r="C262" s="119">
        <f>Drop2Mod8!C22</f>
        <v>8</v>
      </c>
      <c r="D262" s="119">
        <f>Drop2Mod8!$L$1</f>
        <v>1</v>
      </c>
      <c r="E262" s="119" t="str">
        <f t="shared" si="15"/>
        <v>Analog Input Card</v>
      </c>
      <c r="F262" s="119">
        <f>Drop2Mod8!D22</f>
        <v>19</v>
      </c>
      <c r="G262" s="119">
        <f>Drop2Mod8!G22</f>
        <v>0</v>
      </c>
      <c r="H262" s="120" t="str">
        <f>IF(Drop2Mod8!$G22=1,Drop2Mod8!H22,"")</f>
        <v/>
      </c>
      <c r="I262" s="120" t="str">
        <f>IF(Drop2Mod8!$G22=1,Drop2Mod8!M22,"")</f>
        <v/>
      </c>
      <c r="J262" s="120" t="str">
        <f>IF(Drop2Mod8!$G22=1,Drop2Mod8!N22,"")</f>
        <v/>
      </c>
      <c r="K262" s="121" t="str">
        <f>IF(Drop2Mod8!$G22=1,ROUND(Drop2Mod8!O22,5),"")</f>
        <v/>
      </c>
      <c r="L262" s="122" t="str">
        <f>IF(Drop2Mod8!$G22=1,ROUND(Drop2Mod8!P22,5),"")</f>
        <v/>
      </c>
    </row>
    <row r="263" spans="1:12" x14ac:dyDescent="0.2">
      <c r="A263" s="118">
        <f>Drop2Mod8!A23</f>
        <v>245</v>
      </c>
      <c r="B263" s="119">
        <f>Drop2Mod8!B23</f>
        <v>2</v>
      </c>
      <c r="C263" s="119">
        <f>Drop2Mod8!C23</f>
        <v>8</v>
      </c>
      <c r="D263" s="119">
        <f>Drop2Mod8!$L$1</f>
        <v>1</v>
      </c>
      <c r="E263" s="119" t="str">
        <f t="shared" si="15"/>
        <v>Analog Input Card</v>
      </c>
      <c r="F263" s="119">
        <f>Drop2Mod8!D23</f>
        <v>20</v>
      </c>
      <c r="G263" s="119">
        <f>Drop2Mod8!G23</f>
        <v>0</v>
      </c>
      <c r="H263" s="120" t="str">
        <f>IF(Drop2Mod8!$G23=1,Drop2Mod8!H23,"")</f>
        <v/>
      </c>
      <c r="I263" s="120" t="str">
        <f>IF(Drop2Mod8!$G23=1,Drop2Mod8!M23,"")</f>
        <v/>
      </c>
      <c r="J263" s="120" t="str">
        <f>IF(Drop2Mod8!$G23=1,Drop2Mod8!N23,"")</f>
        <v/>
      </c>
      <c r="K263" s="121" t="str">
        <f>IF(Drop2Mod8!$G23=1,ROUND(Drop2Mod8!O23,5),"")</f>
        <v/>
      </c>
      <c r="L263" s="122" t="str">
        <f>IF(Drop2Mod8!$G23=1,ROUND(Drop2Mod8!P23,5),"")</f>
        <v/>
      </c>
    </row>
    <row r="264" spans="1:12" x14ac:dyDescent="0.2">
      <c r="A264" s="118">
        <f>Drop2Mod8!A24</f>
        <v>246</v>
      </c>
      <c r="B264" s="119">
        <f>Drop2Mod8!B24</f>
        <v>2</v>
      </c>
      <c r="C264" s="119">
        <f>Drop2Mod8!C24</f>
        <v>8</v>
      </c>
      <c r="D264" s="119">
        <f>Drop2Mod8!$L$1</f>
        <v>1</v>
      </c>
      <c r="E264" s="119" t="str">
        <f t="shared" si="15"/>
        <v>Analog Input Card</v>
      </c>
      <c r="F264" s="119">
        <f>Drop2Mod8!D24</f>
        <v>21</v>
      </c>
      <c r="G264" s="119">
        <f>Drop2Mod8!G24</f>
        <v>0</v>
      </c>
      <c r="H264" s="120" t="str">
        <f>IF(Drop2Mod8!$G24=1,Drop2Mod8!H24,"")</f>
        <v/>
      </c>
      <c r="I264" s="120" t="str">
        <f>IF(Drop2Mod8!$G24=1,Drop2Mod8!M24,"")</f>
        <v/>
      </c>
      <c r="J264" s="120" t="str">
        <f>IF(Drop2Mod8!$G24=1,Drop2Mod8!N24,"")</f>
        <v/>
      </c>
      <c r="K264" s="121" t="str">
        <f>IF(Drop2Mod8!$G24=1,ROUND(Drop2Mod8!O24,5),"")</f>
        <v/>
      </c>
      <c r="L264" s="122" t="str">
        <f>IF(Drop2Mod8!$G24=1,ROUND(Drop2Mod8!P24,5),"")</f>
        <v/>
      </c>
    </row>
    <row r="265" spans="1:12" x14ac:dyDescent="0.2">
      <c r="A265" s="118">
        <f>Drop2Mod8!A25</f>
        <v>247</v>
      </c>
      <c r="B265" s="119">
        <f>Drop2Mod8!B25</f>
        <v>2</v>
      </c>
      <c r="C265" s="119">
        <f>Drop2Mod8!C25</f>
        <v>8</v>
      </c>
      <c r="D265" s="119">
        <f>Drop2Mod8!$L$1</f>
        <v>1</v>
      </c>
      <c r="E265" s="119" t="str">
        <f t="shared" si="15"/>
        <v>Analog Input Card</v>
      </c>
      <c r="F265" s="119">
        <f>Drop2Mod8!D25</f>
        <v>22</v>
      </c>
      <c r="G265" s="119">
        <f>Drop2Mod8!G25</f>
        <v>0</v>
      </c>
      <c r="H265" s="120" t="str">
        <f>IF(Drop2Mod8!$G25=1,Drop2Mod8!H25,"")</f>
        <v/>
      </c>
      <c r="I265" s="120" t="str">
        <f>IF(Drop2Mod8!$G25=1,Drop2Mod8!M25,"")</f>
        <v/>
      </c>
      <c r="J265" s="120" t="str">
        <f>IF(Drop2Mod8!$G25=1,Drop2Mod8!N25,"")</f>
        <v/>
      </c>
      <c r="K265" s="121" t="str">
        <f>IF(Drop2Mod8!$G25=1,ROUND(Drop2Mod8!O25,5),"")</f>
        <v/>
      </c>
      <c r="L265" s="122" t="str">
        <f>IF(Drop2Mod8!$G25=1,ROUND(Drop2Mod8!P25,5),"")</f>
        <v/>
      </c>
    </row>
    <row r="266" spans="1:12" x14ac:dyDescent="0.2">
      <c r="A266" s="118">
        <f>Drop2Mod8!A26</f>
        <v>248</v>
      </c>
      <c r="B266" s="119">
        <f>Drop2Mod8!B26</f>
        <v>2</v>
      </c>
      <c r="C266" s="119">
        <f>Drop2Mod8!C26</f>
        <v>8</v>
      </c>
      <c r="D266" s="119">
        <f>Drop2Mod8!$L$1</f>
        <v>1</v>
      </c>
      <c r="E266" s="119" t="str">
        <f t="shared" si="15"/>
        <v>Analog Input Card</v>
      </c>
      <c r="F266" s="119">
        <f>Drop2Mod8!D26</f>
        <v>23</v>
      </c>
      <c r="G266" s="119">
        <f>Drop2Mod8!G26</f>
        <v>0</v>
      </c>
      <c r="H266" s="120" t="str">
        <f>IF(Drop2Mod8!$G26=1,Drop2Mod8!H26,"")</f>
        <v/>
      </c>
      <c r="I266" s="120" t="str">
        <f>IF(Drop2Mod8!$G26=1,Drop2Mod8!M26,"")</f>
        <v/>
      </c>
      <c r="J266" s="120" t="str">
        <f>IF(Drop2Mod8!$G26=1,Drop2Mod8!N26,"")</f>
        <v/>
      </c>
      <c r="K266" s="121" t="str">
        <f>IF(Drop2Mod8!$G26=1,ROUND(Drop2Mod8!O26,5),"")</f>
        <v/>
      </c>
      <c r="L266" s="122" t="str">
        <f>IF(Drop2Mod8!$G26=1,ROUND(Drop2Mod8!P26,5),"")</f>
        <v/>
      </c>
    </row>
    <row r="267" spans="1:12" x14ac:dyDescent="0.2">
      <c r="A267" s="118">
        <f>Drop2Mod8!A27</f>
        <v>249</v>
      </c>
      <c r="B267" s="119">
        <f>Drop2Mod8!B27</f>
        <v>2</v>
      </c>
      <c r="C267" s="119">
        <f>Drop2Mod8!C27</f>
        <v>8</v>
      </c>
      <c r="D267" s="119">
        <f>Drop2Mod8!$L$1</f>
        <v>1</v>
      </c>
      <c r="E267" s="119" t="str">
        <f t="shared" si="15"/>
        <v>Analog Input Card</v>
      </c>
      <c r="F267" s="119">
        <f>Drop2Mod8!D27</f>
        <v>24</v>
      </c>
      <c r="G267" s="119">
        <f>Drop2Mod8!G27</f>
        <v>0</v>
      </c>
      <c r="H267" s="120" t="str">
        <f>IF(Drop2Mod8!$G27=1,Drop2Mod8!H27,"")</f>
        <v/>
      </c>
      <c r="I267" s="120" t="str">
        <f>IF(Drop2Mod8!$G27=1,Drop2Mod8!M27,"")</f>
        <v/>
      </c>
      <c r="J267" s="120" t="str">
        <f>IF(Drop2Mod8!$G27=1,Drop2Mod8!N27,"")</f>
        <v/>
      </c>
      <c r="K267" s="121" t="str">
        <f>IF(Drop2Mod8!$G27=1,ROUND(Drop2Mod8!O27,5),"")</f>
        <v/>
      </c>
      <c r="L267" s="122" t="str">
        <f>IF(Drop2Mod8!$G27=1,ROUND(Drop2Mod8!P27,5),"")</f>
        <v/>
      </c>
    </row>
    <row r="268" spans="1:12" x14ac:dyDescent="0.2">
      <c r="A268" s="118">
        <f>Drop2Mod8!A28</f>
        <v>250</v>
      </c>
      <c r="B268" s="119">
        <f>Drop2Mod8!B28</f>
        <v>2</v>
      </c>
      <c r="C268" s="119">
        <f>Drop2Mod8!C28</f>
        <v>8</v>
      </c>
      <c r="D268" s="119">
        <f>Drop2Mod8!$L$1</f>
        <v>1</v>
      </c>
      <c r="E268" s="119" t="str">
        <f t="shared" si="15"/>
        <v>Analog Input Card</v>
      </c>
      <c r="F268" s="119">
        <f>Drop2Mod8!D28</f>
        <v>25</v>
      </c>
      <c r="G268" s="119">
        <f>Drop2Mod8!G28</f>
        <v>0</v>
      </c>
      <c r="H268" s="120" t="str">
        <f>IF(Drop2Mod8!$G28=1,Drop2Mod8!H28,"")</f>
        <v/>
      </c>
      <c r="I268" s="120" t="str">
        <f>IF(Drop2Mod8!$G28=1,Drop2Mod8!M28,"")</f>
        <v/>
      </c>
      <c r="J268" s="120" t="str">
        <f>IF(Drop2Mod8!$G28=1,Drop2Mod8!N28,"")</f>
        <v/>
      </c>
      <c r="K268" s="121" t="str">
        <f>IF(Drop2Mod8!$G28=1,ROUND(Drop2Mod8!O28,5),"")</f>
        <v/>
      </c>
      <c r="L268" s="122" t="str">
        <f>IF(Drop2Mod8!$G28=1,ROUND(Drop2Mod8!P28,5),"")</f>
        <v/>
      </c>
    </row>
    <row r="269" spans="1:12" x14ac:dyDescent="0.2">
      <c r="A269" s="118">
        <f>Drop2Mod8!A29</f>
        <v>251</v>
      </c>
      <c r="B269" s="119">
        <f>Drop2Mod8!B29</f>
        <v>2</v>
      </c>
      <c r="C269" s="119">
        <f>Drop2Mod8!C29</f>
        <v>8</v>
      </c>
      <c r="D269" s="119">
        <f>Drop2Mod8!$L$1</f>
        <v>1</v>
      </c>
      <c r="E269" s="119" t="str">
        <f t="shared" si="15"/>
        <v>Analog Input Card</v>
      </c>
      <c r="F269" s="119">
        <f>Drop2Mod8!D29</f>
        <v>26</v>
      </c>
      <c r="G269" s="119">
        <f>Drop2Mod8!G29</f>
        <v>0</v>
      </c>
      <c r="H269" s="120" t="str">
        <f>IF(Drop2Mod8!$G29=1,Drop2Mod8!H29,"")</f>
        <v/>
      </c>
      <c r="I269" s="120" t="str">
        <f>IF(Drop2Mod8!$G29=1,Drop2Mod8!M29,"")</f>
        <v/>
      </c>
      <c r="J269" s="120" t="str">
        <f>IF(Drop2Mod8!$G29=1,Drop2Mod8!N29,"")</f>
        <v/>
      </c>
      <c r="K269" s="121" t="str">
        <f>IF(Drop2Mod8!$G29=1,ROUND(Drop2Mod8!O29,5),"")</f>
        <v/>
      </c>
      <c r="L269" s="122" t="str">
        <f>IF(Drop2Mod8!$G29=1,ROUND(Drop2Mod8!P29,5),"")</f>
        <v/>
      </c>
    </row>
    <row r="270" spans="1:12" x14ac:dyDescent="0.2">
      <c r="A270" s="118">
        <f>Drop2Mod8!A30</f>
        <v>252</v>
      </c>
      <c r="B270" s="119">
        <f>Drop2Mod8!B30</f>
        <v>2</v>
      </c>
      <c r="C270" s="119">
        <f>Drop2Mod8!C30</f>
        <v>8</v>
      </c>
      <c r="D270" s="119">
        <f>Drop2Mod8!$L$1</f>
        <v>1</v>
      </c>
      <c r="E270" s="119" t="str">
        <f t="shared" si="15"/>
        <v>Analog Input Card</v>
      </c>
      <c r="F270" s="119">
        <f>Drop2Mod8!D30</f>
        <v>27</v>
      </c>
      <c r="G270" s="119">
        <f>Drop2Mod8!G30</f>
        <v>0</v>
      </c>
      <c r="H270" s="120" t="str">
        <f>IF(Drop2Mod8!$G30=1,Drop2Mod8!H30,"")</f>
        <v/>
      </c>
      <c r="I270" s="120" t="str">
        <f>IF(Drop2Mod8!$G30=1,Drop2Mod8!M30,"")</f>
        <v/>
      </c>
      <c r="J270" s="120" t="str">
        <f>IF(Drop2Mod8!$G30=1,Drop2Mod8!N30,"")</f>
        <v/>
      </c>
      <c r="K270" s="121" t="str">
        <f>IF(Drop2Mod8!$G30=1,ROUND(Drop2Mod8!O30,5),"")</f>
        <v/>
      </c>
      <c r="L270" s="122" t="str">
        <f>IF(Drop2Mod8!$G30=1,ROUND(Drop2Mod8!P30,5),"")</f>
        <v/>
      </c>
    </row>
    <row r="271" spans="1:12" x14ac:dyDescent="0.2">
      <c r="A271" s="118">
        <f>Drop2Mod8!A31</f>
        <v>253</v>
      </c>
      <c r="B271" s="119">
        <f>Drop2Mod8!B31</f>
        <v>2</v>
      </c>
      <c r="C271" s="119">
        <f>Drop2Mod8!C31</f>
        <v>8</v>
      </c>
      <c r="D271" s="119">
        <f>Drop2Mod8!$L$1</f>
        <v>1</v>
      </c>
      <c r="E271" s="119" t="str">
        <f t="shared" si="15"/>
        <v>Analog Input Card</v>
      </c>
      <c r="F271" s="119">
        <f>Drop2Mod8!D31</f>
        <v>28</v>
      </c>
      <c r="G271" s="119">
        <f>Drop2Mod8!G31</f>
        <v>0</v>
      </c>
      <c r="H271" s="120" t="str">
        <f>IF(Drop2Mod8!$G31=1,Drop2Mod8!H31,"")</f>
        <v/>
      </c>
      <c r="I271" s="120" t="str">
        <f>IF(Drop2Mod8!$G31=1,Drop2Mod8!M31,"")</f>
        <v/>
      </c>
      <c r="J271" s="120" t="str">
        <f>IF(Drop2Mod8!$G31=1,Drop2Mod8!N31,"")</f>
        <v/>
      </c>
      <c r="K271" s="121" t="str">
        <f>IF(Drop2Mod8!$G31=1,ROUND(Drop2Mod8!O31,5),"")</f>
        <v/>
      </c>
      <c r="L271" s="122" t="str">
        <f>IF(Drop2Mod8!$G31=1,ROUND(Drop2Mod8!P31,5),"")</f>
        <v/>
      </c>
    </row>
    <row r="272" spans="1:12" x14ac:dyDescent="0.2">
      <c r="A272" s="118">
        <f>Drop2Mod8!A32</f>
        <v>254</v>
      </c>
      <c r="B272" s="119">
        <f>Drop2Mod8!B32</f>
        <v>2</v>
      </c>
      <c r="C272" s="119">
        <f>Drop2Mod8!C32</f>
        <v>8</v>
      </c>
      <c r="D272" s="119">
        <f>Drop2Mod8!$L$1</f>
        <v>1</v>
      </c>
      <c r="E272" s="119" t="str">
        <f t="shared" si="15"/>
        <v>Analog Input Card</v>
      </c>
      <c r="F272" s="119">
        <f>Drop2Mod8!D32</f>
        <v>29</v>
      </c>
      <c r="G272" s="119">
        <f>Drop2Mod8!G32</f>
        <v>0</v>
      </c>
      <c r="H272" s="120" t="str">
        <f>IF(Drop2Mod8!$G32=1,Drop2Mod8!H32,"")</f>
        <v/>
      </c>
      <c r="I272" s="120" t="str">
        <f>IF(Drop2Mod8!$G32=1,Drop2Mod8!M32,"")</f>
        <v/>
      </c>
      <c r="J272" s="120" t="str">
        <f>IF(Drop2Mod8!$G32=1,Drop2Mod8!N32,"")</f>
        <v/>
      </c>
      <c r="K272" s="121" t="str">
        <f>IF(Drop2Mod8!$G32=1,ROUND(Drop2Mod8!O32,5),"")</f>
        <v/>
      </c>
      <c r="L272" s="122" t="str">
        <f>IF(Drop2Mod8!$G32=1,ROUND(Drop2Mod8!P32,5),"")</f>
        <v/>
      </c>
    </row>
    <row r="273" spans="1:12" x14ac:dyDescent="0.2">
      <c r="A273" s="118">
        <f>Drop2Mod8!A33</f>
        <v>255</v>
      </c>
      <c r="B273" s="119">
        <f>Drop2Mod8!B33</f>
        <v>2</v>
      </c>
      <c r="C273" s="119">
        <f>Drop2Mod8!C33</f>
        <v>8</v>
      </c>
      <c r="D273" s="119">
        <f>Drop2Mod8!$L$1</f>
        <v>1</v>
      </c>
      <c r="E273" s="119" t="str">
        <f t="shared" si="15"/>
        <v>Analog Input Card</v>
      </c>
      <c r="F273" s="119">
        <f>Drop2Mod8!D33</f>
        <v>30</v>
      </c>
      <c r="G273" s="119">
        <f>Drop2Mod8!G33</f>
        <v>0</v>
      </c>
      <c r="H273" s="120" t="str">
        <f>IF(Drop2Mod8!$G33=1,Drop2Mod8!H33,"")</f>
        <v/>
      </c>
      <c r="I273" s="120" t="str">
        <f>IF(Drop2Mod8!$G33=1,Drop2Mod8!M33,"")</f>
        <v/>
      </c>
      <c r="J273" s="120" t="str">
        <f>IF(Drop2Mod8!$G33=1,Drop2Mod8!N33,"")</f>
        <v/>
      </c>
      <c r="K273" s="121" t="str">
        <f>IF(Drop2Mod8!$G33=1,ROUND(Drop2Mod8!O33,5),"")</f>
        <v/>
      </c>
      <c r="L273" s="122" t="str">
        <f>IF(Drop2Mod8!$G33=1,ROUND(Drop2Mod8!P33,5),"")</f>
        <v/>
      </c>
    </row>
    <row r="274" spans="1:12" ht="13.5" thickBot="1" x14ac:dyDescent="0.25">
      <c r="A274" s="123">
        <f>Drop2Mod8!A34</f>
        <v>256</v>
      </c>
      <c r="B274" s="124">
        <f>Drop2Mod8!B34</f>
        <v>2</v>
      </c>
      <c r="C274" s="124">
        <f>Drop2Mod8!C34</f>
        <v>8</v>
      </c>
      <c r="D274" s="124">
        <f>Drop2Mod8!$L$1</f>
        <v>1</v>
      </c>
      <c r="E274" s="124" t="str">
        <f t="shared" si="15"/>
        <v>Analog Input Card</v>
      </c>
      <c r="F274" s="124">
        <f>Drop2Mod8!D34</f>
        <v>31</v>
      </c>
      <c r="G274" s="124">
        <f>Drop2Mod8!G34</f>
        <v>1</v>
      </c>
      <c r="H274" s="125" t="str">
        <f>IF(Drop2Mod8!$G34=1,Drop2Mod8!H34,"")</f>
        <v>SW_Beam_On_Timer</v>
      </c>
      <c r="I274" s="125" t="str">
        <f>IF(Drop2Mod8!$G34=1,Drop2Mod8!M34,"")</f>
        <v>SW Beam On Timer</v>
      </c>
      <c r="J274" s="125" t="str">
        <f>IF(Drop2Mod8!$G34=1,Drop2Mod8!N34,"")</f>
        <v>V</v>
      </c>
      <c r="K274" s="126">
        <f>IF(Drop2Mod8!$G34=1,ROUND(Drop2Mod8!O34,5),"")</f>
        <v>1</v>
      </c>
      <c r="L274" s="127">
        <f>IF(Drop2Mod8!$G34=1,ROUND(Drop2Mod8!P34,5),"")</f>
        <v>0</v>
      </c>
    </row>
  </sheetData>
  <mergeCells count="1">
    <mergeCell ref="A1:C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U47" sqref="U47"/>
    </sheetView>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67"/>
  <sheetViews>
    <sheetView workbookViewId="0">
      <pane xSplit="8" ySplit="2" topLeftCell="J3" activePane="bottomRight" state="frozenSplit"/>
      <selection activeCell="H24" sqref="H24"/>
      <selection pane="topRight" activeCell="H24" sqref="H24"/>
      <selection pane="bottomLeft" activeCell="H24" sqref="H24"/>
      <selection pane="bottomRight" activeCell="M27" sqref="M27"/>
    </sheetView>
  </sheetViews>
  <sheetFormatPr defaultColWidth="9.140625" defaultRowHeight="12.75" customHeight="1" x14ac:dyDescent="0.2"/>
  <cols>
    <col min="1" max="1" width="3" style="2" bestFit="1" customWidth="1"/>
    <col min="2" max="2" width="4.85546875" style="2" bestFit="1" customWidth="1"/>
    <col min="3" max="3" width="7" style="2" bestFit="1" customWidth="1"/>
    <col min="4" max="4" width="3.140625" style="2" bestFit="1" customWidth="1"/>
    <col min="5" max="5" width="7" style="2" bestFit="1" customWidth="1"/>
    <col min="6" max="6" width="7.140625" style="2" bestFit="1" customWidth="1"/>
    <col min="7" max="7" width="7.5703125" style="2" customWidth="1"/>
    <col min="8" max="8" width="20.140625" style="2" bestFit="1" customWidth="1"/>
    <col min="9" max="9" width="10.28515625" style="2" bestFit="1" customWidth="1"/>
    <col min="10" max="11" width="8.42578125" style="2" customWidth="1"/>
    <col min="12" max="12" width="49.42578125" style="2" bestFit="1" customWidth="1"/>
    <col min="13" max="13" width="44.42578125" style="2" bestFit="1" customWidth="1"/>
    <col min="14" max="14" width="5.140625" style="2" bestFit="1" customWidth="1"/>
    <col min="15" max="15" width="10.7109375" style="4" bestFit="1" customWidth="1"/>
    <col min="16" max="17" width="5.28515625" style="2" customWidth="1"/>
    <col min="18" max="20" width="3" style="2" bestFit="1" customWidth="1"/>
    <col min="21" max="21" width="8.5703125" style="2" customWidth="1"/>
    <col min="22" max="22" width="9.140625" style="2"/>
    <col min="23" max="23" width="8" style="2" bestFit="1" customWidth="1"/>
    <col min="24" max="25" width="7.7109375" style="2" bestFit="1" customWidth="1"/>
    <col min="26" max="16384" width="9.140625" style="2"/>
  </cols>
  <sheetData>
    <row r="1" spans="1:25" s="1" customFormat="1" ht="23.25" customHeight="1" x14ac:dyDescent="0.2">
      <c r="A1" s="171" t="s">
        <v>2</v>
      </c>
      <c r="B1" s="171"/>
      <c r="C1" s="171"/>
      <c r="D1" s="171"/>
      <c r="E1" s="171"/>
      <c r="F1" s="171"/>
      <c r="G1" s="171"/>
      <c r="H1" s="171"/>
      <c r="I1" s="172" t="s">
        <v>67</v>
      </c>
      <c r="J1" s="172"/>
      <c r="K1" s="1">
        <v>1</v>
      </c>
      <c r="M1" s="172" t="s">
        <v>7</v>
      </c>
      <c r="N1" s="172" t="s">
        <v>9</v>
      </c>
      <c r="O1" s="172" t="s">
        <v>25</v>
      </c>
      <c r="P1" s="173" t="s">
        <v>18</v>
      </c>
      <c r="Q1" s="173"/>
      <c r="R1" s="173" t="s">
        <v>19</v>
      </c>
      <c r="S1" s="173"/>
      <c r="T1" s="173"/>
      <c r="U1" s="172" t="s">
        <v>22</v>
      </c>
      <c r="V1" s="172" t="s">
        <v>23</v>
      </c>
      <c r="W1" s="172" t="s">
        <v>20</v>
      </c>
      <c r="X1" s="172" t="s">
        <v>21</v>
      </c>
      <c r="Y1" s="172" t="s">
        <v>36</v>
      </c>
    </row>
    <row r="2" spans="1:25" s="1" customFormat="1" ht="25.5" x14ac:dyDescent="0.2">
      <c r="B2" s="1" t="s">
        <v>24</v>
      </c>
      <c r="C2" s="1" t="s">
        <v>3</v>
      </c>
      <c r="D2" s="1" t="s">
        <v>0</v>
      </c>
      <c r="E2" s="1" t="s">
        <v>4</v>
      </c>
      <c r="F2" s="1" t="s">
        <v>26</v>
      </c>
      <c r="G2" s="29" t="s">
        <v>66</v>
      </c>
      <c r="H2" s="1" t="s">
        <v>5</v>
      </c>
      <c r="I2" s="6" t="s">
        <v>1</v>
      </c>
      <c r="J2" s="29" t="s">
        <v>12</v>
      </c>
      <c r="K2" s="29" t="s">
        <v>13</v>
      </c>
      <c r="L2" s="6" t="s">
        <v>6</v>
      </c>
      <c r="M2" s="172"/>
      <c r="N2" s="172"/>
      <c r="O2" s="172"/>
      <c r="P2" s="7" t="s">
        <v>15</v>
      </c>
      <c r="Q2" s="7" t="s">
        <v>16</v>
      </c>
      <c r="R2" s="7" t="s">
        <v>15</v>
      </c>
      <c r="S2" s="7" t="s">
        <v>16</v>
      </c>
      <c r="T2" s="7" t="s">
        <v>17</v>
      </c>
      <c r="U2" s="172"/>
      <c r="V2" s="172"/>
      <c r="W2" s="172"/>
      <c r="X2" s="172"/>
      <c r="Y2" s="172"/>
    </row>
    <row r="3" spans="1:25" ht="12.75" customHeight="1" x14ac:dyDescent="0.2">
      <c r="A3" s="2">
        <v>1</v>
      </c>
      <c r="B3" s="2">
        <v>1</v>
      </c>
      <c r="C3" s="2">
        <v>1</v>
      </c>
      <c r="D3" s="2">
        <v>0</v>
      </c>
      <c r="E3" s="2">
        <v>9213</v>
      </c>
      <c r="F3" s="2" t="s">
        <v>27</v>
      </c>
      <c r="G3" s="2">
        <v>1</v>
      </c>
      <c r="H3" s="2" t="s">
        <v>276</v>
      </c>
      <c r="I3" s="2" t="s">
        <v>2</v>
      </c>
      <c r="L3" s="2" t="s">
        <v>292</v>
      </c>
      <c r="M3" s="2" t="s">
        <v>275</v>
      </c>
      <c r="N3" s="2" t="s">
        <v>10</v>
      </c>
      <c r="O3" s="2"/>
      <c r="P3" s="8">
        <v>1</v>
      </c>
      <c r="Q3" s="8">
        <v>2</v>
      </c>
      <c r="R3" s="8">
        <v>1</v>
      </c>
      <c r="S3" s="8">
        <v>23</v>
      </c>
      <c r="T3" s="8">
        <v>2</v>
      </c>
      <c r="U3" s="2">
        <v>55</v>
      </c>
      <c r="V3" s="2">
        <v>0.57357643599999997</v>
      </c>
      <c r="W3" s="2">
        <v>2693.13</v>
      </c>
      <c r="X3" s="2">
        <v>137.37</v>
      </c>
      <c r="Y3" s="2">
        <v>0</v>
      </c>
    </row>
    <row r="4" spans="1:25" ht="12.75" customHeight="1" x14ac:dyDescent="0.2">
      <c r="A4" s="2">
        <v>2</v>
      </c>
      <c r="B4" s="2">
        <v>1</v>
      </c>
      <c r="C4" s="2">
        <f>$C$3</f>
        <v>1</v>
      </c>
      <c r="D4" s="2">
        <v>1</v>
      </c>
      <c r="E4" s="2">
        <v>9213</v>
      </c>
      <c r="F4" s="2" t="s">
        <v>27</v>
      </c>
      <c r="G4" s="2">
        <v>1</v>
      </c>
      <c r="H4" s="2" t="s">
        <v>277</v>
      </c>
      <c r="I4" s="2" t="s">
        <v>2</v>
      </c>
      <c r="L4" s="2" t="s">
        <v>292</v>
      </c>
      <c r="M4" s="2" t="s">
        <v>275</v>
      </c>
      <c r="N4" s="2" t="s">
        <v>10</v>
      </c>
      <c r="O4" s="2"/>
      <c r="P4" s="8">
        <v>3</v>
      </c>
      <c r="Q4" s="8">
        <v>4</v>
      </c>
      <c r="R4" s="8">
        <v>22</v>
      </c>
      <c r="S4" s="8">
        <v>37</v>
      </c>
      <c r="T4" s="8">
        <v>21</v>
      </c>
      <c r="U4" s="2">
        <v>55</v>
      </c>
      <c r="V4" s="2">
        <v>0.57357643599999997</v>
      </c>
      <c r="W4" s="2">
        <v>2693.13</v>
      </c>
      <c r="X4" s="2">
        <v>137.37</v>
      </c>
      <c r="Y4" s="2">
        <v>60</v>
      </c>
    </row>
    <row r="5" spans="1:25" ht="12.75" customHeight="1" x14ac:dyDescent="0.2">
      <c r="A5" s="2">
        <v>3</v>
      </c>
      <c r="B5" s="2">
        <v>1</v>
      </c>
      <c r="C5" s="2">
        <f t="shared" ref="C5:C18" si="0">$C$3</f>
        <v>1</v>
      </c>
      <c r="D5" s="2">
        <v>2</v>
      </c>
      <c r="E5" s="2">
        <v>9213</v>
      </c>
      <c r="F5" s="2" t="s">
        <v>27</v>
      </c>
      <c r="G5" s="2">
        <v>1</v>
      </c>
      <c r="H5" s="2" t="s">
        <v>278</v>
      </c>
      <c r="I5" s="2" t="s">
        <v>2</v>
      </c>
      <c r="L5" s="2" t="s">
        <v>292</v>
      </c>
      <c r="M5" s="2" t="s">
        <v>275</v>
      </c>
      <c r="N5" s="2" t="s">
        <v>10</v>
      </c>
      <c r="O5" s="2"/>
      <c r="P5" s="8">
        <v>5</v>
      </c>
      <c r="Q5" s="8">
        <v>6</v>
      </c>
      <c r="R5" s="8">
        <v>3</v>
      </c>
      <c r="S5" s="8">
        <v>4</v>
      </c>
      <c r="T5" s="8">
        <v>24</v>
      </c>
      <c r="U5" s="2">
        <v>55</v>
      </c>
      <c r="V5" s="2">
        <v>0.57357643599999997</v>
      </c>
      <c r="W5" s="2">
        <v>2693.13</v>
      </c>
      <c r="X5" s="2">
        <v>137.37</v>
      </c>
      <c r="Y5" s="2">
        <v>120</v>
      </c>
    </row>
    <row r="6" spans="1:25" ht="12.75" customHeight="1" x14ac:dyDescent="0.2">
      <c r="A6" s="2">
        <v>4</v>
      </c>
      <c r="B6" s="2">
        <v>1</v>
      </c>
      <c r="C6" s="2">
        <f t="shared" si="0"/>
        <v>1</v>
      </c>
      <c r="D6" s="2">
        <v>3</v>
      </c>
      <c r="E6" s="2">
        <v>9213</v>
      </c>
      <c r="F6" s="2" t="s">
        <v>27</v>
      </c>
      <c r="G6" s="2">
        <v>1</v>
      </c>
      <c r="H6" s="2" t="s">
        <v>279</v>
      </c>
      <c r="I6" s="2" t="s">
        <v>2</v>
      </c>
      <c r="L6" s="2" t="s">
        <v>292</v>
      </c>
      <c r="M6" s="2" t="s">
        <v>275</v>
      </c>
      <c r="N6" s="2" t="s">
        <v>10</v>
      </c>
      <c r="O6" s="2"/>
      <c r="P6" s="8">
        <v>7</v>
      </c>
      <c r="Q6" s="8">
        <v>8</v>
      </c>
      <c r="R6" s="8">
        <v>20</v>
      </c>
      <c r="S6" s="8">
        <v>19</v>
      </c>
      <c r="T6" s="8">
        <v>36</v>
      </c>
      <c r="U6" s="2">
        <v>55</v>
      </c>
      <c r="V6" s="2">
        <v>0.57357643599999997</v>
      </c>
      <c r="W6" s="2">
        <v>2693.13</v>
      </c>
      <c r="X6" s="2">
        <v>137.37</v>
      </c>
      <c r="Y6" s="2">
        <v>180</v>
      </c>
    </row>
    <row r="7" spans="1:25" ht="12.75" customHeight="1" x14ac:dyDescent="0.2">
      <c r="A7" s="2">
        <v>5</v>
      </c>
      <c r="B7" s="2">
        <v>1</v>
      </c>
      <c r="C7" s="2">
        <f t="shared" si="0"/>
        <v>1</v>
      </c>
      <c r="D7" s="2">
        <v>4</v>
      </c>
      <c r="E7" s="2">
        <v>9213</v>
      </c>
      <c r="F7" s="2" t="s">
        <v>27</v>
      </c>
      <c r="G7" s="2">
        <v>1</v>
      </c>
      <c r="H7" s="2" t="s">
        <v>280</v>
      </c>
      <c r="I7" s="2" t="s">
        <v>2</v>
      </c>
      <c r="L7" s="2" t="s">
        <v>292</v>
      </c>
      <c r="M7" s="2" t="s">
        <v>275</v>
      </c>
      <c r="N7" s="2" t="s">
        <v>10</v>
      </c>
      <c r="O7" s="2"/>
      <c r="P7" s="8">
        <v>9</v>
      </c>
      <c r="Q7" s="8">
        <v>10</v>
      </c>
      <c r="R7" s="8">
        <v>6</v>
      </c>
      <c r="S7" s="8">
        <v>26</v>
      </c>
      <c r="T7" s="8">
        <v>5</v>
      </c>
      <c r="U7" s="2">
        <v>55</v>
      </c>
      <c r="V7" s="2">
        <v>0.57357643599999997</v>
      </c>
      <c r="W7" s="2">
        <v>2693.13</v>
      </c>
      <c r="X7" s="2">
        <v>137.37</v>
      </c>
      <c r="Y7" s="2">
        <v>240</v>
      </c>
    </row>
    <row r="8" spans="1:25" ht="12.75" customHeight="1" x14ac:dyDescent="0.2">
      <c r="A8" s="2">
        <v>6</v>
      </c>
      <c r="B8" s="2">
        <v>1</v>
      </c>
      <c r="C8" s="2">
        <f t="shared" si="0"/>
        <v>1</v>
      </c>
      <c r="D8" s="2">
        <v>5</v>
      </c>
      <c r="E8" s="2">
        <v>9213</v>
      </c>
      <c r="F8" s="2" t="s">
        <v>27</v>
      </c>
      <c r="G8" s="2">
        <v>1</v>
      </c>
      <c r="H8" s="2" t="s">
        <v>281</v>
      </c>
      <c r="I8" s="2" t="s">
        <v>2</v>
      </c>
      <c r="L8" s="2" t="s">
        <v>292</v>
      </c>
      <c r="M8" s="2" t="s">
        <v>275</v>
      </c>
      <c r="N8" s="2" t="s">
        <v>10</v>
      </c>
      <c r="O8" s="2"/>
      <c r="P8" s="8">
        <v>11</v>
      </c>
      <c r="Q8" s="8">
        <v>12</v>
      </c>
      <c r="R8" s="8">
        <v>25</v>
      </c>
      <c r="S8" s="8">
        <v>39</v>
      </c>
      <c r="T8" s="8">
        <v>40</v>
      </c>
      <c r="U8" s="2">
        <v>55</v>
      </c>
      <c r="V8" s="2">
        <v>0.57357643599999997</v>
      </c>
      <c r="W8" s="2">
        <v>2693.13</v>
      </c>
      <c r="X8" s="2">
        <v>137.37</v>
      </c>
      <c r="Y8" s="2">
        <v>300</v>
      </c>
    </row>
    <row r="9" spans="1:25" ht="12.75" customHeight="1" x14ac:dyDescent="0.2">
      <c r="A9" s="2">
        <v>7</v>
      </c>
      <c r="B9" s="2">
        <v>1</v>
      </c>
      <c r="C9" s="2">
        <f t="shared" si="0"/>
        <v>1</v>
      </c>
      <c r="D9" s="2">
        <v>6</v>
      </c>
      <c r="E9" s="2">
        <v>9213</v>
      </c>
      <c r="F9" s="2" t="s">
        <v>27</v>
      </c>
      <c r="G9" s="2">
        <v>1</v>
      </c>
      <c r="H9" s="2" t="s">
        <v>282</v>
      </c>
      <c r="I9" s="2" t="s">
        <v>2</v>
      </c>
      <c r="L9" s="2" t="s">
        <v>292</v>
      </c>
      <c r="M9" s="2" t="s">
        <v>275</v>
      </c>
      <c r="N9" s="2" t="s">
        <v>10</v>
      </c>
      <c r="O9" s="2"/>
      <c r="P9" s="8">
        <v>13</v>
      </c>
      <c r="Q9" s="8">
        <v>14</v>
      </c>
      <c r="R9" s="8">
        <v>47</v>
      </c>
      <c r="S9" s="8">
        <v>48</v>
      </c>
      <c r="T9" s="8">
        <v>38</v>
      </c>
      <c r="U9" s="2">
        <v>55</v>
      </c>
      <c r="V9" s="2">
        <v>0.57357643599999997</v>
      </c>
      <c r="W9" s="2">
        <v>2693.13</v>
      </c>
      <c r="X9" s="2">
        <v>137.37</v>
      </c>
      <c r="Y9" s="2">
        <v>360</v>
      </c>
    </row>
    <row r="10" spans="1:25" ht="12.75" customHeight="1" x14ac:dyDescent="0.2">
      <c r="A10" s="2">
        <v>8</v>
      </c>
      <c r="B10" s="2">
        <v>1</v>
      </c>
      <c r="C10" s="2">
        <f t="shared" si="0"/>
        <v>1</v>
      </c>
      <c r="D10" s="2">
        <v>7</v>
      </c>
      <c r="E10" s="2">
        <v>9213</v>
      </c>
      <c r="F10" s="2" t="s">
        <v>27</v>
      </c>
      <c r="G10" s="2">
        <v>1</v>
      </c>
      <c r="H10" s="2" t="s">
        <v>283</v>
      </c>
      <c r="I10" s="2" t="s">
        <v>2</v>
      </c>
      <c r="L10" s="2" t="s">
        <v>292</v>
      </c>
      <c r="M10" s="2" t="s">
        <v>275</v>
      </c>
      <c r="N10" s="2" t="s">
        <v>10</v>
      </c>
      <c r="O10" s="2"/>
      <c r="P10" s="8">
        <v>15</v>
      </c>
      <c r="Q10" s="8">
        <v>16</v>
      </c>
      <c r="R10" s="8">
        <v>35</v>
      </c>
      <c r="S10" s="8">
        <v>46</v>
      </c>
      <c r="T10" s="8">
        <v>45</v>
      </c>
      <c r="U10" s="2">
        <v>70</v>
      </c>
      <c r="V10" s="2">
        <v>0.342020143</v>
      </c>
      <c r="W10" s="2">
        <v>2804.75</v>
      </c>
      <c r="X10" s="2">
        <v>91.08</v>
      </c>
      <c r="Y10" s="2">
        <v>180</v>
      </c>
    </row>
    <row r="11" spans="1:25" ht="12.75" customHeight="1" x14ac:dyDescent="0.2">
      <c r="A11" s="2">
        <v>9</v>
      </c>
      <c r="B11" s="2">
        <v>1</v>
      </c>
      <c r="C11" s="2">
        <f t="shared" si="0"/>
        <v>1</v>
      </c>
      <c r="D11" s="2">
        <v>8</v>
      </c>
      <c r="E11" s="2">
        <v>9213</v>
      </c>
      <c r="F11" s="2" t="s">
        <v>27</v>
      </c>
      <c r="G11" s="2">
        <v>1</v>
      </c>
      <c r="H11" s="2" t="s">
        <v>284</v>
      </c>
      <c r="I11" s="2" t="s">
        <v>2</v>
      </c>
      <c r="L11" s="2" t="s">
        <v>292</v>
      </c>
      <c r="M11" s="2" t="s">
        <v>275</v>
      </c>
      <c r="N11" s="2" t="s">
        <v>10</v>
      </c>
      <c r="O11" s="2"/>
      <c r="P11" s="8">
        <v>17</v>
      </c>
      <c r="Q11" s="8">
        <v>18</v>
      </c>
      <c r="R11" s="8">
        <v>17</v>
      </c>
      <c r="S11" s="8">
        <v>34</v>
      </c>
      <c r="T11" s="8">
        <v>18</v>
      </c>
      <c r="U11" s="2">
        <v>78.7</v>
      </c>
      <c r="V11" s="2">
        <v>0.19594614399999999</v>
      </c>
      <c r="W11" s="2">
        <v>2919.7</v>
      </c>
      <c r="X11" s="2">
        <v>64.45</v>
      </c>
      <c r="Y11" s="2">
        <v>180</v>
      </c>
    </row>
    <row r="12" spans="1:25" ht="12.75" customHeight="1" x14ac:dyDescent="0.2">
      <c r="A12" s="2">
        <v>10</v>
      </c>
      <c r="B12" s="2">
        <v>1</v>
      </c>
      <c r="C12" s="2">
        <f t="shared" si="0"/>
        <v>1</v>
      </c>
      <c r="D12" s="2">
        <v>9</v>
      </c>
      <c r="E12" s="2">
        <v>9213</v>
      </c>
      <c r="F12" s="2" t="s">
        <v>27</v>
      </c>
      <c r="G12" s="2">
        <v>1</v>
      </c>
      <c r="H12" s="2" t="s">
        <v>285</v>
      </c>
      <c r="I12" s="2" t="s">
        <v>2</v>
      </c>
      <c r="L12" s="2" t="s">
        <v>292</v>
      </c>
      <c r="M12" s="2" t="s">
        <v>275</v>
      </c>
      <c r="N12" s="2" t="s">
        <v>10</v>
      </c>
      <c r="O12" s="2"/>
      <c r="P12" s="8">
        <v>19</v>
      </c>
      <c r="Q12" s="8">
        <v>20</v>
      </c>
      <c r="R12" s="8">
        <v>27</v>
      </c>
      <c r="S12" s="8">
        <v>8</v>
      </c>
      <c r="T12" s="8">
        <v>7</v>
      </c>
      <c r="U12" s="2">
        <v>81.400000000000006</v>
      </c>
      <c r="V12" s="2">
        <v>0.14953534299999999</v>
      </c>
      <c r="W12" s="2">
        <v>3033.17</v>
      </c>
      <c r="X12" s="2">
        <v>47.58</v>
      </c>
      <c r="Y12" s="2">
        <v>180</v>
      </c>
    </row>
    <row r="13" spans="1:25" ht="12.75" customHeight="1" x14ac:dyDescent="0.2">
      <c r="A13" s="2">
        <v>11</v>
      </c>
      <c r="B13" s="2">
        <v>1</v>
      </c>
      <c r="C13" s="2">
        <f t="shared" si="0"/>
        <v>1</v>
      </c>
      <c r="D13" s="2">
        <v>10</v>
      </c>
      <c r="E13" s="2">
        <v>9213</v>
      </c>
      <c r="F13" s="2" t="s">
        <v>27</v>
      </c>
      <c r="G13" s="2">
        <v>1</v>
      </c>
      <c r="H13" s="2" t="s">
        <v>286</v>
      </c>
      <c r="I13" s="2" t="s">
        <v>2</v>
      </c>
      <c r="L13" s="2" t="s">
        <v>292</v>
      </c>
      <c r="M13" s="2" t="s">
        <v>275</v>
      </c>
      <c r="N13" s="2" t="s">
        <v>10</v>
      </c>
      <c r="O13" s="2"/>
      <c r="P13" s="8">
        <v>21</v>
      </c>
      <c r="Q13" s="8">
        <v>22</v>
      </c>
      <c r="R13" s="8">
        <v>41</v>
      </c>
      <c r="S13" s="8">
        <v>42</v>
      </c>
      <c r="T13" s="8">
        <v>28</v>
      </c>
      <c r="U13" s="2">
        <v>82.6</v>
      </c>
      <c r="V13" s="2">
        <v>0.12879559700000001</v>
      </c>
      <c r="W13" s="2">
        <v>3146.43</v>
      </c>
      <c r="X13" s="2">
        <v>34.15</v>
      </c>
      <c r="Y13" s="2">
        <v>180</v>
      </c>
    </row>
    <row r="14" spans="1:25" ht="12.75" customHeight="1" x14ac:dyDescent="0.2">
      <c r="A14" s="2">
        <v>12</v>
      </c>
      <c r="B14" s="2">
        <v>1</v>
      </c>
      <c r="C14" s="2">
        <f t="shared" si="0"/>
        <v>1</v>
      </c>
      <c r="D14" s="2">
        <v>11</v>
      </c>
      <c r="E14" s="2">
        <v>9213</v>
      </c>
      <c r="F14" s="2" t="s">
        <v>27</v>
      </c>
      <c r="G14" s="2">
        <v>1</v>
      </c>
      <c r="H14" s="2" t="s">
        <v>287</v>
      </c>
      <c r="I14" s="2" t="s">
        <v>2</v>
      </c>
      <c r="L14" s="2" t="s">
        <v>292</v>
      </c>
      <c r="M14" s="2" t="s">
        <v>275</v>
      </c>
      <c r="N14" s="2" t="s">
        <v>10</v>
      </c>
      <c r="O14" s="2"/>
      <c r="P14" s="8">
        <v>23</v>
      </c>
      <c r="Q14" s="8">
        <v>24</v>
      </c>
      <c r="R14" s="8">
        <v>44</v>
      </c>
      <c r="S14" s="8">
        <v>43</v>
      </c>
      <c r="T14" s="8">
        <v>32</v>
      </c>
      <c r="U14" s="2">
        <v>82.9</v>
      </c>
      <c r="V14" s="2">
        <v>0.123601477</v>
      </c>
      <c r="W14" s="2">
        <v>3259.43</v>
      </c>
      <c r="X14" s="2">
        <v>22.02</v>
      </c>
      <c r="Y14" s="2">
        <v>0</v>
      </c>
    </row>
    <row r="15" spans="1:25" ht="12.75" customHeight="1" x14ac:dyDescent="0.2">
      <c r="A15" s="2">
        <v>13</v>
      </c>
      <c r="B15" s="2">
        <v>1</v>
      </c>
      <c r="C15" s="2">
        <f t="shared" si="0"/>
        <v>1</v>
      </c>
      <c r="D15" s="2">
        <v>12</v>
      </c>
      <c r="E15" s="2">
        <v>9213</v>
      </c>
      <c r="F15" s="2" t="s">
        <v>27</v>
      </c>
      <c r="G15" s="2">
        <v>1</v>
      </c>
      <c r="H15" s="2" t="s">
        <v>288</v>
      </c>
      <c r="I15" s="2" t="s">
        <v>2</v>
      </c>
      <c r="L15" s="2" t="s">
        <v>292</v>
      </c>
      <c r="M15" s="2" t="s">
        <v>275</v>
      </c>
      <c r="N15" s="2" t="s">
        <v>10</v>
      </c>
      <c r="O15" s="2"/>
      <c r="P15" s="8">
        <v>25</v>
      </c>
      <c r="Q15" s="8">
        <v>26</v>
      </c>
      <c r="R15" s="8">
        <v>33</v>
      </c>
      <c r="S15" s="8">
        <v>15</v>
      </c>
      <c r="T15" s="8">
        <v>16</v>
      </c>
      <c r="U15" s="2">
        <v>82.9</v>
      </c>
      <c r="V15" s="2">
        <v>0.123601477</v>
      </c>
      <c r="W15" s="2">
        <v>3259.43</v>
      </c>
      <c r="X15" s="2">
        <v>22.02</v>
      </c>
      <c r="Y15" s="2">
        <v>60</v>
      </c>
    </row>
    <row r="16" spans="1:25" ht="12.75" customHeight="1" x14ac:dyDescent="0.2">
      <c r="A16" s="2">
        <v>14</v>
      </c>
      <c r="B16" s="2">
        <v>1</v>
      </c>
      <c r="C16" s="2">
        <f t="shared" si="0"/>
        <v>1</v>
      </c>
      <c r="D16" s="2">
        <v>13</v>
      </c>
      <c r="E16" s="2">
        <v>9213</v>
      </c>
      <c r="F16" s="2" t="s">
        <v>27</v>
      </c>
      <c r="G16" s="2">
        <v>1</v>
      </c>
      <c r="H16" s="2" t="s">
        <v>289</v>
      </c>
      <c r="I16" s="2" t="s">
        <v>2</v>
      </c>
      <c r="L16" s="2" t="s">
        <v>292</v>
      </c>
      <c r="M16" s="2" t="s">
        <v>275</v>
      </c>
      <c r="N16" s="2" t="s">
        <v>10</v>
      </c>
      <c r="O16" s="2"/>
      <c r="P16" s="8">
        <v>27</v>
      </c>
      <c r="Q16" s="8">
        <v>28</v>
      </c>
      <c r="R16" s="8">
        <v>9</v>
      </c>
      <c r="S16" s="8">
        <v>29</v>
      </c>
      <c r="T16" s="8">
        <v>10</v>
      </c>
      <c r="U16" s="2">
        <v>82.9</v>
      </c>
      <c r="V16" s="2">
        <v>0.123601477</v>
      </c>
      <c r="W16" s="2">
        <v>3259.43</v>
      </c>
      <c r="X16" s="2">
        <v>22.02</v>
      </c>
      <c r="Y16" s="2">
        <v>120</v>
      </c>
    </row>
    <row r="17" spans="1:25" ht="12.75" customHeight="1" x14ac:dyDescent="0.2">
      <c r="A17" s="2">
        <v>15</v>
      </c>
      <c r="B17" s="2">
        <v>1</v>
      </c>
      <c r="C17" s="2">
        <f t="shared" si="0"/>
        <v>1</v>
      </c>
      <c r="D17" s="2">
        <v>14</v>
      </c>
      <c r="E17" s="2">
        <v>9213</v>
      </c>
      <c r="F17" s="2" t="s">
        <v>27</v>
      </c>
      <c r="G17" s="2">
        <v>1</v>
      </c>
      <c r="H17" s="2" t="s">
        <v>290</v>
      </c>
      <c r="I17" s="2" t="s">
        <v>2</v>
      </c>
      <c r="L17" s="2" t="s">
        <v>292</v>
      </c>
      <c r="M17" s="2" t="s">
        <v>275</v>
      </c>
      <c r="N17" s="2" t="s">
        <v>10</v>
      </c>
      <c r="O17" s="2"/>
      <c r="P17" s="8">
        <v>29</v>
      </c>
      <c r="Q17" s="8">
        <v>30</v>
      </c>
      <c r="R17" s="8">
        <v>12</v>
      </c>
      <c r="S17" s="8">
        <v>11</v>
      </c>
      <c r="T17" s="8">
        <v>30</v>
      </c>
      <c r="U17" s="2">
        <v>82.9</v>
      </c>
      <c r="V17" s="2">
        <v>0.123601477</v>
      </c>
      <c r="W17" s="2">
        <v>3259.43</v>
      </c>
      <c r="X17" s="2">
        <v>22.02</v>
      </c>
      <c r="Y17" s="2">
        <v>180</v>
      </c>
    </row>
    <row r="18" spans="1:25" ht="12.75" customHeight="1" x14ac:dyDescent="0.2">
      <c r="A18" s="2">
        <v>16</v>
      </c>
      <c r="B18" s="2">
        <v>1</v>
      </c>
      <c r="C18" s="2">
        <f t="shared" si="0"/>
        <v>1</v>
      </c>
      <c r="D18" s="2">
        <v>15</v>
      </c>
      <c r="E18" s="2">
        <v>9213</v>
      </c>
      <c r="F18" s="2" t="s">
        <v>27</v>
      </c>
      <c r="G18" s="2">
        <v>1</v>
      </c>
      <c r="H18" s="2" t="s">
        <v>291</v>
      </c>
      <c r="I18" s="2" t="s">
        <v>2</v>
      </c>
      <c r="L18" s="2" t="s">
        <v>292</v>
      </c>
      <c r="M18" s="2" t="s">
        <v>275</v>
      </c>
      <c r="N18" s="2" t="s">
        <v>10</v>
      </c>
      <c r="O18" s="2"/>
      <c r="P18" s="8">
        <v>31</v>
      </c>
      <c r="Q18" s="8">
        <v>32</v>
      </c>
      <c r="R18" s="8">
        <v>14</v>
      </c>
      <c r="S18" s="8">
        <v>31</v>
      </c>
      <c r="T18" s="8">
        <v>13</v>
      </c>
      <c r="U18" s="2">
        <v>82.9</v>
      </c>
      <c r="V18" s="2">
        <v>0.123601477</v>
      </c>
      <c r="W18" s="2">
        <v>3259.43</v>
      </c>
      <c r="X18" s="2">
        <v>22.02</v>
      </c>
      <c r="Y18" s="2">
        <v>240</v>
      </c>
    </row>
    <row r="19" spans="1:25" ht="12.75" customHeight="1" x14ac:dyDescent="0.2">
      <c r="O19" s="2"/>
      <c r="P19" s="8"/>
      <c r="Q19" s="8"/>
      <c r="R19" s="8"/>
      <c r="S19" s="8"/>
      <c r="T19" s="8"/>
    </row>
    <row r="20" spans="1:25" ht="12.75" customHeight="1" x14ac:dyDescent="0.2">
      <c r="O20" s="2"/>
      <c r="P20" s="8"/>
      <c r="Q20" s="8"/>
      <c r="R20" s="8"/>
      <c r="S20" s="8"/>
      <c r="T20" s="8"/>
    </row>
    <row r="21" spans="1:25" ht="12.75" customHeight="1" x14ac:dyDescent="0.2">
      <c r="O21" s="2"/>
      <c r="P21" s="8"/>
      <c r="Q21" s="8"/>
      <c r="R21" s="8"/>
      <c r="S21" s="8"/>
      <c r="T21" s="8"/>
    </row>
    <row r="22" spans="1:25" ht="12.75" customHeight="1" x14ac:dyDescent="0.2">
      <c r="O22" s="2"/>
      <c r="P22" s="8"/>
      <c r="Q22" s="8"/>
      <c r="R22" s="8"/>
      <c r="S22" s="8"/>
      <c r="T22" s="8"/>
    </row>
    <row r="23" spans="1:25" ht="12.75" customHeight="1" x14ac:dyDescent="0.2">
      <c r="O23" s="2"/>
      <c r="P23" s="8"/>
      <c r="Q23" s="8"/>
      <c r="R23" s="8"/>
      <c r="S23" s="8"/>
      <c r="T23" s="8"/>
    </row>
    <row r="24" spans="1:25" ht="12.75" customHeight="1" x14ac:dyDescent="0.2">
      <c r="O24" s="2"/>
      <c r="P24" s="8"/>
      <c r="Q24" s="8"/>
      <c r="R24" s="8"/>
      <c r="S24" s="8"/>
      <c r="T24" s="8"/>
    </row>
    <row r="25" spans="1:25" ht="12.75" customHeight="1" x14ac:dyDescent="0.2">
      <c r="O25" s="2"/>
      <c r="P25" s="8"/>
      <c r="Q25" s="8"/>
      <c r="R25" s="8"/>
      <c r="S25" s="8"/>
      <c r="T25" s="8"/>
    </row>
    <row r="26" spans="1:25" ht="12.75" customHeight="1" x14ac:dyDescent="0.2">
      <c r="O26" s="2"/>
      <c r="P26" s="8"/>
      <c r="Q26" s="8"/>
      <c r="R26" s="8"/>
      <c r="S26" s="8"/>
      <c r="T26" s="8"/>
    </row>
    <row r="27" spans="1:25" ht="12.75" customHeight="1" x14ac:dyDescent="0.25">
      <c r="O27" s="2"/>
      <c r="P27" s="3"/>
      <c r="Q27" s="3"/>
      <c r="R27" s="3"/>
      <c r="S27" s="3"/>
      <c r="T27" s="3"/>
    </row>
    <row r="28" spans="1:25" ht="12.75" customHeight="1" x14ac:dyDescent="0.25">
      <c r="O28" s="2"/>
      <c r="P28" s="3"/>
      <c r="Q28" s="3"/>
      <c r="R28" s="3"/>
      <c r="S28" s="3"/>
      <c r="T28" s="3"/>
    </row>
    <row r="29" spans="1:25" ht="12.75" customHeight="1" x14ac:dyDescent="0.25">
      <c r="J29" s="4"/>
      <c r="O29" s="2"/>
      <c r="P29" s="3"/>
      <c r="Q29" s="3"/>
      <c r="R29" s="3"/>
      <c r="S29" s="3"/>
      <c r="T29" s="3"/>
    </row>
    <row r="30" spans="1:25" ht="12.75" customHeight="1" x14ac:dyDescent="0.25">
      <c r="O30" s="2"/>
      <c r="P30" s="3"/>
      <c r="Q30" s="3"/>
      <c r="R30" s="3"/>
      <c r="S30" s="3"/>
      <c r="T30" s="3"/>
    </row>
    <row r="31" spans="1:25" ht="12.75" customHeight="1" x14ac:dyDescent="0.25">
      <c r="O31" s="2"/>
      <c r="P31" s="3"/>
      <c r="Q31" s="3"/>
      <c r="R31" s="3"/>
      <c r="S31" s="3"/>
      <c r="T31" s="3"/>
    </row>
    <row r="32" spans="1:25" ht="12.75" customHeight="1" x14ac:dyDescent="0.25">
      <c r="L32" s="4"/>
      <c r="O32" s="2"/>
      <c r="P32" s="3"/>
      <c r="Q32" s="3"/>
      <c r="R32" s="3"/>
      <c r="S32" s="3"/>
      <c r="T32" s="3"/>
    </row>
    <row r="33" spans="15:24" ht="12.75" customHeight="1" x14ac:dyDescent="0.25">
      <c r="O33" s="2"/>
      <c r="P33" s="3"/>
      <c r="Q33" s="3"/>
      <c r="R33" s="3"/>
      <c r="S33" s="3"/>
      <c r="T33" s="3"/>
      <c r="X33" s="4"/>
    </row>
    <row r="34" spans="15:24" ht="12.75" customHeight="1" x14ac:dyDescent="0.25">
      <c r="O34" s="2"/>
      <c r="P34" s="3"/>
      <c r="Q34" s="3"/>
      <c r="R34" s="3"/>
      <c r="S34" s="3"/>
      <c r="T34" s="3"/>
    </row>
    <row r="35" spans="15:24" ht="12.75" customHeight="1" x14ac:dyDescent="0.25">
      <c r="O35" s="2"/>
      <c r="P35" s="3"/>
      <c r="Q35" s="3"/>
      <c r="R35" s="3"/>
      <c r="S35" s="3"/>
      <c r="T35" s="3"/>
    </row>
    <row r="36" spans="15:24" ht="12.75" customHeight="1" x14ac:dyDescent="0.25">
      <c r="O36" s="2"/>
      <c r="P36" s="3"/>
      <c r="Q36" s="3"/>
      <c r="R36" s="3"/>
      <c r="S36" s="3"/>
      <c r="T36" s="3"/>
    </row>
    <row r="37" spans="15:24" ht="12.75" customHeight="1" x14ac:dyDescent="0.25">
      <c r="O37" s="2"/>
      <c r="P37" s="3"/>
      <c r="Q37" s="3"/>
      <c r="R37" s="3"/>
      <c r="S37" s="3"/>
      <c r="T37" s="3"/>
    </row>
    <row r="38" spans="15:24" ht="12.75" customHeight="1" x14ac:dyDescent="0.25">
      <c r="O38" s="2"/>
      <c r="P38" s="3"/>
      <c r="Q38" s="3"/>
      <c r="R38" s="3"/>
      <c r="S38" s="3"/>
      <c r="T38" s="3"/>
    </row>
    <row r="39" spans="15:24" ht="12.75" customHeight="1" x14ac:dyDescent="0.25">
      <c r="O39" s="2"/>
      <c r="P39" s="3"/>
      <c r="Q39" s="3"/>
      <c r="R39" s="3"/>
      <c r="S39" s="3"/>
      <c r="T39" s="3"/>
    </row>
    <row r="40" spans="15:24" ht="12.75" customHeight="1" x14ac:dyDescent="0.25">
      <c r="O40" s="2"/>
      <c r="P40" s="3"/>
      <c r="Q40" s="3"/>
      <c r="R40" s="3"/>
      <c r="S40" s="3"/>
      <c r="T40" s="3"/>
    </row>
    <row r="41" spans="15:24" ht="12.75" customHeight="1" x14ac:dyDescent="0.25">
      <c r="O41" s="2"/>
      <c r="P41" s="3"/>
      <c r="Q41" s="3"/>
      <c r="R41" s="3"/>
      <c r="S41" s="3"/>
      <c r="T41" s="3"/>
    </row>
    <row r="42" spans="15:24" ht="12.75" customHeight="1" x14ac:dyDescent="0.25">
      <c r="O42" s="2"/>
      <c r="P42" s="3"/>
      <c r="Q42" s="3"/>
      <c r="R42" s="3"/>
      <c r="S42" s="3"/>
      <c r="T42" s="3"/>
    </row>
    <row r="43" spans="15:24" ht="12.75" customHeight="1" x14ac:dyDescent="0.25">
      <c r="O43" s="2"/>
      <c r="P43" s="3"/>
      <c r="Q43" s="3"/>
      <c r="R43" s="3"/>
      <c r="S43" s="3"/>
      <c r="T43" s="3"/>
    </row>
    <row r="44" spans="15:24" ht="12.75" customHeight="1" x14ac:dyDescent="0.25">
      <c r="O44" s="2"/>
      <c r="P44" s="3"/>
      <c r="Q44" s="3"/>
      <c r="R44" s="3"/>
      <c r="S44" s="3"/>
      <c r="T44" s="3"/>
    </row>
    <row r="45" spans="15:24" ht="12.75" customHeight="1" x14ac:dyDescent="0.25">
      <c r="O45" s="2"/>
      <c r="P45" s="3"/>
      <c r="Q45" s="3"/>
      <c r="R45" s="3"/>
      <c r="S45" s="3"/>
      <c r="T45" s="3"/>
    </row>
    <row r="46" spans="15:24" ht="12.75" customHeight="1" x14ac:dyDescent="0.25">
      <c r="O46" s="2"/>
      <c r="P46" s="3"/>
      <c r="Q46" s="3"/>
      <c r="R46" s="3"/>
      <c r="S46" s="3"/>
      <c r="T46" s="3"/>
    </row>
    <row r="47" spans="15:24" ht="12.75" customHeight="1" x14ac:dyDescent="0.25">
      <c r="O47" s="2"/>
      <c r="P47" s="3"/>
      <c r="Q47" s="3"/>
      <c r="R47" s="3"/>
      <c r="S47" s="3"/>
      <c r="T47" s="3"/>
    </row>
    <row r="48" spans="15:24" ht="12.75" customHeight="1" x14ac:dyDescent="0.25">
      <c r="O48" s="2"/>
      <c r="P48" s="3"/>
      <c r="Q48" s="3"/>
      <c r="R48" s="3"/>
      <c r="S48" s="3"/>
      <c r="T48" s="3"/>
    </row>
    <row r="49" spans="15:20" ht="12.75" customHeight="1" x14ac:dyDescent="0.25">
      <c r="O49" s="2"/>
      <c r="P49" s="3"/>
      <c r="Q49" s="3"/>
      <c r="R49" s="3"/>
      <c r="S49" s="3"/>
      <c r="T49" s="3"/>
    </row>
    <row r="50" spans="15:20" ht="12.75" customHeight="1" x14ac:dyDescent="0.25">
      <c r="O50" s="2"/>
      <c r="P50" s="3"/>
      <c r="Q50" s="3"/>
      <c r="R50" s="3"/>
      <c r="S50" s="3"/>
      <c r="T50" s="3"/>
    </row>
    <row r="51" spans="15:20" ht="12.75" customHeight="1" x14ac:dyDescent="0.25">
      <c r="O51" s="2"/>
      <c r="P51" s="3"/>
      <c r="Q51" s="3"/>
      <c r="R51" s="3"/>
      <c r="S51" s="3"/>
      <c r="T51" s="3"/>
    </row>
    <row r="52" spans="15:20" ht="12.75" customHeight="1" x14ac:dyDescent="0.25">
      <c r="O52" s="2"/>
      <c r="P52" s="3"/>
      <c r="Q52" s="3"/>
      <c r="R52" s="3"/>
      <c r="S52" s="3"/>
      <c r="T52" s="3"/>
    </row>
    <row r="53" spans="15:20" ht="12.75" customHeight="1" x14ac:dyDescent="0.25">
      <c r="O53" s="2"/>
      <c r="P53" s="3"/>
      <c r="Q53" s="3"/>
      <c r="R53" s="3"/>
      <c r="S53" s="3"/>
      <c r="T53" s="3"/>
    </row>
    <row r="54" spans="15:20" ht="12.75" customHeight="1" x14ac:dyDescent="0.25">
      <c r="O54" s="2"/>
      <c r="P54" s="3"/>
      <c r="Q54" s="3"/>
      <c r="R54" s="3"/>
      <c r="S54" s="3"/>
      <c r="T54" s="3"/>
    </row>
    <row r="55" spans="15:20" ht="12.75" customHeight="1" x14ac:dyDescent="0.25">
      <c r="O55" s="2"/>
      <c r="P55" s="3"/>
      <c r="Q55" s="3"/>
      <c r="R55" s="3"/>
      <c r="S55" s="3"/>
      <c r="T55" s="3"/>
    </row>
    <row r="56" spans="15:20" ht="12.75" customHeight="1" x14ac:dyDescent="0.25">
      <c r="O56" s="2"/>
      <c r="P56" s="3"/>
      <c r="Q56" s="3"/>
      <c r="R56" s="3"/>
      <c r="S56" s="3"/>
      <c r="T56" s="3"/>
    </row>
    <row r="57" spans="15:20" ht="12.75" customHeight="1" x14ac:dyDescent="0.25">
      <c r="O57" s="2"/>
      <c r="P57" s="3"/>
      <c r="Q57" s="3"/>
      <c r="R57" s="3"/>
      <c r="S57" s="3"/>
      <c r="T57" s="3"/>
    </row>
    <row r="58" spans="15:20" ht="12.75" customHeight="1" x14ac:dyDescent="0.25">
      <c r="O58" s="2"/>
      <c r="P58" s="3"/>
      <c r="Q58" s="3"/>
      <c r="R58" s="3"/>
      <c r="S58" s="3"/>
      <c r="T58" s="3"/>
    </row>
    <row r="59" spans="15:20" ht="12.75" customHeight="1" x14ac:dyDescent="0.25">
      <c r="O59" s="2"/>
      <c r="P59" s="3"/>
      <c r="Q59" s="3"/>
      <c r="R59" s="3"/>
      <c r="S59" s="3"/>
      <c r="T59" s="3"/>
    </row>
    <row r="60" spans="15:20" ht="12.75" customHeight="1" x14ac:dyDescent="0.25">
      <c r="O60" s="2"/>
      <c r="P60" s="3"/>
      <c r="Q60" s="3"/>
      <c r="R60" s="3"/>
      <c r="S60" s="3"/>
      <c r="T60" s="3"/>
    </row>
    <row r="61" spans="15:20" ht="12.75" customHeight="1" x14ac:dyDescent="0.25">
      <c r="O61" s="2"/>
      <c r="P61" s="3"/>
      <c r="Q61" s="3"/>
      <c r="R61" s="3"/>
      <c r="S61" s="3"/>
      <c r="T61" s="3"/>
    </row>
    <row r="62" spans="15:20" ht="12.75" customHeight="1" x14ac:dyDescent="0.25">
      <c r="O62" s="2"/>
      <c r="P62" s="3"/>
      <c r="Q62" s="3"/>
      <c r="R62" s="3"/>
      <c r="S62" s="3"/>
      <c r="T62" s="3"/>
    </row>
    <row r="63" spans="15:20" ht="12.75" customHeight="1" x14ac:dyDescent="0.25">
      <c r="O63" s="2"/>
      <c r="P63" s="3"/>
      <c r="Q63" s="3"/>
      <c r="R63" s="3"/>
      <c r="S63" s="3"/>
      <c r="T63" s="3"/>
    </row>
    <row r="64" spans="15:20" ht="12.75" customHeight="1" x14ac:dyDescent="0.25">
      <c r="O64" s="2"/>
      <c r="P64" s="3"/>
      <c r="Q64" s="3"/>
      <c r="R64" s="3"/>
      <c r="S64" s="3"/>
      <c r="T64" s="3"/>
    </row>
    <row r="65" spans="10:20" ht="12.75" customHeight="1" x14ac:dyDescent="0.25">
      <c r="O65" s="2"/>
      <c r="P65" s="3"/>
      <c r="Q65" s="3"/>
      <c r="R65" s="3"/>
      <c r="S65" s="3"/>
      <c r="T65" s="3"/>
    </row>
    <row r="66" spans="10:20" ht="12.75" customHeight="1" x14ac:dyDescent="0.25">
      <c r="O66" s="2"/>
      <c r="P66" s="3"/>
      <c r="Q66" s="3"/>
      <c r="R66" s="3"/>
      <c r="S66" s="3"/>
      <c r="T66" s="3"/>
    </row>
    <row r="67" spans="10:20" ht="12.75" customHeight="1" x14ac:dyDescent="0.2">
      <c r="J67" s="5"/>
      <c r="K67" s="5"/>
    </row>
  </sheetData>
  <mergeCells count="12">
    <mergeCell ref="V1:V2"/>
    <mergeCell ref="I1:J1"/>
    <mergeCell ref="Y1:Y2"/>
    <mergeCell ref="O1:O2"/>
    <mergeCell ref="N1:N2"/>
    <mergeCell ref="X1:X2"/>
    <mergeCell ref="W1:W2"/>
    <mergeCell ref="A1:H1"/>
    <mergeCell ref="M1:M2"/>
    <mergeCell ref="P1:Q1"/>
    <mergeCell ref="R1:T1"/>
    <mergeCell ref="U1:U2"/>
  </mergeCell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Y67"/>
  <sheetViews>
    <sheetView workbookViewId="0">
      <pane xSplit="8" ySplit="2" topLeftCell="I3" activePane="bottomRight" state="frozenSplit"/>
      <selection activeCell="H24" sqref="H24"/>
      <selection pane="topRight" activeCell="H24" sqref="H24"/>
      <selection pane="bottomLeft" activeCell="H24" sqref="H24"/>
      <selection pane="bottomRight" activeCell="M3" sqref="M3:M18"/>
    </sheetView>
  </sheetViews>
  <sheetFormatPr defaultColWidth="9.140625" defaultRowHeight="12.75" customHeight="1" x14ac:dyDescent="0.2"/>
  <cols>
    <col min="1" max="1" width="3" style="2" bestFit="1" customWidth="1"/>
    <col min="2" max="2" width="4.85546875" style="2" bestFit="1" customWidth="1"/>
    <col min="3" max="3" width="7" style="2" bestFit="1" customWidth="1"/>
    <col min="4" max="4" width="3.140625" style="2" bestFit="1" customWidth="1"/>
    <col min="5" max="5" width="7" style="2" bestFit="1" customWidth="1"/>
    <col min="6" max="6" width="7.140625" style="2" bestFit="1" customWidth="1"/>
    <col min="7" max="7" width="7.5703125" style="2" customWidth="1"/>
    <col min="8" max="8" width="20.85546875" style="2" customWidth="1"/>
    <col min="9" max="9" width="10.42578125" style="2" bestFit="1" customWidth="1"/>
    <col min="10" max="11" width="8.42578125" style="2" customWidth="1"/>
    <col min="12" max="12" width="51.28515625" style="2" bestFit="1" customWidth="1"/>
    <col min="13" max="13" width="44.42578125" style="2" bestFit="1" customWidth="1"/>
    <col min="14" max="14" width="5.140625" style="2" bestFit="1" customWidth="1"/>
    <col min="15" max="15" width="10.7109375" style="4" bestFit="1" customWidth="1"/>
    <col min="16" max="17" width="5.28515625" style="2" customWidth="1"/>
    <col min="18" max="20" width="3" style="2" bestFit="1" customWidth="1"/>
    <col min="21" max="21" width="8.5703125" style="2" customWidth="1"/>
    <col min="22" max="22" width="9.140625" style="2"/>
    <col min="23" max="23" width="8" style="2" bestFit="1" customWidth="1"/>
    <col min="24" max="25" width="7.7109375" style="2" bestFit="1" customWidth="1"/>
    <col min="26" max="16384" width="9.140625" style="2"/>
  </cols>
  <sheetData>
    <row r="1" spans="1:25" s="29" customFormat="1" ht="23.25" customHeight="1" x14ac:dyDescent="0.2">
      <c r="A1" s="171" t="s">
        <v>2</v>
      </c>
      <c r="B1" s="171"/>
      <c r="C1" s="171"/>
      <c r="D1" s="171"/>
      <c r="E1" s="171"/>
      <c r="F1" s="171"/>
      <c r="G1" s="171"/>
      <c r="H1" s="171"/>
      <c r="I1" s="172" t="s">
        <v>67</v>
      </c>
      <c r="J1" s="172"/>
      <c r="K1" s="29">
        <v>1</v>
      </c>
      <c r="M1" s="172" t="s">
        <v>7</v>
      </c>
      <c r="N1" s="172" t="s">
        <v>9</v>
      </c>
      <c r="O1" s="172" t="s">
        <v>25</v>
      </c>
      <c r="P1" s="173" t="s">
        <v>18</v>
      </c>
      <c r="Q1" s="173"/>
      <c r="R1" s="173" t="s">
        <v>19</v>
      </c>
      <c r="S1" s="173"/>
      <c r="T1" s="173"/>
      <c r="U1" s="172" t="s">
        <v>22</v>
      </c>
      <c r="V1" s="172" t="s">
        <v>23</v>
      </c>
      <c r="W1" s="172" t="s">
        <v>20</v>
      </c>
      <c r="X1" s="172" t="s">
        <v>21</v>
      </c>
      <c r="Y1" s="172" t="s">
        <v>36</v>
      </c>
    </row>
    <row r="2" spans="1:25" s="29" customFormat="1" ht="25.5" x14ac:dyDescent="0.2">
      <c r="B2" s="29" t="s">
        <v>24</v>
      </c>
      <c r="C2" s="29" t="s">
        <v>3</v>
      </c>
      <c r="D2" s="29" t="s">
        <v>0</v>
      </c>
      <c r="E2" s="29" t="s">
        <v>4</v>
      </c>
      <c r="F2" s="29" t="s">
        <v>26</v>
      </c>
      <c r="G2" s="29" t="s">
        <v>66</v>
      </c>
      <c r="H2" s="29" t="s">
        <v>5</v>
      </c>
      <c r="I2" s="6" t="s">
        <v>1</v>
      </c>
      <c r="J2" s="29" t="s">
        <v>12</v>
      </c>
      <c r="K2" s="29" t="s">
        <v>13</v>
      </c>
      <c r="L2" s="6" t="s">
        <v>6</v>
      </c>
      <c r="M2" s="172"/>
      <c r="N2" s="172"/>
      <c r="O2" s="172"/>
      <c r="P2" s="7" t="s">
        <v>15</v>
      </c>
      <c r="Q2" s="7" t="s">
        <v>16</v>
      </c>
      <c r="R2" s="7" t="s">
        <v>15</v>
      </c>
      <c r="S2" s="7" t="s">
        <v>16</v>
      </c>
      <c r="T2" s="7" t="s">
        <v>17</v>
      </c>
      <c r="U2" s="172"/>
      <c r="V2" s="172"/>
      <c r="W2" s="172"/>
      <c r="X2" s="172"/>
      <c r="Y2" s="172"/>
    </row>
    <row r="3" spans="1:25" ht="12.75" customHeight="1" x14ac:dyDescent="0.25">
      <c r="A3" s="2">
        <f>Drop1Mod1!A18+1</f>
        <v>17</v>
      </c>
      <c r="B3" s="2">
        <v>1</v>
      </c>
      <c r="C3" s="2">
        <v>2</v>
      </c>
      <c r="D3" s="2">
        <v>0</v>
      </c>
      <c r="E3" s="2">
        <v>9213</v>
      </c>
      <c r="F3" s="2" t="s">
        <v>27</v>
      </c>
      <c r="G3" s="2">
        <v>1</v>
      </c>
      <c r="H3" s="2" t="s">
        <v>293</v>
      </c>
      <c r="I3" s="2" t="s">
        <v>2</v>
      </c>
      <c r="L3" s="2" t="s">
        <v>309</v>
      </c>
      <c r="M3" s="2" t="s">
        <v>275</v>
      </c>
      <c r="N3" s="2" t="s">
        <v>10</v>
      </c>
      <c r="O3" s="3">
        <v>1</v>
      </c>
      <c r="P3" s="3">
        <v>2</v>
      </c>
      <c r="Q3" s="8">
        <v>1</v>
      </c>
      <c r="R3" s="8">
        <v>23</v>
      </c>
      <c r="S3" s="8">
        <v>2</v>
      </c>
      <c r="T3" s="2">
        <v>82.9</v>
      </c>
      <c r="U3" s="2">
        <v>0.123601477</v>
      </c>
      <c r="V3" s="2">
        <v>3259.43</v>
      </c>
      <c r="W3" s="2">
        <v>22.02</v>
      </c>
      <c r="X3" s="2">
        <v>300</v>
      </c>
      <c r="Y3" s="2">
        <v>0</v>
      </c>
    </row>
    <row r="4" spans="1:25" ht="12.75" customHeight="1" x14ac:dyDescent="0.25">
      <c r="A4" s="2">
        <f>A3+1</f>
        <v>18</v>
      </c>
      <c r="B4" s="2">
        <v>1</v>
      </c>
      <c r="C4" s="2">
        <f>$C$3</f>
        <v>2</v>
      </c>
      <c r="D4" s="2">
        <v>1</v>
      </c>
      <c r="E4" s="2">
        <v>9213</v>
      </c>
      <c r="F4" s="2" t="s">
        <v>27</v>
      </c>
      <c r="G4" s="2">
        <v>1</v>
      </c>
      <c r="H4" s="2" t="s">
        <v>294</v>
      </c>
      <c r="I4" s="2" t="s">
        <v>2</v>
      </c>
      <c r="L4" s="2" t="s">
        <v>309</v>
      </c>
      <c r="M4" s="2" t="s">
        <v>275</v>
      </c>
      <c r="N4" s="2" t="s">
        <v>10</v>
      </c>
      <c r="O4" s="3">
        <v>3</v>
      </c>
      <c r="P4" s="3">
        <v>4</v>
      </c>
      <c r="Q4" s="8">
        <v>22</v>
      </c>
      <c r="R4" s="8">
        <v>37</v>
      </c>
      <c r="S4" s="8">
        <v>21</v>
      </c>
      <c r="T4" s="2">
        <v>82.9</v>
      </c>
      <c r="U4" s="2">
        <v>0.123601477</v>
      </c>
      <c r="V4" s="2">
        <v>3259.43</v>
      </c>
      <c r="W4" s="2">
        <v>22.02</v>
      </c>
      <c r="X4" s="2">
        <v>360</v>
      </c>
      <c r="Y4" s="2">
        <v>60</v>
      </c>
    </row>
    <row r="5" spans="1:25" ht="12.75" customHeight="1" x14ac:dyDescent="0.25">
      <c r="A5" s="2">
        <f t="shared" ref="A5:A18" si="0">A4+1</f>
        <v>19</v>
      </c>
      <c r="B5" s="2">
        <v>1</v>
      </c>
      <c r="C5" s="2">
        <f t="shared" ref="C5:C18" si="1">$C$3</f>
        <v>2</v>
      </c>
      <c r="D5" s="2">
        <v>2</v>
      </c>
      <c r="E5" s="2">
        <v>9213</v>
      </c>
      <c r="F5" s="2" t="s">
        <v>27</v>
      </c>
      <c r="G5" s="2">
        <v>1</v>
      </c>
      <c r="H5" s="2" t="s">
        <v>295</v>
      </c>
      <c r="I5" s="2" t="s">
        <v>2</v>
      </c>
      <c r="L5" s="2" t="s">
        <v>309</v>
      </c>
      <c r="M5" s="2" t="s">
        <v>275</v>
      </c>
      <c r="N5" s="2" t="s">
        <v>10</v>
      </c>
      <c r="O5" s="3">
        <v>5</v>
      </c>
      <c r="P5" s="3">
        <v>6</v>
      </c>
      <c r="Q5" s="8">
        <v>3</v>
      </c>
      <c r="R5" s="8">
        <v>4</v>
      </c>
      <c r="S5" s="8">
        <v>24</v>
      </c>
      <c r="T5" s="2">
        <v>82.9</v>
      </c>
      <c r="U5" s="2">
        <v>0.123601477</v>
      </c>
      <c r="V5" s="2">
        <v>3372.32</v>
      </c>
      <c r="W5" s="2">
        <v>10.14</v>
      </c>
      <c r="X5" s="2">
        <v>180</v>
      </c>
      <c r="Y5" s="2">
        <v>120</v>
      </c>
    </row>
    <row r="6" spans="1:25" ht="12.75" customHeight="1" x14ac:dyDescent="0.25">
      <c r="A6" s="2">
        <f t="shared" si="0"/>
        <v>20</v>
      </c>
      <c r="B6" s="2">
        <v>1</v>
      </c>
      <c r="C6" s="2">
        <f t="shared" si="1"/>
        <v>2</v>
      </c>
      <c r="D6" s="2">
        <v>3</v>
      </c>
      <c r="E6" s="2">
        <v>9213</v>
      </c>
      <c r="F6" s="2" t="s">
        <v>27</v>
      </c>
      <c r="G6" s="2">
        <v>1</v>
      </c>
      <c r="H6" s="2" t="s">
        <v>296</v>
      </c>
      <c r="I6" s="2" t="s">
        <v>2</v>
      </c>
      <c r="L6" s="2" t="s">
        <v>309</v>
      </c>
      <c r="M6" s="2" t="s">
        <v>310</v>
      </c>
      <c r="N6" s="2" t="s">
        <v>10</v>
      </c>
      <c r="O6" s="3">
        <v>7</v>
      </c>
      <c r="P6" s="3">
        <v>8</v>
      </c>
      <c r="Q6" s="8">
        <v>20</v>
      </c>
      <c r="R6" s="8">
        <v>19</v>
      </c>
      <c r="S6" s="8">
        <v>36</v>
      </c>
      <c r="Y6" s="2">
        <v>180</v>
      </c>
    </row>
    <row r="7" spans="1:25" ht="12.75" customHeight="1" x14ac:dyDescent="0.25">
      <c r="A7" s="2">
        <f t="shared" si="0"/>
        <v>21</v>
      </c>
      <c r="B7" s="2">
        <v>1</v>
      </c>
      <c r="C7" s="2">
        <f t="shared" si="1"/>
        <v>2</v>
      </c>
      <c r="D7" s="2">
        <v>4</v>
      </c>
      <c r="E7" s="2">
        <v>9213</v>
      </c>
      <c r="F7" s="2" t="s">
        <v>27</v>
      </c>
      <c r="G7" s="2">
        <v>1</v>
      </c>
      <c r="H7" s="2" t="s">
        <v>297</v>
      </c>
      <c r="I7" s="2" t="s">
        <v>2</v>
      </c>
      <c r="L7" s="2" t="s">
        <v>309</v>
      </c>
      <c r="M7" s="2" t="s">
        <v>310</v>
      </c>
      <c r="N7" s="2" t="s">
        <v>10</v>
      </c>
      <c r="O7" s="3">
        <v>9</v>
      </c>
      <c r="P7" s="3">
        <v>10</v>
      </c>
      <c r="Q7" s="8">
        <v>6</v>
      </c>
      <c r="R7" s="8">
        <v>26</v>
      </c>
      <c r="S7" s="8">
        <v>5</v>
      </c>
      <c r="Y7" s="2">
        <v>240</v>
      </c>
    </row>
    <row r="8" spans="1:25" ht="12.75" customHeight="1" x14ac:dyDescent="0.25">
      <c r="A8" s="2">
        <f t="shared" si="0"/>
        <v>22</v>
      </c>
      <c r="B8" s="2">
        <v>1</v>
      </c>
      <c r="C8" s="2">
        <f t="shared" si="1"/>
        <v>2</v>
      </c>
      <c r="D8" s="2">
        <v>5</v>
      </c>
      <c r="E8" s="2">
        <v>9213</v>
      </c>
      <c r="F8" s="2" t="s">
        <v>27</v>
      </c>
      <c r="G8" s="2">
        <v>1</v>
      </c>
      <c r="H8" s="2" t="s">
        <v>298</v>
      </c>
      <c r="I8" s="2" t="s">
        <v>2</v>
      </c>
      <c r="L8" s="2" t="s">
        <v>309</v>
      </c>
      <c r="M8" s="2" t="s">
        <v>310</v>
      </c>
      <c r="N8" s="2" t="s">
        <v>10</v>
      </c>
      <c r="O8" s="3">
        <v>11</v>
      </c>
      <c r="P8" s="3">
        <v>12</v>
      </c>
      <c r="Q8" s="8">
        <v>25</v>
      </c>
      <c r="R8" s="8">
        <v>39</v>
      </c>
      <c r="S8" s="8">
        <v>40</v>
      </c>
      <c r="Y8" s="2">
        <v>300</v>
      </c>
    </row>
    <row r="9" spans="1:25" ht="12.75" customHeight="1" x14ac:dyDescent="0.25">
      <c r="A9" s="2">
        <f t="shared" si="0"/>
        <v>23</v>
      </c>
      <c r="B9" s="2">
        <v>1</v>
      </c>
      <c r="C9" s="2">
        <f t="shared" si="1"/>
        <v>2</v>
      </c>
      <c r="D9" s="2">
        <v>6</v>
      </c>
      <c r="E9" s="2">
        <v>9213</v>
      </c>
      <c r="F9" s="2" t="s">
        <v>27</v>
      </c>
      <c r="G9" s="2">
        <v>1</v>
      </c>
      <c r="H9" s="2" t="s">
        <v>299</v>
      </c>
      <c r="I9" s="2" t="s">
        <v>2</v>
      </c>
      <c r="L9" s="2" t="s">
        <v>309</v>
      </c>
      <c r="M9" s="2" t="s">
        <v>310</v>
      </c>
      <c r="N9" s="2" t="s">
        <v>10</v>
      </c>
      <c r="O9" s="3">
        <v>13</v>
      </c>
      <c r="P9" s="3">
        <v>14</v>
      </c>
      <c r="Q9" s="8">
        <v>47</v>
      </c>
      <c r="R9" s="8">
        <v>48</v>
      </c>
      <c r="S9" s="8">
        <v>38</v>
      </c>
      <c r="Y9" s="2">
        <v>360</v>
      </c>
    </row>
    <row r="10" spans="1:25" ht="12.75" customHeight="1" x14ac:dyDescent="0.25">
      <c r="A10" s="2">
        <f t="shared" si="0"/>
        <v>24</v>
      </c>
      <c r="B10" s="2">
        <v>1</v>
      </c>
      <c r="C10" s="2">
        <f t="shared" si="1"/>
        <v>2</v>
      </c>
      <c r="D10" s="2">
        <v>7</v>
      </c>
      <c r="E10" s="2">
        <v>9213</v>
      </c>
      <c r="F10" s="2" t="s">
        <v>27</v>
      </c>
      <c r="G10" s="2">
        <v>1</v>
      </c>
      <c r="H10" s="2" t="s">
        <v>300</v>
      </c>
      <c r="I10" s="2" t="s">
        <v>2</v>
      </c>
      <c r="L10" s="2" t="s">
        <v>309</v>
      </c>
      <c r="M10" s="2" t="s">
        <v>310</v>
      </c>
      <c r="N10" s="2" t="s">
        <v>10</v>
      </c>
      <c r="O10" s="3">
        <v>15</v>
      </c>
      <c r="P10" s="3">
        <v>16</v>
      </c>
      <c r="Q10" s="8">
        <v>35</v>
      </c>
      <c r="R10" s="8">
        <v>46</v>
      </c>
      <c r="S10" s="8">
        <v>45</v>
      </c>
      <c r="Y10" s="2">
        <v>180</v>
      </c>
    </row>
    <row r="11" spans="1:25" ht="12.75" customHeight="1" x14ac:dyDescent="0.25">
      <c r="A11" s="2">
        <f t="shared" si="0"/>
        <v>25</v>
      </c>
      <c r="B11" s="2">
        <v>1</v>
      </c>
      <c r="C11" s="2">
        <f t="shared" si="1"/>
        <v>2</v>
      </c>
      <c r="D11" s="2">
        <v>8</v>
      </c>
      <c r="E11" s="2">
        <v>9213</v>
      </c>
      <c r="F11" s="2" t="s">
        <v>27</v>
      </c>
      <c r="G11" s="2">
        <v>1</v>
      </c>
      <c r="H11" s="2" t="s">
        <v>301</v>
      </c>
      <c r="I11" s="2" t="s">
        <v>2</v>
      </c>
      <c r="L11" s="2" t="s">
        <v>309</v>
      </c>
      <c r="M11" s="2" t="s">
        <v>310</v>
      </c>
      <c r="N11" s="2" t="s">
        <v>10</v>
      </c>
      <c r="O11" s="3">
        <v>17</v>
      </c>
      <c r="P11" s="3">
        <v>18</v>
      </c>
      <c r="Q11" s="8">
        <v>17</v>
      </c>
      <c r="R11" s="8">
        <v>34</v>
      </c>
      <c r="S11" s="8">
        <v>18</v>
      </c>
      <c r="Y11" s="2">
        <v>180</v>
      </c>
    </row>
    <row r="12" spans="1:25" ht="12.75" customHeight="1" x14ac:dyDescent="0.25">
      <c r="A12" s="2">
        <f t="shared" si="0"/>
        <v>26</v>
      </c>
      <c r="B12" s="2">
        <v>1</v>
      </c>
      <c r="C12" s="2">
        <f t="shared" si="1"/>
        <v>2</v>
      </c>
      <c r="D12" s="2">
        <v>9</v>
      </c>
      <c r="E12" s="2">
        <v>9213</v>
      </c>
      <c r="F12" s="2" t="s">
        <v>27</v>
      </c>
      <c r="G12" s="2">
        <v>1</v>
      </c>
      <c r="H12" s="2" t="s">
        <v>302</v>
      </c>
      <c r="I12" s="2" t="s">
        <v>2</v>
      </c>
      <c r="L12" s="2" t="s">
        <v>309</v>
      </c>
      <c r="M12" s="2" t="s">
        <v>310</v>
      </c>
      <c r="N12" s="2" t="s">
        <v>10</v>
      </c>
      <c r="O12" s="3">
        <v>19</v>
      </c>
      <c r="P12" s="3">
        <v>20</v>
      </c>
      <c r="Q12" s="8">
        <v>27</v>
      </c>
      <c r="R12" s="8">
        <v>8</v>
      </c>
      <c r="S12" s="8">
        <v>7</v>
      </c>
      <c r="Y12" s="2">
        <v>180</v>
      </c>
    </row>
    <row r="13" spans="1:25" ht="12.75" customHeight="1" x14ac:dyDescent="0.25">
      <c r="A13" s="2">
        <f t="shared" si="0"/>
        <v>27</v>
      </c>
      <c r="B13" s="2">
        <v>1</v>
      </c>
      <c r="C13" s="2">
        <f t="shared" si="1"/>
        <v>2</v>
      </c>
      <c r="D13" s="2">
        <v>10</v>
      </c>
      <c r="E13" s="2">
        <v>9213</v>
      </c>
      <c r="F13" s="2" t="s">
        <v>27</v>
      </c>
      <c r="G13" s="2">
        <v>1</v>
      </c>
      <c r="H13" s="2" t="s">
        <v>303</v>
      </c>
      <c r="I13" s="2" t="s">
        <v>2</v>
      </c>
      <c r="L13" s="2" t="s">
        <v>309</v>
      </c>
      <c r="M13" s="2" t="s">
        <v>311</v>
      </c>
      <c r="N13" s="2" t="s">
        <v>10</v>
      </c>
      <c r="O13" s="3">
        <v>21</v>
      </c>
      <c r="P13" s="3">
        <v>22</v>
      </c>
      <c r="Q13" s="8">
        <v>41</v>
      </c>
      <c r="R13" s="8">
        <v>42</v>
      </c>
      <c r="S13" s="8">
        <v>28</v>
      </c>
      <c r="Y13" s="2">
        <v>180</v>
      </c>
    </row>
    <row r="14" spans="1:25" ht="12.75" customHeight="1" x14ac:dyDescent="0.25">
      <c r="A14" s="2">
        <f t="shared" si="0"/>
        <v>28</v>
      </c>
      <c r="B14" s="2">
        <v>1</v>
      </c>
      <c r="C14" s="2">
        <f t="shared" si="1"/>
        <v>2</v>
      </c>
      <c r="D14" s="2">
        <v>11</v>
      </c>
      <c r="E14" s="2">
        <v>9213</v>
      </c>
      <c r="F14" s="2" t="s">
        <v>27</v>
      </c>
      <c r="G14" s="2">
        <v>1</v>
      </c>
      <c r="H14" s="2" t="s">
        <v>304</v>
      </c>
      <c r="I14" s="2" t="s">
        <v>2</v>
      </c>
      <c r="L14" s="2" t="s">
        <v>309</v>
      </c>
      <c r="M14" s="2" t="s">
        <v>312</v>
      </c>
      <c r="N14" s="2" t="s">
        <v>10</v>
      </c>
      <c r="O14" s="3">
        <v>23</v>
      </c>
      <c r="P14" s="3">
        <v>24</v>
      </c>
      <c r="Q14" s="8">
        <v>44</v>
      </c>
      <c r="R14" s="8">
        <v>43</v>
      </c>
      <c r="S14" s="8">
        <v>32</v>
      </c>
      <c r="Y14" s="2">
        <v>0</v>
      </c>
    </row>
    <row r="15" spans="1:25" ht="12.75" customHeight="1" x14ac:dyDescent="0.25">
      <c r="A15" s="2">
        <f t="shared" si="0"/>
        <v>29</v>
      </c>
      <c r="B15" s="2">
        <v>1</v>
      </c>
      <c r="C15" s="2">
        <f t="shared" si="1"/>
        <v>2</v>
      </c>
      <c r="D15" s="2">
        <v>12</v>
      </c>
      <c r="E15" s="2">
        <v>9213</v>
      </c>
      <c r="F15" s="2" t="s">
        <v>27</v>
      </c>
      <c r="G15" s="2">
        <v>1</v>
      </c>
      <c r="H15" s="2" t="s">
        <v>305</v>
      </c>
      <c r="I15" s="2" t="s">
        <v>2</v>
      </c>
      <c r="L15" s="2" t="s">
        <v>309</v>
      </c>
      <c r="M15" s="2" t="s">
        <v>312</v>
      </c>
      <c r="N15" s="2" t="s">
        <v>10</v>
      </c>
      <c r="O15" s="3">
        <v>25</v>
      </c>
      <c r="P15" s="3">
        <v>26</v>
      </c>
      <c r="Q15" s="8">
        <v>33</v>
      </c>
      <c r="R15" s="8">
        <v>15</v>
      </c>
      <c r="S15" s="8">
        <v>16</v>
      </c>
      <c r="Y15" s="2">
        <v>60</v>
      </c>
    </row>
    <row r="16" spans="1:25" ht="12.75" customHeight="1" x14ac:dyDescent="0.25">
      <c r="A16" s="2">
        <f t="shared" si="0"/>
        <v>30</v>
      </c>
      <c r="B16" s="2">
        <v>1</v>
      </c>
      <c r="C16" s="2">
        <f t="shared" si="1"/>
        <v>2</v>
      </c>
      <c r="D16" s="2">
        <v>13</v>
      </c>
      <c r="E16" s="2">
        <v>9213</v>
      </c>
      <c r="F16" s="2" t="s">
        <v>27</v>
      </c>
      <c r="G16" s="2">
        <v>1</v>
      </c>
      <c r="H16" s="2" t="s">
        <v>306</v>
      </c>
      <c r="I16" s="2" t="s">
        <v>2</v>
      </c>
      <c r="L16" s="2" t="s">
        <v>309</v>
      </c>
      <c r="M16" s="2" t="s">
        <v>312</v>
      </c>
      <c r="N16" s="2" t="s">
        <v>10</v>
      </c>
      <c r="O16" s="3">
        <v>27</v>
      </c>
      <c r="P16" s="3">
        <v>28</v>
      </c>
      <c r="Q16" s="8">
        <v>9</v>
      </c>
      <c r="R16" s="8">
        <v>29</v>
      </c>
      <c r="S16" s="8">
        <v>10</v>
      </c>
      <c r="Y16" s="2">
        <v>120</v>
      </c>
    </row>
    <row r="17" spans="1:25" ht="12.75" customHeight="1" x14ac:dyDescent="0.25">
      <c r="A17" s="2">
        <f t="shared" si="0"/>
        <v>31</v>
      </c>
      <c r="B17" s="2">
        <v>1</v>
      </c>
      <c r="C17" s="2">
        <f t="shared" si="1"/>
        <v>2</v>
      </c>
      <c r="D17" s="2">
        <v>14</v>
      </c>
      <c r="E17" s="2">
        <v>9213</v>
      </c>
      <c r="F17" s="2" t="s">
        <v>27</v>
      </c>
      <c r="G17" s="2">
        <v>1</v>
      </c>
      <c r="H17" s="2" t="s">
        <v>307</v>
      </c>
      <c r="I17" s="2" t="s">
        <v>2</v>
      </c>
      <c r="L17" s="2" t="s">
        <v>309</v>
      </c>
      <c r="M17" s="2" t="s">
        <v>312</v>
      </c>
      <c r="N17" s="2" t="s">
        <v>10</v>
      </c>
      <c r="O17" s="3">
        <v>29</v>
      </c>
      <c r="P17" s="3">
        <v>30</v>
      </c>
      <c r="Q17" s="8">
        <v>12</v>
      </c>
      <c r="R17" s="8">
        <v>11</v>
      </c>
      <c r="S17" s="8">
        <v>30</v>
      </c>
      <c r="Y17" s="2">
        <v>180</v>
      </c>
    </row>
    <row r="18" spans="1:25" ht="12.75" customHeight="1" x14ac:dyDescent="0.25">
      <c r="A18" s="2">
        <f t="shared" si="0"/>
        <v>32</v>
      </c>
      <c r="B18" s="2">
        <v>1</v>
      </c>
      <c r="C18" s="2">
        <f t="shared" si="1"/>
        <v>2</v>
      </c>
      <c r="D18" s="2">
        <v>15</v>
      </c>
      <c r="E18" s="2">
        <v>9213</v>
      </c>
      <c r="F18" s="2" t="s">
        <v>27</v>
      </c>
      <c r="G18" s="2">
        <v>1</v>
      </c>
      <c r="H18" s="2" t="s">
        <v>308</v>
      </c>
      <c r="I18" s="2" t="s">
        <v>2</v>
      </c>
      <c r="L18" s="2" t="s">
        <v>309</v>
      </c>
      <c r="M18" s="2" t="s">
        <v>312</v>
      </c>
      <c r="N18" s="2" t="s">
        <v>10</v>
      </c>
      <c r="O18" s="3">
        <v>31</v>
      </c>
      <c r="P18" s="3">
        <v>32</v>
      </c>
      <c r="Q18" s="8">
        <v>14</v>
      </c>
      <c r="R18" s="8">
        <v>31</v>
      </c>
      <c r="S18" s="8">
        <v>13</v>
      </c>
      <c r="Y18" s="2">
        <v>240</v>
      </c>
    </row>
    <row r="19" spans="1:25" ht="12.75" customHeight="1" x14ac:dyDescent="0.2">
      <c r="O19" s="2"/>
      <c r="P19" s="8"/>
      <c r="Q19" s="8"/>
      <c r="R19" s="8"/>
      <c r="S19" s="8"/>
      <c r="T19" s="8"/>
    </row>
    <row r="20" spans="1:25" ht="12.75" customHeight="1" x14ac:dyDescent="0.2">
      <c r="O20" s="2"/>
      <c r="P20" s="8"/>
      <c r="Q20" s="8"/>
      <c r="R20" s="8"/>
      <c r="S20" s="8"/>
      <c r="T20" s="8"/>
    </row>
    <row r="21" spans="1:25" ht="12.75" customHeight="1" x14ac:dyDescent="0.2">
      <c r="O21" s="2"/>
      <c r="P21" s="8"/>
      <c r="Q21" s="8"/>
      <c r="R21" s="8"/>
      <c r="S21" s="8"/>
      <c r="T21" s="8"/>
    </row>
    <row r="22" spans="1:25" ht="12.75" customHeight="1" x14ac:dyDescent="0.2">
      <c r="O22" s="2"/>
      <c r="P22" s="8"/>
      <c r="Q22" s="8"/>
      <c r="R22" s="8"/>
      <c r="S22" s="8"/>
      <c r="T22" s="8"/>
    </row>
    <row r="23" spans="1:25" ht="12.75" customHeight="1" x14ac:dyDescent="0.2">
      <c r="O23" s="2"/>
      <c r="P23" s="8"/>
      <c r="Q23" s="8"/>
      <c r="R23" s="8"/>
      <c r="S23" s="8"/>
      <c r="T23" s="8"/>
    </row>
    <row r="24" spans="1:25" ht="12.75" customHeight="1" x14ac:dyDescent="0.2">
      <c r="O24" s="2"/>
      <c r="P24" s="8"/>
      <c r="Q24" s="8"/>
      <c r="R24" s="8"/>
      <c r="S24" s="8"/>
      <c r="T24" s="8"/>
    </row>
    <row r="25" spans="1:25" ht="12.75" customHeight="1" x14ac:dyDescent="0.2">
      <c r="O25" s="2"/>
      <c r="P25" s="8"/>
      <c r="Q25" s="8"/>
      <c r="R25" s="8"/>
      <c r="S25" s="8"/>
      <c r="T25" s="8"/>
    </row>
    <row r="26" spans="1:25" ht="12.75" customHeight="1" x14ac:dyDescent="0.2">
      <c r="O26" s="2"/>
      <c r="P26" s="8"/>
      <c r="Q26" s="8"/>
      <c r="R26" s="8"/>
      <c r="S26" s="8"/>
      <c r="T26" s="8"/>
    </row>
    <row r="27" spans="1:25" ht="12.75" customHeight="1" x14ac:dyDescent="0.25">
      <c r="O27" s="2"/>
      <c r="P27" s="3"/>
      <c r="Q27" s="3"/>
      <c r="R27" s="3"/>
      <c r="S27" s="3"/>
      <c r="T27" s="3"/>
    </row>
    <row r="28" spans="1:25" ht="12.75" customHeight="1" x14ac:dyDescent="0.25">
      <c r="O28" s="2"/>
      <c r="P28" s="3"/>
      <c r="Q28" s="3"/>
      <c r="R28" s="3"/>
      <c r="S28" s="3"/>
      <c r="T28" s="3"/>
    </row>
    <row r="29" spans="1:25" ht="12.75" customHeight="1" x14ac:dyDescent="0.25">
      <c r="J29" s="4"/>
      <c r="O29" s="2"/>
      <c r="P29" s="3"/>
      <c r="Q29" s="3"/>
      <c r="R29" s="3"/>
      <c r="S29" s="3"/>
      <c r="T29" s="3"/>
    </row>
    <row r="30" spans="1:25" ht="12.75" customHeight="1" x14ac:dyDescent="0.25">
      <c r="O30" s="2"/>
      <c r="P30" s="3"/>
      <c r="Q30" s="3"/>
      <c r="R30" s="3"/>
      <c r="S30" s="3"/>
      <c r="T30" s="3"/>
    </row>
    <row r="31" spans="1:25" ht="12.75" customHeight="1" x14ac:dyDescent="0.25">
      <c r="O31" s="2"/>
      <c r="P31" s="3"/>
      <c r="Q31" s="3"/>
      <c r="R31" s="3"/>
      <c r="S31" s="3"/>
      <c r="T31" s="3"/>
    </row>
    <row r="32" spans="1:25" ht="12.75" customHeight="1" x14ac:dyDescent="0.25">
      <c r="L32" s="4"/>
      <c r="O32" s="2"/>
      <c r="P32" s="3"/>
      <c r="Q32" s="3"/>
      <c r="R32" s="3"/>
      <c r="S32" s="3"/>
      <c r="T32" s="3"/>
    </row>
    <row r="33" spans="15:24" ht="12.75" customHeight="1" x14ac:dyDescent="0.25">
      <c r="O33" s="2"/>
      <c r="P33" s="3"/>
      <c r="Q33" s="3"/>
      <c r="R33" s="3"/>
      <c r="S33" s="3"/>
      <c r="T33" s="3"/>
      <c r="X33" s="4"/>
    </row>
    <row r="34" spans="15:24" ht="12.75" customHeight="1" x14ac:dyDescent="0.25">
      <c r="O34" s="2"/>
      <c r="P34" s="3"/>
      <c r="Q34" s="3"/>
      <c r="R34" s="3"/>
      <c r="S34" s="3"/>
      <c r="T34" s="3"/>
    </row>
    <row r="35" spans="15:24" ht="12.75" customHeight="1" x14ac:dyDescent="0.25">
      <c r="O35" s="2"/>
      <c r="P35" s="3"/>
      <c r="Q35" s="3"/>
      <c r="R35" s="3"/>
      <c r="S35" s="3"/>
      <c r="T35" s="3"/>
    </row>
    <row r="36" spans="15:24" ht="12.75" customHeight="1" x14ac:dyDescent="0.25">
      <c r="O36" s="2"/>
      <c r="P36" s="3"/>
      <c r="Q36" s="3"/>
      <c r="R36" s="3"/>
      <c r="S36" s="3"/>
      <c r="T36" s="3"/>
    </row>
    <row r="37" spans="15:24" ht="12.75" customHeight="1" x14ac:dyDescent="0.25">
      <c r="O37" s="2"/>
      <c r="P37" s="3"/>
      <c r="Q37" s="3"/>
      <c r="R37" s="3"/>
      <c r="S37" s="3"/>
      <c r="T37" s="3"/>
    </row>
    <row r="38" spans="15:24" ht="12.75" customHeight="1" x14ac:dyDescent="0.25">
      <c r="O38" s="2"/>
      <c r="P38" s="3"/>
      <c r="Q38" s="3"/>
      <c r="R38" s="3"/>
      <c r="S38" s="3"/>
      <c r="T38" s="3"/>
    </row>
    <row r="39" spans="15:24" ht="12.75" customHeight="1" x14ac:dyDescent="0.25">
      <c r="O39" s="2"/>
      <c r="P39" s="3"/>
      <c r="Q39" s="3"/>
      <c r="R39" s="3"/>
      <c r="S39" s="3"/>
      <c r="T39" s="3"/>
    </row>
    <row r="40" spans="15:24" ht="12.75" customHeight="1" x14ac:dyDescent="0.25">
      <c r="O40" s="2"/>
      <c r="P40" s="3"/>
      <c r="Q40" s="3"/>
      <c r="R40" s="3"/>
      <c r="S40" s="3"/>
      <c r="T40" s="3"/>
    </row>
    <row r="41" spans="15:24" ht="12.75" customHeight="1" x14ac:dyDescent="0.25">
      <c r="O41" s="2"/>
      <c r="P41" s="3"/>
      <c r="Q41" s="3"/>
      <c r="R41" s="3"/>
      <c r="S41" s="3"/>
      <c r="T41" s="3"/>
    </row>
    <row r="42" spans="15:24" ht="12.75" customHeight="1" x14ac:dyDescent="0.25">
      <c r="O42" s="2"/>
      <c r="P42" s="3"/>
      <c r="Q42" s="3"/>
      <c r="R42" s="3"/>
      <c r="S42" s="3"/>
      <c r="T42" s="3"/>
    </row>
    <row r="43" spans="15:24" ht="12.75" customHeight="1" x14ac:dyDescent="0.25">
      <c r="O43" s="2"/>
      <c r="P43" s="3"/>
      <c r="Q43" s="3"/>
      <c r="R43" s="3"/>
      <c r="S43" s="3"/>
      <c r="T43" s="3"/>
    </row>
    <row r="44" spans="15:24" ht="12.75" customHeight="1" x14ac:dyDescent="0.25">
      <c r="O44" s="2"/>
      <c r="P44" s="3"/>
      <c r="Q44" s="3"/>
      <c r="R44" s="3"/>
      <c r="S44" s="3"/>
      <c r="T44" s="3"/>
    </row>
    <row r="45" spans="15:24" ht="12.75" customHeight="1" x14ac:dyDescent="0.25">
      <c r="O45" s="2"/>
      <c r="P45" s="3"/>
      <c r="Q45" s="3"/>
      <c r="R45" s="3"/>
      <c r="S45" s="3"/>
      <c r="T45" s="3"/>
    </row>
    <row r="46" spans="15:24" ht="12.75" customHeight="1" x14ac:dyDescent="0.25">
      <c r="O46" s="2"/>
      <c r="P46" s="3"/>
      <c r="Q46" s="3"/>
      <c r="R46" s="3"/>
      <c r="S46" s="3"/>
      <c r="T46" s="3"/>
    </row>
    <row r="47" spans="15:24" ht="12.75" customHeight="1" x14ac:dyDescent="0.25">
      <c r="O47" s="2"/>
      <c r="P47" s="3"/>
      <c r="Q47" s="3"/>
      <c r="R47" s="3"/>
      <c r="S47" s="3"/>
      <c r="T47" s="3"/>
    </row>
    <row r="48" spans="15:24" ht="12.75" customHeight="1" x14ac:dyDescent="0.25">
      <c r="O48" s="2"/>
      <c r="P48" s="3"/>
      <c r="Q48" s="3"/>
      <c r="R48" s="3"/>
      <c r="S48" s="3"/>
      <c r="T48" s="3"/>
    </row>
    <row r="49" spans="15:20" ht="12.75" customHeight="1" x14ac:dyDescent="0.25">
      <c r="O49" s="2"/>
      <c r="P49" s="3"/>
      <c r="Q49" s="3"/>
      <c r="R49" s="3"/>
      <c r="S49" s="3"/>
      <c r="T49" s="3"/>
    </row>
    <row r="50" spans="15:20" ht="12.75" customHeight="1" x14ac:dyDescent="0.25">
      <c r="O50" s="2"/>
      <c r="P50" s="3"/>
      <c r="Q50" s="3"/>
      <c r="R50" s="3"/>
      <c r="S50" s="3"/>
      <c r="T50" s="3"/>
    </row>
    <row r="51" spans="15:20" ht="12.75" customHeight="1" x14ac:dyDescent="0.25">
      <c r="O51" s="2"/>
      <c r="P51" s="3"/>
      <c r="Q51" s="3"/>
      <c r="R51" s="3"/>
      <c r="S51" s="3"/>
      <c r="T51" s="3"/>
    </row>
    <row r="52" spans="15:20" ht="12.75" customHeight="1" x14ac:dyDescent="0.25">
      <c r="O52" s="2"/>
      <c r="P52" s="3"/>
      <c r="Q52" s="3"/>
      <c r="R52" s="3"/>
      <c r="S52" s="3"/>
      <c r="T52" s="3"/>
    </row>
    <row r="53" spans="15:20" ht="12.75" customHeight="1" x14ac:dyDescent="0.25">
      <c r="O53" s="2"/>
      <c r="P53" s="3"/>
      <c r="Q53" s="3"/>
      <c r="R53" s="3"/>
      <c r="S53" s="3"/>
      <c r="T53" s="3"/>
    </row>
    <row r="54" spans="15:20" ht="12.75" customHeight="1" x14ac:dyDescent="0.25">
      <c r="O54" s="2"/>
      <c r="P54" s="3"/>
      <c r="Q54" s="3"/>
      <c r="R54" s="3"/>
      <c r="S54" s="3"/>
      <c r="T54" s="3"/>
    </row>
    <row r="55" spans="15:20" ht="12.75" customHeight="1" x14ac:dyDescent="0.25">
      <c r="O55" s="2"/>
      <c r="P55" s="3"/>
      <c r="Q55" s="3"/>
      <c r="R55" s="3"/>
      <c r="S55" s="3"/>
      <c r="T55" s="3"/>
    </row>
    <row r="56" spans="15:20" ht="12.75" customHeight="1" x14ac:dyDescent="0.25">
      <c r="O56" s="2"/>
      <c r="P56" s="3"/>
      <c r="Q56" s="3"/>
      <c r="R56" s="3"/>
      <c r="S56" s="3"/>
      <c r="T56" s="3"/>
    </row>
    <row r="57" spans="15:20" ht="12.75" customHeight="1" x14ac:dyDescent="0.25">
      <c r="O57" s="2"/>
      <c r="P57" s="3"/>
      <c r="Q57" s="3"/>
      <c r="R57" s="3"/>
      <c r="S57" s="3"/>
      <c r="T57" s="3"/>
    </row>
    <row r="58" spans="15:20" ht="12.75" customHeight="1" x14ac:dyDescent="0.25">
      <c r="O58" s="2"/>
      <c r="P58" s="3"/>
      <c r="Q58" s="3"/>
      <c r="R58" s="3"/>
      <c r="S58" s="3"/>
      <c r="T58" s="3"/>
    </row>
    <row r="59" spans="15:20" ht="12.75" customHeight="1" x14ac:dyDescent="0.25">
      <c r="O59" s="2"/>
      <c r="P59" s="3"/>
      <c r="Q59" s="3"/>
      <c r="R59" s="3"/>
      <c r="S59" s="3"/>
      <c r="T59" s="3"/>
    </row>
    <row r="60" spans="15:20" ht="12.75" customHeight="1" x14ac:dyDescent="0.25">
      <c r="O60" s="2"/>
      <c r="P60" s="3"/>
      <c r="Q60" s="3"/>
      <c r="R60" s="3"/>
      <c r="S60" s="3"/>
      <c r="T60" s="3"/>
    </row>
    <row r="61" spans="15:20" ht="12.75" customHeight="1" x14ac:dyDescent="0.25">
      <c r="O61" s="2"/>
      <c r="P61" s="3"/>
      <c r="Q61" s="3"/>
      <c r="R61" s="3"/>
      <c r="S61" s="3"/>
      <c r="T61" s="3"/>
    </row>
    <row r="62" spans="15:20" ht="12.75" customHeight="1" x14ac:dyDescent="0.25">
      <c r="O62" s="2"/>
      <c r="P62" s="3"/>
      <c r="Q62" s="3"/>
      <c r="R62" s="3"/>
      <c r="S62" s="3"/>
      <c r="T62" s="3"/>
    </row>
    <row r="63" spans="15:20" ht="12.75" customHeight="1" x14ac:dyDescent="0.25">
      <c r="O63" s="2"/>
      <c r="P63" s="3"/>
      <c r="Q63" s="3"/>
      <c r="R63" s="3"/>
      <c r="S63" s="3"/>
      <c r="T63" s="3"/>
    </row>
    <row r="64" spans="15:20" ht="12.75" customHeight="1" x14ac:dyDescent="0.25">
      <c r="O64" s="2"/>
      <c r="P64" s="3"/>
      <c r="Q64" s="3"/>
      <c r="R64" s="3"/>
      <c r="S64" s="3"/>
      <c r="T64" s="3"/>
    </row>
    <row r="65" spans="10:20" ht="12.75" customHeight="1" x14ac:dyDescent="0.25">
      <c r="O65" s="2"/>
      <c r="P65" s="3"/>
      <c r="Q65" s="3"/>
      <c r="R65" s="3"/>
      <c r="S65" s="3"/>
      <c r="T65" s="3"/>
    </row>
    <row r="66" spans="10:20" ht="12.75" customHeight="1" x14ac:dyDescent="0.25">
      <c r="O66" s="2"/>
      <c r="P66" s="3"/>
      <c r="Q66" s="3"/>
      <c r="R66" s="3"/>
      <c r="S66" s="3"/>
      <c r="T66" s="3"/>
    </row>
    <row r="67" spans="10:20" ht="12.75" customHeight="1" x14ac:dyDescent="0.2">
      <c r="J67" s="5"/>
      <c r="K67" s="5"/>
    </row>
  </sheetData>
  <mergeCells count="12">
    <mergeCell ref="Y1:Y2"/>
    <mergeCell ref="A1:H1"/>
    <mergeCell ref="I1:J1"/>
    <mergeCell ref="M1:M2"/>
    <mergeCell ref="N1:N2"/>
    <mergeCell ref="O1:O2"/>
    <mergeCell ref="P1:Q1"/>
    <mergeCell ref="R1:T1"/>
    <mergeCell ref="U1:U2"/>
    <mergeCell ref="V1:V2"/>
    <mergeCell ref="W1:W2"/>
    <mergeCell ref="X1:X2"/>
  </mergeCell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67"/>
  <sheetViews>
    <sheetView workbookViewId="0">
      <pane xSplit="8" ySplit="2" topLeftCell="I3" activePane="bottomRight" state="frozenSplit"/>
      <selection activeCell="H24" sqref="H24"/>
      <selection pane="topRight" activeCell="H24" sqref="H24"/>
      <selection pane="bottomLeft" activeCell="H24" sqref="H24"/>
      <selection pane="bottomRight" activeCell="K33" sqref="K33"/>
    </sheetView>
  </sheetViews>
  <sheetFormatPr defaultColWidth="9.140625" defaultRowHeight="12.75" customHeight="1" x14ac:dyDescent="0.2"/>
  <cols>
    <col min="1" max="1" width="3" style="2" bestFit="1" customWidth="1"/>
    <col min="2" max="2" width="4.85546875" style="2" bestFit="1" customWidth="1"/>
    <col min="3" max="3" width="7" style="2" bestFit="1" customWidth="1"/>
    <col min="4" max="4" width="3.140625" style="2" bestFit="1" customWidth="1"/>
    <col min="5" max="5" width="7" style="2" bestFit="1" customWidth="1"/>
    <col min="6" max="6" width="7.140625" style="2" bestFit="1" customWidth="1"/>
    <col min="7" max="7" width="7.5703125" style="2" customWidth="1"/>
    <col min="8" max="8" width="19.5703125" style="2" bestFit="1" customWidth="1"/>
    <col min="9" max="9" width="10.28515625" style="2" bestFit="1" customWidth="1"/>
    <col min="10" max="11" width="8.42578125" style="2" customWidth="1"/>
    <col min="12" max="12" width="49.42578125" style="2" bestFit="1" customWidth="1"/>
    <col min="13" max="13" width="44.42578125" style="2" bestFit="1" customWidth="1"/>
    <col min="14" max="14" width="5.140625" style="2" bestFit="1" customWidth="1"/>
    <col min="15" max="15" width="10.7109375" style="4" bestFit="1" customWidth="1"/>
    <col min="16" max="17" width="5.28515625" style="2" customWidth="1"/>
    <col min="18" max="20" width="3" style="2" bestFit="1" customWidth="1"/>
    <col min="21" max="21" width="8.5703125" style="2" customWidth="1"/>
    <col min="22" max="22" width="9.140625" style="2"/>
    <col min="23" max="23" width="8" style="2" bestFit="1" customWidth="1"/>
    <col min="24" max="25" width="7.7109375" style="2" bestFit="1" customWidth="1"/>
    <col min="26" max="16384" width="9.140625" style="2"/>
  </cols>
  <sheetData>
    <row r="1" spans="1:25" s="29" customFormat="1" ht="23.25" customHeight="1" x14ac:dyDescent="0.2">
      <c r="A1" s="171" t="s">
        <v>2</v>
      </c>
      <c r="B1" s="171"/>
      <c r="C1" s="171"/>
      <c r="D1" s="171"/>
      <c r="E1" s="171"/>
      <c r="F1" s="171"/>
      <c r="G1" s="171"/>
      <c r="H1" s="171"/>
      <c r="I1" s="172" t="s">
        <v>67</v>
      </c>
      <c r="J1" s="172"/>
      <c r="K1" s="29">
        <v>1</v>
      </c>
      <c r="M1" s="172" t="s">
        <v>7</v>
      </c>
      <c r="N1" s="172" t="s">
        <v>9</v>
      </c>
      <c r="O1" s="172" t="s">
        <v>25</v>
      </c>
      <c r="P1" s="173" t="s">
        <v>18</v>
      </c>
      <c r="Q1" s="173"/>
      <c r="R1" s="173" t="s">
        <v>19</v>
      </c>
      <c r="S1" s="173"/>
      <c r="T1" s="173"/>
      <c r="U1" s="172" t="s">
        <v>22</v>
      </c>
      <c r="V1" s="172" t="s">
        <v>23</v>
      </c>
      <c r="W1" s="172" t="s">
        <v>20</v>
      </c>
      <c r="X1" s="172" t="s">
        <v>21</v>
      </c>
      <c r="Y1" s="172" t="s">
        <v>36</v>
      </c>
    </row>
    <row r="2" spans="1:25" s="29" customFormat="1" ht="25.5" x14ac:dyDescent="0.2">
      <c r="B2" s="29" t="s">
        <v>24</v>
      </c>
      <c r="C2" s="29" t="s">
        <v>3</v>
      </c>
      <c r="D2" s="29" t="s">
        <v>0</v>
      </c>
      <c r="E2" s="29" t="s">
        <v>4</v>
      </c>
      <c r="F2" s="29" t="s">
        <v>26</v>
      </c>
      <c r="G2" s="29" t="s">
        <v>66</v>
      </c>
      <c r="H2" s="29" t="s">
        <v>5</v>
      </c>
      <c r="I2" s="6" t="s">
        <v>1</v>
      </c>
      <c r="J2" s="29" t="s">
        <v>12</v>
      </c>
      <c r="K2" s="29" t="s">
        <v>13</v>
      </c>
      <c r="L2" s="6" t="s">
        <v>6</v>
      </c>
      <c r="M2" s="172"/>
      <c r="N2" s="172"/>
      <c r="O2" s="172"/>
      <c r="P2" s="7" t="s">
        <v>15</v>
      </c>
      <c r="Q2" s="7" t="s">
        <v>16</v>
      </c>
      <c r="R2" s="7" t="s">
        <v>15</v>
      </c>
      <c r="S2" s="7" t="s">
        <v>16</v>
      </c>
      <c r="T2" s="7" t="s">
        <v>17</v>
      </c>
      <c r="U2" s="172"/>
      <c r="V2" s="172"/>
      <c r="W2" s="172"/>
      <c r="X2" s="172"/>
      <c r="Y2" s="172"/>
    </row>
    <row r="3" spans="1:25" ht="12.75" customHeight="1" x14ac:dyDescent="0.2">
      <c r="A3" s="2">
        <f>Drop1Mod2!A18+1</f>
        <v>33</v>
      </c>
      <c r="B3" s="2">
        <v>1</v>
      </c>
      <c r="C3" s="2">
        <v>3</v>
      </c>
      <c r="D3" s="2">
        <v>0</v>
      </c>
      <c r="E3" s="2">
        <v>9213</v>
      </c>
      <c r="F3" s="2" t="s">
        <v>27</v>
      </c>
      <c r="G3" s="2">
        <v>1</v>
      </c>
      <c r="H3" s="2" t="s">
        <v>313</v>
      </c>
      <c r="I3" s="2" t="s">
        <v>2</v>
      </c>
      <c r="L3" s="2" t="s">
        <v>329</v>
      </c>
      <c r="M3" s="2" t="s">
        <v>330</v>
      </c>
      <c r="N3" s="2" t="s">
        <v>10</v>
      </c>
      <c r="O3" s="2"/>
      <c r="P3" s="8">
        <v>1</v>
      </c>
      <c r="Q3" s="8">
        <v>2</v>
      </c>
      <c r="R3" s="8">
        <v>1</v>
      </c>
      <c r="S3" s="8">
        <v>23</v>
      </c>
      <c r="T3" s="8">
        <v>2</v>
      </c>
      <c r="U3" s="2">
        <v>55</v>
      </c>
      <c r="V3" s="2">
        <v>0.57357643599999997</v>
      </c>
      <c r="W3" s="2">
        <v>2719.16</v>
      </c>
      <c r="X3" s="2">
        <v>133.91999999999999</v>
      </c>
      <c r="Y3" s="2">
        <v>0</v>
      </c>
    </row>
    <row r="4" spans="1:25" ht="12.75" customHeight="1" x14ac:dyDescent="0.2">
      <c r="A4" s="2">
        <f>A3+1</f>
        <v>34</v>
      </c>
      <c r="B4" s="2">
        <v>1</v>
      </c>
      <c r="C4" s="2">
        <f>$C$3</f>
        <v>3</v>
      </c>
      <c r="D4" s="2">
        <v>1</v>
      </c>
      <c r="E4" s="2">
        <v>9213</v>
      </c>
      <c r="F4" s="2" t="s">
        <v>27</v>
      </c>
      <c r="G4" s="2">
        <v>1</v>
      </c>
      <c r="H4" s="2" t="s">
        <v>314</v>
      </c>
      <c r="I4" s="2" t="s">
        <v>2</v>
      </c>
      <c r="L4" s="2" t="s">
        <v>329</v>
      </c>
      <c r="M4" s="2" t="s">
        <v>330</v>
      </c>
      <c r="N4" s="2" t="s">
        <v>10</v>
      </c>
      <c r="O4" s="2"/>
      <c r="P4" s="8">
        <v>3</v>
      </c>
      <c r="Q4" s="8">
        <v>4</v>
      </c>
      <c r="R4" s="8">
        <v>22</v>
      </c>
      <c r="S4" s="8">
        <v>37</v>
      </c>
      <c r="T4" s="8">
        <v>21</v>
      </c>
      <c r="U4" s="2">
        <v>55</v>
      </c>
      <c r="V4" s="2">
        <v>0.57357643599999997</v>
      </c>
      <c r="W4" s="2">
        <v>2719.16</v>
      </c>
      <c r="X4" s="2">
        <v>133.91999999999999</v>
      </c>
      <c r="Y4" s="2">
        <v>60</v>
      </c>
    </row>
    <row r="5" spans="1:25" ht="12.75" customHeight="1" x14ac:dyDescent="0.2">
      <c r="A5" s="2">
        <f t="shared" ref="A5:A18" si="0">A4+1</f>
        <v>35</v>
      </c>
      <c r="B5" s="2">
        <v>1</v>
      </c>
      <c r="C5" s="2">
        <f t="shared" ref="C5:C18" si="1">$C$3</f>
        <v>3</v>
      </c>
      <c r="D5" s="2">
        <v>2</v>
      </c>
      <c r="E5" s="2">
        <v>9213</v>
      </c>
      <c r="F5" s="2" t="s">
        <v>27</v>
      </c>
      <c r="G5" s="2">
        <v>1</v>
      </c>
      <c r="H5" s="2" t="s">
        <v>315</v>
      </c>
      <c r="I5" s="2" t="s">
        <v>2</v>
      </c>
      <c r="L5" s="2" t="s">
        <v>329</v>
      </c>
      <c r="M5" s="2" t="s">
        <v>330</v>
      </c>
      <c r="N5" s="2" t="s">
        <v>10</v>
      </c>
      <c r="O5" s="2"/>
      <c r="P5" s="8">
        <v>5</v>
      </c>
      <c r="Q5" s="8">
        <v>6</v>
      </c>
      <c r="R5" s="8">
        <v>3</v>
      </c>
      <c r="S5" s="8">
        <v>4</v>
      </c>
      <c r="T5" s="8">
        <v>24</v>
      </c>
      <c r="U5" s="2">
        <v>55</v>
      </c>
      <c r="V5" s="2">
        <v>0.57357643599999997</v>
      </c>
      <c r="W5" s="2">
        <v>2719.16</v>
      </c>
      <c r="X5" s="2">
        <v>133.91999999999999</v>
      </c>
      <c r="Y5" s="2">
        <v>120</v>
      </c>
    </row>
    <row r="6" spans="1:25" ht="12.75" customHeight="1" x14ac:dyDescent="0.2">
      <c r="A6" s="2">
        <f t="shared" si="0"/>
        <v>36</v>
      </c>
      <c r="B6" s="2">
        <v>1</v>
      </c>
      <c r="C6" s="2">
        <f t="shared" si="1"/>
        <v>3</v>
      </c>
      <c r="D6" s="2">
        <v>3</v>
      </c>
      <c r="E6" s="2">
        <v>9213</v>
      </c>
      <c r="F6" s="2" t="s">
        <v>27</v>
      </c>
      <c r="G6" s="2">
        <v>1</v>
      </c>
      <c r="H6" s="2" t="s">
        <v>316</v>
      </c>
      <c r="I6" s="2" t="s">
        <v>2</v>
      </c>
      <c r="L6" s="2" t="s">
        <v>329</v>
      </c>
      <c r="M6" s="2" t="s">
        <v>330</v>
      </c>
      <c r="N6" s="2" t="s">
        <v>10</v>
      </c>
      <c r="O6" s="2"/>
      <c r="P6" s="8">
        <v>7</v>
      </c>
      <c r="Q6" s="8">
        <v>8</v>
      </c>
      <c r="R6" s="8">
        <v>20</v>
      </c>
      <c r="S6" s="8">
        <v>19</v>
      </c>
      <c r="T6" s="8">
        <v>36</v>
      </c>
      <c r="U6" s="2">
        <v>55</v>
      </c>
      <c r="V6" s="2">
        <v>0.57357643599999997</v>
      </c>
      <c r="W6" s="2">
        <v>2719.16</v>
      </c>
      <c r="X6" s="2">
        <v>133.91999999999999</v>
      </c>
      <c r="Y6" s="2">
        <v>180</v>
      </c>
    </row>
    <row r="7" spans="1:25" ht="12.75" customHeight="1" x14ac:dyDescent="0.2">
      <c r="A7" s="2">
        <f t="shared" si="0"/>
        <v>37</v>
      </c>
      <c r="B7" s="2">
        <v>1</v>
      </c>
      <c r="C7" s="2">
        <f t="shared" si="1"/>
        <v>3</v>
      </c>
      <c r="D7" s="2">
        <v>4</v>
      </c>
      <c r="E7" s="2">
        <v>9213</v>
      </c>
      <c r="F7" s="2" t="s">
        <v>27</v>
      </c>
      <c r="G7" s="2">
        <v>1</v>
      </c>
      <c r="H7" s="2" t="s">
        <v>317</v>
      </c>
      <c r="I7" s="2" t="s">
        <v>2</v>
      </c>
      <c r="L7" s="2" t="s">
        <v>329</v>
      </c>
      <c r="M7" s="2" t="s">
        <v>330</v>
      </c>
      <c r="N7" s="2" t="s">
        <v>10</v>
      </c>
      <c r="O7" s="2"/>
      <c r="P7" s="8">
        <v>9</v>
      </c>
      <c r="Q7" s="8">
        <v>10</v>
      </c>
      <c r="R7" s="8">
        <v>6</v>
      </c>
      <c r="S7" s="8">
        <v>26</v>
      </c>
      <c r="T7" s="8">
        <v>5</v>
      </c>
      <c r="U7" s="2">
        <v>55</v>
      </c>
      <c r="V7" s="2">
        <v>0.57357643599999997</v>
      </c>
      <c r="W7" s="2">
        <v>2719.16</v>
      </c>
      <c r="X7" s="2">
        <v>133.91999999999999</v>
      </c>
      <c r="Y7" s="2">
        <v>240</v>
      </c>
    </row>
    <row r="8" spans="1:25" ht="12.75" customHeight="1" x14ac:dyDescent="0.2">
      <c r="A8" s="2">
        <f t="shared" si="0"/>
        <v>38</v>
      </c>
      <c r="B8" s="2">
        <v>1</v>
      </c>
      <c r="C8" s="2">
        <f t="shared" si="1"/>
        <v>3</v>
      </c>
      <c r="D8" s="2">
        <v>5</v>
      </c>
      <c r="E8" s="2">
        <v>9213</v>
      </c>
      <c r="F8" s="2" t="s">
        <v>27</v>
      </c>
      <c r="G8" s="2">
        <v>1</v>
      </c>
      <c r="H8" s="2" t="s">
        <v>318</v>
      </c>
      <c r="I8" s="2" t="s">
        <v>2</v>
      </c>
      <c r="L8" s="2" t="s">
        <v>329</v>
      </c>
      <c r="M8" s="2" t="s">
        <v>330</v>
      </c>
      <c r="N8" s="2" t="s">
        <v>10</v>
      </c>
      <c r="O8" s="2"/>
      <c r="P8" s="8">
        <v>11</v>
      </c>
      <c r="Q8" s="8">
        <v>12</v>
      </c>
      <c r="R8" s="8">
        <v>25</v>
      </c>
      <c r="S8" s="8">
        <v>39</v>
      </c>
      <c r="T8" s="8">
        <v>40</v>
      </c>
      <c r="U8" s="2">
        <v>55</v>
      </c>
      <c r="V8" s="2">
        <v>0.57357643599999997</v>
      </c>
      <c r="W8" s="2">
        <v>2719.16</v>
      </c>
      <c r="X8" s="2">
        <v>133.91999999999999</v>
      </c>
      <c r="Y8" s="2">
        <v>300</v>
      </c>
    </row>
    <row r="9" spans="1:25" ht="12.75" customHeight="1" x14ac:dyDescent="0.2">
      <c r="A9" s="2">
        <f t="shared" si="0"/>
        <v>39</v>
      </c>
      <c r="B9" s="2">
        <v>1</v>
      </c>
      <c r="C9" s="2">
        <f t="shared" si="1"/>
        <v>3</v>
      </c>
      <c r="D9" s="2">
        <v>6</v>
      </c>
      <c r="E9" s="2">
        <v>9213</v>
      </c>
      <c r="F9" s="2" t="s">
        <v>27</v>
      </c>
      <c r="G9" s="2">
        <v>1</v>
      </c>
      <c r="H9" s="2" t="s">
        <v>319</v>
      </c>
      <c r="I9" s="2" t="s">
        <v>2</v>
      </c>
      <c r="L9" s="2" t="s">
        <v>329</v>
      </c>
      <c r="M9" s="2" t="s">
        <v>330</v>
      </c>
      <c r="N9" s="2" t="s">
        <v>10</v>
      </c>
      <c r="O9" s="2"/>
      <c r="P9" s="8">
        <v>13</v>
      </c>
      <c r="Q9" s="8">
        <v>14</v>
      </c>
      <c r="R9" s="8">
        <v>47</v>
      </c>
      <c r="S9" s="8">
        <v>48</v>
      </c>
      <c r="T9" s="8">
        <v>38</v>
      </c>
      <c r="U9" s="2">
        <v>55</v>
      </c>
      <c r="V9" s="2">
        <v>0.57357643599999997</v>
      </c>
      <c r="W9" s="2">
        <v>2719.16</v>
      </c>
      <c r="X9" s="2">
        <v>133.91999999999999</v>
      </c>
      <c r="Y9" s="2">
        <v>360</v>
      </c>
    </row>
    <row r="10" spans="1:25" ht="12.75" customHeight="1" x14ac:dyDescent="0.2">
      <c r="A10" s="2">
        <f t="shared" si="0"/>
        <v>40</v>
      </c>
      <c r="B10" s="2">
        <v>1</v>
      </c>
      <c r="C10" s="2">
        <f t="shared" si="1"/>
        <v>3</v>
      </c>
      <c r="D10" s="2">
        <v>7</v>
      </c>
      <c r="E10" s="2">
        <v>9213</v>
      </c>
      <c r="F10" s="2" t="s">
        <v>27</v>
      </c>
      <c r="G10" s="2">
        <v>1</v>
      </c>
      <c r="H10" s="2" t="s">
        <v>320</v>
      </c>
      <c r="I10" s="2" t="s">
        <v>2</v>
      </c>
      <c r="L10" s="2" t="s">
        <v>329</v>
      </c>
      <c r="M10" s="2" t="s">
        <v>330</v>
      </c>
      <c r="N10" s="2" t="s">
        <v>10</v>
      </c>
      <c r="O10" s="2"/>
      <c r="P10" s="8">
        <v>15</v>
      </c>
      <c r="Q10" s="8">
        <v>16</v>
      </c>
      <c r="R10" s="8">
        <v>35</v>
      </c>
      <c r="S10" s="8">
        <v>46</v>
      </c>
      <c r="T10" s="8">
        <v>45</v>
      </c>
      <c r="U10" s="2">
        <v>70</v>
      </c>
      <c r="V10" s="2">
        <v>0.342020143</v>
      </c>
      <c r="W10" s="2">
        <v>2830.2</v>
      </c>
      <c r="X10" s="2">
        <v>87.91</v>
      </c>
      <c r="Y10" s="2">
        <v>180</v>
      </c>
    </row>
    <row r="11" spans="1:25" ht="12.75" customHeight="1" x14ac:dyDescent="0.2">
      <c r="A11" s="2">
        <f t="shared" si="0"/>
        <v>41</v>
      </c>
      <c r="B11" s="2">
        <v>1</v>
      </c>
      <c r="C11" s="2">
        <f t="shared" si="1"/>
        <v>3</v>
      </c>
      <c r="D11" s="2">
        <v>8</v>
      </c>
      <c r="E11" s="2">
        <v>9213</v>
      </c>
      <c r="F11" s="2" t="s">
        <v>27</v>
      </c>
      <c r="G11" s="2">
        <v>1</v>
      </c>
      <c r="H11" s="2" t="s">
        <v>321</v>
      </c>
      <c r="I11" s="2" t="s">
        <v>2</v>
      </c>
      <c r="L11" s="2" t="s">
        <v>329</v>
      </c>
      <c r="M11" s="2" t="s">
        <v>330</v>
      </c>
      <c r="N11" s="2" t="s">
        <v>10</v>
      </c>
      <c r="O11" s="2"/>
      <c r="P11" s="8">
        <v>17</v>
      </c>
      <c r="Q11" s="8">
        <v>18</v>
      </c>
      <c r="R11" s="8">
        <v>17</v>
      </c>
      <c r="S11" s="8">
        <v>34</v>
      </c>
      <c r="T11" s="8">
        <v>18</v>
      </c>
      <c r="U11" s="2">
        <v>78.7</v>
      </c>
      <c r="V11" s="2">
        <v>0.19594614399999999</v>
      </c>
      <c r="W11" s="2">
        <v>2945.15</v>
      </c>
      <c r="X11" s="2">
        <v>61.28</v>
      </c>
      <c r="Y11" s="2">
        <v>180</v>
      </c>
    </row>
    <row r="12" spans="1:25" ht="12.75" customHeight="1" x14ac:dyDescent="0.2">
      <c r="A12" s="2">
        <f t="shared" si="0"/>
        <v>42</v>
      </c>
      <c r="B12" s="2">
        <v>1</v>
      </c>
      <c r="C12" s="2">
        <f t="shared" si="1"/>
        <v>3</v>
      </c>
      <c r="D12" s="2">
        <v>9</v>
      </c>
      <c r="E12" s="2">
        <v>9213</v>
      </c>
      <c r="F12" s="2" t="s">
        <v>27</v>
      </c>
      <c r="G12" s="2">
        <v>1</v>
      </c>
      <c r="H12" s="2" t="s">
        <v>322</v>
      </c>
      <c r="I12" s="2" t="s">
        <v>2</v>
      </c>
      <c r="L12" s="2" t="s">
        <v>329</v>
      </c>
      <c r="M12" s="2" t="s">
        <v>330</v>
      </c>
      <c r="N12" s="2" t="s">
        <v>10</v>
      </c>
      <c r="O12" s="2"/>
      <c r="P12" s="8">
        <v>19</v>
      </c>
      <c r="Q12" s="8">
        <v>20</v>
      </c>
      <c r="R12" s="8">
        <v>27</v>
      </c>
      <c r="S12" s="8">
        <v>8</v>
      </c>
      <c r="T12" s="8">
        <v>7</v>
      </c>
      <c r="U12" s="2">
        <v>81.400000000000006</v>
      </c>
      <c r="V12" s="2">
        <v>0.14953534299999999</v>
      </c>
      <c r="W12" s="2">
        <v>3058.62</v>
      </c>
      <c r="X12" s="2">
        <v>44.41</v>
      </c>
      <c r="Y12" s="2">
        <v>180</v>
      </c>
    </row>
    <row r="13" spans="1:25" ht="12.75" customHeight="1" x14ac:dyDescent="0.2">
      <c r="A13" s="2">
        <f t="shared" si="0"/>
        <v>43</v>
      </c>
      <c r="B13" s="2">
        <v>1</v>
      </c>
      <c r="C13" s="2">
        <f t="shared" si="1"/>
        <v>3</v>
      </c>
      <c r="D13" s="2">
        <v>10</v>
      </c>
      <c r="E13" s="2">
        <v>9213</v>
      </c>
      <c r="F13" s="2" t="s">
        <v>27</v>
      </c>
      <c r="G13" s="2">
        <v>1</v>
      </c>
      <c r="H13" s="2" t="s">
        <v>323</v>
      </c>
      <c r="I13" s="2" t="s">
        <v>2</v>
      </c>
      <c r="L13" s="2" t="s">
        <v>329</v>
      </c>
      <c r="M13" s="2" t="s">
        <v>330</v>
      </c>
      <c r="N13" s="2" t="s">
        <v>10</v>
      </c>
      <c r="O13" s="2"/>
      <c r="P13" s="8">
        <v>21</v>
      </c>
      <c r="Q13" s="8">
        <v>22</v>
      </c>
      <c r="R13" s="8">
        <v>41</v>
      </c>
      <c r="S13" s="8">
        <v>42</v>
      </c>
      <c r="T13" s="8">
        <v>28</v>
      </c>
      <c r="U13" s="2">
        <v>82.6</v>
      </c>
      <c r="V13" s="2">
        <v>0.12879559700000001</v>
      </c>
      <c r="W13" s="2">
        <v>3171.88</v>
      </c>
      <c r="X13" s="2">
        <v>30.98</v>
      </c>
      <c r="Y13" s="2">
        <v>180</v>
      </c>
    </row>
    <row r="14" spans="1:25" ht="12.75" customHeight="1" x14ac:dyDescent="0.2">
      <c r="A14" s="2">
        <f t="shared" si="0"/>
        <v>44</v>
      </c>
      <c r="B14" s="2">
        <v>1</v>
      </c>
      <c r="C14" s="2">
        <f t="shared" si="1"/>
        <v>3</v>
      </c>
      <c r="D14" s="2">
        <v>11</v>
      </c>
      <c r="E14" s="2">
        <v>9213</v>
      </c>
      <c r="F14" s="2" t="s">
        <v>27</v>
      </c>
      <c r="G14" s="2">
        <v>1</v>
      </c>
      <c r="H14" s="2" t="s">
        <v>324</v>
      </c>
      <c r="I14" s="2" t="s">
        <v>2</v>
      </c>
      <c r="L14" s="2" t="s">
        <v>329</v>
      </c>
      <c r="M14" s="2" t="s">
        <v>330</v>
      </c>
      <c r="N14" s="2" t="s">
        <v>10</v>
      </c>
      <c r="O14" s="2"/>
      <c r="P14" s="8">
        <v>23</v>
      </c>
      <c r="Q14" s="8">
        <v>24</v>
      </c>
      <c r="R14" s="8">
        <v>44</v>
      </c>
      <c r="S14" s="8">
        <v>43</v>
      </c>
      <c r="T14" s="8">
        <v>32</v>
      </c>
      <c r="U14" s="2">
        <v>82.9</v>
      </c>
      <c r="V14" s="2">
        <v>0.123601477</v>
      </c>
      <c r="W14" s="2">
        <v>3284.88</v>
      </c>
      <c r="X14" s="2">
        <v>18.850000000000001</v>
      </c>
      <c r="Y14" s="2">
        <v>0</v>
      </c>
    </row>
    <row r="15" spans="1:25" ht="12.75" customHeight="1" x14ac:dyDescent="0.2">
      <c r="A15" s="2">
        <f t="shared" si="0"/>
        <v>45</v>
      </c>
      <c r="B15" s="2">
        <v>1</v>
      </c>
      <c r="C15" s="2">
        <f t="shared" si="1"/>
        <v>3</v>
      </c>
      <c r="D15" s="2">
        <v>12</v>
      </c>
      <c r="E15" s="2">
        <v>9213</v>
      </c>
      <c r="F15" s="2" t="s">
        <v>27</v>
      </c>
      <c r="G15" s="2">
        <v>1</v>
      </c>
      <c r="H15" s="2" t="s">
        <v>325</v>
      </c>
      <c r="I15" s="2" t="s">
        <v>2</v>
      </c>
      <c r="L15" s="2" t="s">
        <v>329</v>
      </c>
      <c r="M15" s="2" t="s">
        <v>330</v>
      </c>
      <c r="N15" s="2" t="s">
        <v>10</v>
      </c>
      <c r="O15" s="2"/>
      <c r="P15" s="8">
        <v>25</v>
      </c>
      <c r="Q15" s="8">
        <v>26</v>
      </c>
      <c r="R15" s="8">
        <v>33</v>
      </c>
      <c r="S15" s="8">
        <v>15</v>
      </c>
      <c r="T15" s="8">
        <v>16</v>
      </c>
      <c r="U15" s="2">
        <v>82.9</v>
      </c>
      <c r="V15" s="2">
        <v>0.123601477</v>
      </c>
      <c r="W15" s="2">
        <v>3284.88</v>
      </c>
      <c r="X15" s="2">
        <v>18.850000000000001</v>
      </c>
      <c r="Y15" s="2">
        <v>60</v>
      </c>
    </row>
    <row r="16" spans="1:25" ht="12.75" customHeight="1" x14ac:dyDescent="0.2">
      <c r="A16" s="2">
        <f t="shared" si="0"/>
        <v>46</v>
      </c>
      <c r="B16" s="2">
        <v>1</v>
      </c>
      <c r="C16" s="2">
        <f t="shared" si="1"/>
        <v>3</v>
      </c>
      <c r="D16" s="2">
        <v>13</v>
      </c>
      <c r="E16" s="2">
        <v>9213</v>
      </c>
      <c r="F16" s="2" t="s">
        <v>27</v>
      </c>
      <c r="G16" s="2">
        <v>1</v>
      </c>
      <c r="H16" s="2" t="s">
        <v>326</v>
      </c>
      <c r="I16" s="2" t="s">
        <v>2</v>
      </c>
      <c r="L16" s="2" t="s">
        <v>329</v>
      </c>
      <c r="M16" s="2" t="s">
        <v>330</v>
      </c>
      <c r="N16" s="2" t="s">
        <v>10</v>
      </c>
      <c r="O16" s="2"/>
      <c r="P16" s="8">
        <v>27</v>
      </c>
      <c r="Q16" s="8">
        <v>28</v>
      </c>
      <c r="R16" s="8">
        <v>9</v>
      </c>
      <c r="S16" s="8">
        <v>29</v>
      </c>
      <c r="T16" s="8">
        <v>10</v>
      </c>
      <c r="U16" s="2">
        <v>82.9</v>
      </c>
      <c r="V16" s="2">
        <v>0.123601477</v>
      </c>
      <c r="W16" s="2">
        <v>3284.88</v>
      </c>
      <c r="X16" s="2">
        <v>18.850000000000001</v>
      </c>
      <c r="Y16" s="2">
        <v>120</v>
      </c>
    </row>
    <row r="17" spans="1:25" ht="12.75" customHeight="1" x14ac:dyDescent="0.2">
      <c r="A17" s="2">
        <f t="shared" si="0"/>
        <v>47</v>
      </c>
      <c r="B17" s="2">
        <v>1</v>
      </c>
      <c r="C17" s="2">
        <f t="shared" si="1"/>
        <v>3</v>
      </c>
      <c r="D17" s="2">
        <v>14</v>
      </c>
      <c r="E17" s="2">
        <v>9213</v>
      </c>
      <c r="F17" s="2" t="s">
        <v>27</v>
      </c>
      <c r="G17" s="2">
        <v>1</v>
      </c>
      <c r="H17" s="2" t="s">
        <v>327</v>
      </c>
      <c r="I17" s="2" t="s">
        <v>2</v>
      </c>
      <c r="L17" s="2" t="s">
        <v>329</v>
      </c>
      <c r="M17" s="2" t="s">
        <v>330</v>
      </c>
      <c r="N17" s="2" t="s">
        <v>10</v>
      </c>
      <c r="O17" s="2"/>
      <c r="P17" s="8">
        <v>29</v>
      </c>
      <c r="Q17" s="8">
        <v>30</v>
      </c>
      <c r="R17" s="8">
        <v>12</v>
      </c>
      <c r="S17" s="8">
        <v>11</v>
      </c>
      <c r="T17" s="8">
        <v>30</v>
      </c>
      <c r="U17" s="2">
        <v>82.9</v>
      </c>
      <c r="V17" s="2">
        <v>0.123601477</v>
      </c>
      <c r="W17" s="2">
        <v>3284.88</v>
      </c>
      <c r="X17" s="2">
        <v>18.850000000000001</v>
      </c>
      <c r="Y17" s="2">
        <v>180</v>
      </c>
    </row>
    <row r="18" spans="1:25" ht="12.75" customHeight="1" x14ac:dyDescent="0.2">
      <c r="A18" s="2">
        <f t="shared" si="0"/>
        <v>48</v>
      </c>
      <c r="B18" s="2">
        <v>1</v>
      </c>
      <c r="C18" s="2">
        <f t="shared" si="1"/>
        <v>3</v>
      </c>
      <c r="D18" s="2">
        <v>15</v>
      </c>
      <c r="E18" s="2">
        <v>9213</v>
      </c>
      <c r="F18" s="2" t="s">
        <v>27</v>
      </c>
      <c r="G18" s="2">
        <v>1</v>
      </c>
      <c r="H18" s="2" t="s">
        <v>328</v>
      </c>
      <c r="I18" s="2" t="s">
        <v>2</v>
      </c>
      <c r="L18" s="2" t="s">
        <v>329</v>
      </c>
      <c r="M18" s="2" t="s">
        <v>330</v>
      </c>
      <c r="N18" s="2" t="s">
        <v>10</v>
      </c>
      <c r="O18" s="2"/>
      <c r="P18" s="8">
        <v>31</v>
      </c>
      <c r="Q18" s="8">
        <v>32</v>
      </c>
      <c r="R18" s="8">
        <v>14</v>
      </c>
      <c r="S18" s="8">
        <v>31</v>
      </c>
      <c r="T18" s="8">
        <v>13</v>
      </c>
      <c r="U18" s="2">
        <v>82.9</v>
      </c>
      <c r="V18" s="2">
        <v>0.123601477</v>
      </c>
      <c r="W18" s="2">
        <v>3284.88</v>
      </c>
      <c r="X18" s="2">
        <v>18.850000000000001</v>
      </c>
      <c r="Y18" s="2">
        <v>240</v>
      </c>
    </row>
    <row r="19" spans="1:25" ht="12.75" customHeight="1" x14ac:dyDescent="0.2">
      <c r="O19" s="2"/>
      <c r="P19" s="8"/>
      <c r="Q19" s="8"/>
      <c r="R19" s="8"/>
      <c r="S19" s="8"/>
      <c r="T19" s="8"/>
    </row>
    <row r="20" spans="1:25" ht="12.75" customHeight="1" x14ac:dyDescent="0.2">
      <c r="O20" s="2"/>
      <c r="P20" s="8"/>
      <c r="Q20" s="8"/>
      <c r="R20" s="8"/>
      <c r="S20" s="8"/>
      <c r="T20" s="8"/>
    </row>
    <row r="21" spans="1:25" ht="12.75" customHeight="1" x14ac:dyDescent="0.2">
      <c r="O21" s="2"/>
      <c r="P21" s="8"/>
      <c r="Q21" s="8"/>
      <c r="R21" s="8"/>
      <c r="S21" s="8"/>
      <c r="T21" s="8"/>
    </row>
    <row r="22" spans="1:25" ht="12.75" customHeight="1" x14ac:dyDescent="0.2">
      <c r="O22" s="2"/>
      <c r="P22" s="8"/>
      <c r="Q22" s="8"/>
      <c r="R22" s="8"/>
      <c r="S22" s="8"/>
      <c r="T22" s="8"/>
    </row>
    <row r="23" spans="1:25" ht="12.75" customHeight="1" x14ac:dyDescent="0.2">
      <c r="O23" s="2"/>
      <c r="P23" s="8"/>
      <c r="Q23" s="8"/>
      <c r="R23" s="8"/>
      <c r="S23" s="8"/>
      <c r="T23" s="8"/>
    </row>
    <row r="24" spans="1:25" ht="12.75" customHeight="1" x14ac:dyDescent="0.2">
      <c r="O24" s="2"/>
      <c r="P24" s="8"/>
      <c r="Q24" s="8"/>
      <c r="R24" s="8"/>
      <c r="S24" s="8"/>
      <c r="T24" s="8"/>
    </row>
    <row r="25" spans="1:25" ht="12.75" customHeight="1" x14ac:dyDescent="0.2">
      <c r="O25" s="2"/>
      <c r="P25" s="8"/>
      <c r="Q25" s="8"/>
      <c r="R25" s="8"/>
      <c r="S25" s="8"/>
      <c r="T25" s="8"/>
    </row>
    <row r="26" spans="1:25" ht="12.75" customHeight="1" x14ac:dyDescent="0.2">
      <c r="O26" s="2"/>
      <c r="P26" s="8"/>
      <c r="Q26" s="8"/>
      <c r="R26" s="8"/>
      <c r="S26" s="8"/>
      <c r="T26" s="8"/>
    </row>
    <row r="27" spans="1:25" ht="12.75" customHeight="1" x14ac:dyDescent="0.25">
      <c r="O27" s="2"/>
      <c r="P27" s="3"/>
      <c r="Q27" s="3"/>
      <c r="R27" s="3"/>
      <c r="S27" s="3"/>
      <c r="T27" s="3"/>
    </row>
    <row r="28" spans="1:25" ht="12.75" customHeight="1" x14ac:dyDescent="0.25">
      <c r="O28" s="2"/>
      <c r="P28" s="3"/>
      <c r="Q28" s="3"/>
      <c r="R28" s="3"/>
      <c r="S28" s="3"/>
      <c r="T28" s="3"/>
    </row>
    <row r="29" spans="1:25" ht="12.75" customHeight="1" x14ac:dyDescent="0.25">
      <c r="J29" s="4"/>
      <c r="O29" s="2"/>
      <c r="P29" s="3"/>
      <c r="Q29" s="3"/>
      <c r="R29" s="3"/>
      <c r="S29" s="3"/>
      <c r="T29" s="3"/>
    </row>
    <row r="30" spans="1:25" ht="12.75" customHeight="1" x14ac:dyDescent="0.25">
      <c r="O30" s="2"/>
      <c r="P30" s="3"/>
      <c r="Q30" s="3"/>
      <c r="R30" s="3"/>
      <c r="S30" s="3"/>
      <c r="T30" s="3"/>
    </row>
    <row r="31" spans="1:25" ht="12.75" customHeight="1" x14ac:dyDescent="0.25">
      <c r="O31" s="2"/>
      <c r="P31" s="3"/>
      <c r="Q31" s="3"/>
      <c r="R31" s="3"/>
      <c r="S31" s="3"/>
      <c r="T31" s="3"/>
    </row>
    <row r="32" spans="1:25" ht="12.75" customHeight="1" x14ac:dyDescent="0.25">
      <c r="L32" s="4"/>
      <c r="O32" s="2"/>
      <c r="P32" s="3"/>
      <c r="Q32" s="3"/>
      <c r="R32" s="3"/>
      <c r="S32" s="3"/>
      <c r="T32" s="3"/>
    </row>
    <row r="33" spans="15:24" ht="12.75" customHeight="1" x14ac:dyDescent="0.25">
      <c r="O33" s="2"/>
      <c r="P33" s="3"/>
      <c r="Q33" s="3"/>
      <c r="R33" s="3"/>
      <c r="S33" s="3"/>
      <c r="T33" s="3"/>
      <c r="X33" s="4"/>
    </row>
    <row r="34" spans="15:24" ht="12.75" customHeight="1" x14ac:dyDescent="0.25">
      <c r="O34" s="2"/>
      <c r="P34" s="3"/>
      <c r="Q34" s="3"/>
      <c r="R34" s="3"/>
      <c r="S34" s="3"/>
      <c r="T34" s="3"/>
    </row>
    <row r="35" spans="15:24" ht="12.75" customHeight="1" x14ac:dyDescent="0.25">
      <c r="O35" s="2"/>
      <c r="P35" s="3"/>
      <c r="Q35" s="3"/>
      <c r="R35" s="3"/>
      <c r="S35" s="3"/>
      <c r="T35" s="3"/>
    </row>
    <row r="36" spans="15:24" ht="12.75" customHeight="1" x14ac:dyDescent="0.25">
      <c r="O36" s="2"/>
      <c r="P36" s="3"/>
      <c r="Q36" s="3"/>
      <c r="R36" s="3"/>
      <c r="S36" s="3"/>
      <c r="T36" s="3"/>
    </row>
    <row r="37" spans="15:24" ht="12.75" customHeight="1" x14ac:dyDescent="0.25">
      <c r="O37" s="2"/>
      <c r="P37" s="3"/>
      <c r="Q37" s="3"/>
      <c r="R37" s="3"/>
      <c r="S37" s="3"/>
      <c r="T37" s="3"/>
    </row>
    <row r="38" spans="15:24" ht="12.75" customHeight="1" x14ac:dyDescent="0.25">
      <c r="O38" s="2"/>
      <c r="P38" s="3"/>
      <c r="Q38" s="3"/>
      <c r="R38" s="3"/>
      <c r="S38" s="3"/>
      <c r="T38" s="3"/>
    </row>
    <row r="39" spans="15:24" ht="12.75" customHeight="1" x14ac:dyDescent="0.25">
      <c r="O39" s="2"/>
      <c r="P39" s="3"/>
      <c r="Q39" s="3"/>
      <c r="R39" s="3"/>
      <c r="S39" s="3"/>
      <c r="T39" s="3"/>
    </row>
    <row r="40" spans="15:24" ht="12.75" customHeight="1" x14ac:dyDescent="0.25">
      <c r="O40" s="2"/>
      <c r="P40" s="3"/>
      <c r="Q40" s="3"/>
      <c r="R40" s="3"/>
      <c r="S40" s="3"/>
      <c r="T40" s="3"/>
    </row>
    <row r="41" spans="15:24" ht="12.75" customHeight="1" x14ac:dyDescent="0.25">
      <c r="O41" s="2"/>
      <c r="P41" s="3"/>
      <c r="Q41" s="3"/>
      <c r="R41" s="3"/>
      <c r="S41" s="3"/>
      <c r="T41" s="3"/>
    </row>
    <row r="42" spans="15:24" ht="12.75" customHeight="1" x14ac:dyDescent="0.25">
      <c r="O42" s="2"/>
      <c r="P42" s="3"/>
      <c r="Q42" s="3"/>
      <c r="R42" s="3"/>
      <c r="S42" s="3"/>
      <c r="T42" s="3"/>
    </row>
    <row r="43" spans="15:24" ht="12.75" customHeight="1" x14ac:dyDescent="0.25">
      <c r="O43" s="2"/>
      <c r="P43" s="3"/>
      <c r="Q43" s="3"/>
      <c r="R43" s="3"/>
      <c r="S43" s="3"/>
      <c r="T43" s="3"/>
    </row>
    <row r="44" spans="15:24" ht="12.75" customHeight="1" x14ac:dyDescent="0.25">
      <c r="O44" s="2"/>
      <c r="P44" s="3"/>
      <c r="Q44" s="3"/>
      <c r="R44" s="3"/>
      <c r="S44" s="3"/>
      <c r="T44" s="3"/>
    </row>
    <row r="45" spans="15:24" ht="12.75" customHeight="1" x14ac:dyDescent="0.25">
      <c r="O45" s="2"/>
      <c r="P45" s="3"/>
      <c r="Q45" s="3"/>
      <c r="R45" s="3"/>
      <c r="S45" s="3"/>
      <c r="T45" s="3"/>
    </row>
    <row r="46" spans="15:24" ht="12.75" customHeight="1" x14ac:dyDescent="0.25">
      <c r="O46" s="2"/>
      <c r="P46" s="3"/>
      <c r="Q46" s="3"/>
      <c r="R46" s="3"/>
      <c r="S46" s="3"/>
      <c r="T46" s="3"/>
    </row>
    <row r="47" spans="15:24" ht="12.75" customHeight="1" x14ac:dyDescent="0.25">
      <c r="O47" s="2"/>
      <c r="P47" s="3"/>
      <c r="Q47" s="3"/>
      <c r="R47" s="3"/>
      <c r="S47" s="3"/>
      <c r="T47" s="3"/>
    </row>
    <row r="48" spans="15:24" ht="12.75" customHeight="1" x14ac:dyDescent="0.25">
      <c r="O48" s="2"/>
      <c r="P48" s="3"/>
      <c r="Q48" s="3"/>
      <c r="R48" s="3"/>
      <c r="S48" s="3"/>
      <c r="T48" s="3"/>
    </row>
    <row r="49" spans="15:20" ht="12.75" customHeight="1" x14ac:dyDescent="0.25">
      <c r="O49" s="2"/>
      <c r="P49" s="3"/>
      <c r="Q49" s="3"/>
      <c r="R49" s="3"/>
      <c r="S49" s="3"/>
      <c r="T49" s="3"/>
    </row>
    <row r="50" spans="15:20" ht="12.75" customHeight="1" x14ac:dyDescent="0.25">
      <c r="O50" s="2"/>
      <c r="P50" s="3"/>
      <c r="Q50" s="3"/>
      <c r="R50" s="3"/>
      <c r="S50" s="3"/>
      <c r="T50" s="3"/>
    </row>
    <row r="51" spans="15:20" ht="12.75" customHeight="1" x14ac:dyDescent="0.25">
      <c r="O51" s="2"/>
      <c r="P51" s="3"/>
      <c r="Q51" s="3"/>
      <c r="R51" s="3"/>
      <c r="S51" s="3"/>
      <c r="T51" s="3"/>
    </row>
    <row r="52" spans="15:20" ht="12.75" customHeight="1" x14ac:dyDescent="0.25">
      <c r="O52" s="2"/>
      <c r="P52" s="3"/>
      <c r="Q52" s="3"/>
      <c r="R52" s="3"/>
      <c r="S52" s="3"/>
      <c r="T52" s="3"/>
    </row>
    <row r="53" spans="15:20" ht="12.75" customHeight="1" x14ac:dyDescent="0.25">
      <c r="O53" s="2"/>
      <c r="P53" s="3"/>
      <c r="Q53" s="3"/>
      <c r="R53" s="3"/>
      <c r="S53" s="3"/>
      <c r="T53" s="3"/>
    </row>
    <row r="54" spans="15:20" ht="12.75" customHeight="1" x14ac:dyDescent="0.25">
      <c r="O54" s="2"/>
      <c r="P54" s="3"/>
      <c r="Q54" s="3"/>
      <c r="R54" s="3"/>
      <c r="S54" s="3"/>
      <c r="T54" s="3"/>
    </row>
    <row r="55" spans="15:20" ht="12.75" customHeight="1" x14ac:dyDescent="0.25">
      <c r="O55" s="2"/>
      <c r="P55" s="3"/>
      <c r="Q55" s="3"/>
      <c r="R55" s="3"/>
      <c r="S55" s="3"/>
      <c r="T55" s="3"/>
    </row>
    <row r="56" spans="15:20" ht="12.75" customHeight="1" x14ac:dyDescent="0.25">
      <c r="O56" s="2"/>
      <c r="P56" s="3"/>
      <c r="Q56" s="3"/>
      <c r="R56" s="3"/>
      <c r="S56" s="3"/>
      <c r="T56" s="3"/>
    </row>
    <row r="57" spans="15:20" ht="12.75" customHeight="1" x14ac:dyDescent="0.25">
      <c r="O57" s="2"/>
      <c r="P57" s="3"/>
      <c r="Q57" s="3"/>
      <c r="R57" s="3"/>
      <c r="S57" s="3"/>
      <c r="T57" s="3"/>
    </row>
    <row r="58" spans="15:20" ht="12.75" customHeight="1" x14ac:dyDescent="0.25">
      <c r="O58" s="2"/>
      <c r="P58" s="3"/>
      <c r="Q58" s="3"/>
      <c r="R58" s="3"/>
      <c r="S58" s="3"/>
      <c r="T58" s="3"/>
    </row>
    <row r="59" spans="15:20" ht="12.75" customHeight="1" x14ac:dyDescent="0.25">
      <c r="O59" s="2"/>
      <c r="P59" s="3"/>
      <c r="Q59" s="3"/>
      <c r="R59" s="3"/>
      <c r="S59" s="3"/>
      <c r="T59" s="3"/>
    </row>
    <row r="60" spans="15:20" ht="12.75" customHeight="1" x14ac:dyDescent="0.25">
      <c r="O60" s="2"/>
      <c r="P60" s="3"/>
      <c r="Q60" s="3"/>
      <c r="R60" s="3"/>
      <c r="S60" s="3"/>
      <c r="T60" s="3"/>
    </row>
    <row r="61" spans="15:20" ht="12.75" customHeight="1" x14ac:dyDescent="0.25">
      <c r="O61" s="2"/>
      <c r="P61" s="3"/>
      <c r="Q61" s="3"/>
      <c r="R61" s="3"/>
      <c r="S61" s="3"/>
      <c r="T61" s="3"/>
    </row>
    <row r="62" spans="15:20" ht="12.75" customHeight="1" x14ac:dyDescent="0.25">
      <c r="O62" s="2"/>
      <c r="P62" s="3"/>
      <c r="Q62" s="3"/>
      <c r="R62" s="3"/>
      <c r="S62" s="3"/>
      <c r="T62" s="3"/>
    </row>
    <row r="63" spans="15:20" ht="12.75" customHeight="1" x14ac:dyDescent="0.25">
      <c r="O63" s="2"/>
      <c r="P63" s="3"/>
      <c r="Q63" s="3"/>
      <c r="R63" s="3"/>
      <c r="S63" s="3"/>
      <c r="T63" s="3"/>
    </row>
    <row r="64" spans="15:20" ht="12.75" customHeight="1" x14ac:dyDescent="0.25">
      <c r="O64" s="2"/>
      <c r="P64" s="3"/>
      <c r="Q64" s="3"/>
      <c r="R64" s="3"/>
      <c r="S64" s="3"/>
      <c r="T64" s="3"/>
    </row>
    <row r="65" spans="10:20" ht="12.75" customHeight="1" x14ac:dyDescent="0.25">
      <c r="O65" s="2"/>
      <c r="P65" s="3"/>
      <c r="Q65" s="3"/>
      <c r="R65" s="3"/>
      <c r="S65" s="3"/>
      <c r="T65" s="3"/>
    </row>
    <row r="66" spans="10:20" ht="12.75" customHeight="1" x14ac:dyDescent="0.25">
      <c r="O66" s="2"/>
      <c r="P66" s="3"/>
      <c r="Q66" s="3"/>
      <c r="R66" s="3"/>
      <c r="S66" s="3"/>
      <c r="T66" s="3"/>
    </row>
    <row r="67" spans="10:20" ht="12.75" customHeight="1" x14ac:dyDescent="0.2">
      <c r="J67" s="5"/>
      <c r="K67" s="5"/>
    </row>
  </sheetData>
  <mergeCells count="12">
    <mergeCell ref="Y1:Y2"/>
    <mergeCell ref="A1:H1"/>
    <mergeCell ref="I1:J1"/>
    <mergeCell ref="M1:M2"/>
    <mergeCell ref="N1:N2"/>
    <mergeCell ref="O1:O2"/>
    <mergeCell ref="P1:Q1"/>
    <mergeCell ref="R1:T1"/>
    <mergeCell ref="U1:U2"/>
    <mergeCell ref="V1:V2"/>
    <mergeCell ref="W1:W2"/>
    <mergeCell ref="X1:X2"/>
  </mergeCell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Z67"/>
  <sheetViews>
    <sheetView workbookViewId="0">
      <pane xSplit="8" ySplit="2" topLeftCell="I3" activePane="bottomRight" state="frozenSplit"/>
      <selection activeCell="H24" sqref="H24"/>
      <selection pane="topRight" activeCell="H24" sqref="H24"/>
      <selection pane="bottomLeft" activeCell="H24" sqref="H24"/>
      <selection pane="bottomRight" activeCell="L36" sqref="L35:L36"/>
    </sheetView>
  </sheetViews>
  <sheetFormatPr defaultColWidth="9.140625" defaultRowHeight="12.75" customHeight="1" x14ac:dyDescent="0.2"/>
  <cols>
    <col min="1" max="1" width="3" style="2" bestFit="1" customWidth="1"/>
    <col min="2" max="2" width="4.85546875" style="2" bestFit="1" customWidth="1"/>
    <col min="3" max="3" width="7" style="2" bestFit="1" customWidth="1"/>
    <col min="4" max="4" width="3.140625" style="2" bestFit="1" customWidth="1"/>
    <col min="5" max="5" width="7" style="2" bestFit="1" customWidth="1"/>
    <col min="6" max="6" width="7.140625" style="2" bestFit="1" customWidth="1"/>
    <col min="7" max="7" width="7.5703125" style="2" customWidth="1"/>
    <col min="8" max="8" width="19.5703125" style="2" bestFit="1" customWidth="1"/>
    <col min="9" max="9" width="10.42578125" style="2" bestFit="1" customWidth="1"/>
    <col min="10" max="11" width="8.42578125" style="2" customWidth="1"/>
    <col min="12" max="12" width="49.42578125" style="2" bestFit="1" customWidth="1"/>
    <col min="13" max="13" width="44.42578125" style="2" bestFit="1" customWidth="1"/>
    <col min="14" max="14" width="5.140625" style="2" bestFit="1" customWidth="1"/>
    <col min="15" max="15" width="10.7109375" style="4" bestFit="1" customWidth="1"/>
    <col min="16" max="17" width="5.28515625" style="2" customWidth="1"/>
    <col min="18" max="20" width="3" style="2" bestFit="1" customWidth="1"/>
    <col min="21" max="21" width="8.5703125" style="2" customWidth="1"/>
    <col min="22" max="22" width="9.140625" style="2"/>
    <col min="23" max="23" width="8" style="2" bestFit="1" customWidth="1"/>
    <col min="24" max="25" width="7.7109375" style="2" bestFit="1" customWidth="1"/>
    <col min="26" max="16384" width="9.140625" style="2"/>
  </cols>
  <sheetData>
    <row r="1" spans="1:26" s="29" customFormat="1" ht="23.25" customHeight="1" x14ac:dyDescent="0.2">
      <c r="A1" s="171" t="s">
        <v>2</v>
      </c>
      <c r="B1" s="171"/>
      <c r="C1" s="171"/>
      <c r="D1" s="171"/>
      <c r="E1" s="171"/>
      <c r="F1" s="171"/>
      <c r="G1" s="171"/>
      <c r="H1" s="171"/>
      <c r="I1" s="172" t="s">
        <v>67</v>
      </c>
      <c r="J1" s="172"/>
      <c r="K1" s="29">
        <v>1</v>
      </c>
      <c r="M1" s="172" t="s">
        <v>7</v>
      </c>
      <c r="N1" s="172" t="s">
        <v>9</v>
      </c>
      <c r="O1" s="172" t="s">
        <v>25</v>
      </c>
      <c r="P1" s="173" t="s">
        <v>18</v>
      </c>
      <c r="Q1" s="173"/>
      <c r="R1" s="173" t="s">
        <v>19</v>
      </c>
      <c r="S1" s="173"/>
      <c r="T1" s="173"/>
      <c r="U1" s="172" t="s">
        <v>22</v>
      </c>
      <c r="V1" s="172" t="s">
        <v>23</v>
      </c>
      <c r="W1" s="172" t="s">
        <v>20</v>
      </c>
      <c r="X1" s="172" t="s">
        <v>21</v>
      </c>
      <c r="Y1" s="172" t="s">
        <v>36</v>
      </c>
    </row>
    <row r="2" spans="1:26" s="29" customFormat="1" ht="25.5" x14ac:dyDescent="0.2">
      <c r="B2" s="29" t="s">
        <v>24</v>
      </c>
      <c r="C2" s="29" t="s">
        <v>3</v>
      </c>
      <c r="D2" s="29" t="s">
        <v>0</v>
      </c>
      <c r="E2" s="29" t="s">
        <v>4</v>
      </c>
      <c r="F2" s="29" t="s">
        <v>26</v>
      </c>
      <c r="G2" s="29" t="s">
        <v>66</v>
      </c>
      <c r="H2" s="29" t="s">
        <v>5</v>
      </c>
      <c r="I2" s="6" t="s">
        <v>1</v>
      </c>
      <c r="J2" s="29" t="s">
        <v>12</v>
      </c>
      <c r="K2" s="29" t="s">
        <v>13</v>
      </c>
      <c r="L2" s="6" t="s">
        <v>6</v>
      </c>
      <c r="M2" s="172"/>
      <c r="N2" s="172"/>
      <c r="O2" s="172"/>
      <c r="P2" s="7" t="s">
        <v>15</v>
      </c>
      <c r="Q2" s="7" t="s">
        <v>16</v>
      </c>
      <c r="R2" s="7" t="s">
        <v>15</v>
      </c>
      <c r="S2" s="7" t="s">
        <v>16</v>
      </c>
      <c r="T2" s="7" t="s">
        <v>17</v>
      </c>
      <c r="U2" s="172"/>
      <c r="V2" s="172"/>
      <c r="W2" s="172"/>
      <c r="X2" s="172"/>
      <c r="Y2" s="172"/>
    </row>
    <row r="3" spans="1:26" ht="12.75" customHeight="1" x14ac:dyDescent="0.2">
      <c r="A3" s="2">
        <f>Drop1Mod3!A18+1</f>
        <v>49</v>
      </c>
      <c r="B3" s="2">
        <v>1</v>
      </c>
      <c r="C3" s="2">
        <v>4</v>
      </c>
      <c r="D3" s="2">
        <v>0</v>
      </c>
      <c r="E3" s="2">
        <v>9213</v>
      </c>
      <c r="F3" s="2" t="s">
        <v>27</v>
      </c>
      <c r="G3" s="2">
        <v>1</v>
      </c>
      <c r="H3" s="2" t="s">
        <v>331</v>
      </c>
      <c r="I3" s="2" t="s">
        <v>2</v>
      </c>
      <c r="L3" s="2" t="s">
        <v>343</v>
      </c>
      <c r="M3" s="2" t="s">
        <v>330</v>
      </c>
      <c r="N3" s="2" t="s">
        <v>10</v>
      </c>
      <c r="O3" s="2"/>
      <c r="P3" s="8">
        <v>1</v>
      </c>
      <c r="Q3" s="8">
        <v>2</v>
      </c>
      <c r="R3" s="8">
        <v>1</v>
      </c>
      <c r="S3" s="8">
        <v>23</v>
      </c>
      <c r="T3" s="8">
        <v>2</v>
      </c>
      <c r="U3" s="2">
        <v>82.9</v>
      </c>
      <c r="V3" s="2">
        <v>0.123601477</v>
      </c>
      <c r="W3" s="2">
        <v>3284.88</v>
      </c>
      <c r="X3" s="2">
        <v>18.850000000000001</v>
      </c>
      <c r="Y3" s="2">
        <v>300</v>
      </c>
      <c r="Z3" s="2">
        <v>0</v>
      </c>
    </row>
    <row r="4" spans="1:26" ht="12.75" customHeight="1" x14ac:dyDescent="0.2">
      <c r="A4" s="2">
        <f>A3+1</f>
        <v>50</v>
      </c>
      <c r="B4" s="2">
        <v>1</v>
      </c>
      <c r="C4" s="2">
        <f>$C$3</f>
        <v>4</v>
      </c>
      <c r="D4" s="2">
        <v>1</v>
      </c>
      <c r="E4" s="2">
        <v>9213</v>
      </c>
      <c r="F4" s="2" t="s">
        <v>27</v>
      </c>
      <c r="G4" s="2">
        <v>1</v>
      </c>
      <c r="H4" s="2" t="s">
        <v>332</v>
      </c>
      <c r="I4" s="2" t="s">
        <v>2</v>
      </c>
      <c r="L4" s="2" t="s">
        <v>343</v>
      </c>
      <c r="M4" s="2" t="s">
        <v>330</v>
      </c>
      <c r="N4" s="2" t="s">
        <v>10</v>
      </c>
      <c r="O4" s="2"/>
      <c r="P4" s="8">
        <v>3</v>
      </c>
      <c r="Q4" s="8">
        <v>4</v>
      </c>
      <c r="R4" s="8">
        <v>22</v>
      </c>
      <c r="S4" s="8">
        <v>37</v>
      </c>
      <c r="T4" s="8">
        <v>21</v>
      </c>
      <c r="U4" s="2">
        <v>82.9</v>
      </c>
      <c r="V4" s="2">
        <v>0.123601477</v>
      </c>
      <c r="W4" s="2">
        <v>3284.88</v>
      </c>
      <c r="X4" s="2">
        <v>18.850000000000001</v>
      </c>
      <c r="Y4" s="2">
        <v>360</v>
      </c>
      <c r="Z4" s="2">
        <v>60</v>
      </c>
    </row>
    <row r="5" spans="1:26" ht="12.75" customHeight="1" x14ac:dyDescent="0.2">
      <c r="A5" s="2">
        <f t="shared" ref="A5:A18" si="0">A4+1</f>
        <v>51</v>
      </c>
      <c r="B5" s="2">
        <v>1</v>
      </c>
      <c r="C5" s="2">
        <f t="shared" ref="C5:C18" si="1">$C$3</f>
        <v>4</v>
      </c>
      <c r="D5" s="2">
        <v>2</v>
      </c>
      <c r="E5" s="2">
        <v>9213</v>
      </c>
      <c r="F5" s="2" t="s">
        <v>27</v>
      </c>
      <c r="G5" s="2">
        <v>1</v>
      </c>
      <c r="H5" s="2" t="s">
        <v>333</v>
      </c>
      <c r="I5" s="2" t="s">
        <v>2</v>
      </c>
      <c r="L5" s="2" t="s">
        <v>343</v>
      </c>
      <c r="M5" s="2" t="s">
        <v>330</v>
      </c>
      <c r="N5" s="2" t="s">
        <v>10</v>
      </c>
      <c r="O5" s="2"/>
      <c r="P5" s="8">
        <v>5</v>
      </c>
      <c r="Q5" s="8">
        <v>6</v>
      </c>
      <c r="R5" s="8">
        <v>3</v>
      </c>
      <c r="S5" s="8">
        <v>4</v>
      </c>
      <c r="T5" s="8">
        <v>24</v>
      </c>
      <c r="U5" s="2">
        <v>82.9</v>
      </c>
      <c r="V5" s="2">
        <v>0.123601477</v>
      </c>
      <c r="W5" s="2">
        <v>3395.91</v>
      </c>
      <c r="X5" s="2">
        <v>7.2</v>
      </c>
      <c r="Y5" s="2">
        <v>180</v>
      </c>
      <c r="Z5" s="2">
        <v>120</v>
      </c>
    </row>
    <row r="6" spans="1:26" ht="12.75" customHeight="1" x14ac:dyDescent="0.2">
      <c r="A6" s="2">
        <f t="shared" si="0"/>
        <v>52</v>
      </c>
      <c r="B6" s="2">
        <v>1</v>
      </c>
      <c r="C6" s="2">
        <f t="shared" si="1"/>
        <v>4</v>
      </c>
      <c r="D6" s="2">
        <v>3</v>
      </c>
      <c r="E6" s="2">
        <v>9213</v>
      </c>
      <c r="F6" s="2" t="s">
        <v>27</v>
      </c>
      <c r="G6" s="2">
        <v>1</v>
      </c>
      <c r="H6" s="2" t="s">
        <v>334</v>
      </c>
      <c r="I6" s="2" t="s">
        <v>2</v>
      </c>
      <c r="L6" s="2" t="s">
        <v>343</v>
      </c>
      <c r="M6" s="2" t="s">
        <v>344</v>
      </c>
      <c r="N6" s="2" t="s">
        <v>10</v>
      </c>
      <c r="O6" s="2"/>
      <c r="P6" s="8">
        <v>23</v>
      </c>
      <c r="Q6" s="8">
        <v>24</v>
      </c>
      <c r="R6" s="8">
        <v>44</v>
      </c>
      <c r="S6" s="8">
        <v>43</v>
      </c>
      <c r="T6" s="8">
        <v>32</v>
      </c>
      <c r="Z6" s="2">
        <v>180</v>
      </c>
    </row>
    <row r="7" spans="1:26" ht="12.75" customHeight="1" x14ac:dyDescent="0.2">
      <c r="A7" s="2">
        <f t="shared" si="0"/>
        <v>53</v>
      </c>
      <c r="B7" s="2">
        <v>1</v>
      </c>
      <c r="C7" s="2">
        <f t="shared" si="1"/>
        <v>4</v>
      </c>
      <c r="D7" s="2">
        <v>4</v>
      </c>
      <c r="E7" s="2">
        <v>9213</v>
      </c>
      <c r="F7" s="2" t="s">
        <v>27</v>
      </c>
      <c r="G7" s="2">
        <v>1</v>
      </c>
      <c r="H7" s="2" t="s">
        <v>335</v>
      </c>
      <c r="I7" s="2" t="s">
        <v>2</v>
      </c>
      <c r="L7" s="2" t="s">
        <v>343</v>
      </c>
      <c r="M7" s="2" t="s">
        <v>345</v>
      </c>
      <c r="N7" s="2" t="s">
        <v>10</v>
      </c>
      <c r="O7" s="2"/>
      <c r="P7" s="8">
        <v>7</v>
      </c>
      <c r="Q7" s="8">
        <v>8</v>
      </c>
      <c r="R7" s="8">
        <v>20</v>
      </c>
      <c r="S7" s="8">
        <v>19</v>
      </c>
      <c r="T7" s="8">
        <v>36</v>
      </c>
      <c r="Z7" s="2">
        <v>240</v>
      </c>
    </row>
    <row r="8" spans="1:26" ht="12.75" customHeight="1" x14ac:dyDescent="0.2">
      <c r="A8" s="2">
        <f t="shared" si="0"/>
        <v>54</v>
      </c>
      <c r="B8" s="2">
        <v>1</v>
      </c>
      <c r="C8" s="2">
        <f t="shared" si="1"/>
        <v>4</v>
      </c>
      <c r="D8" s="2">
        <v>5</v>
      </c>
      <c r="E8" s="2">
        <v>9213</v>
      </c>
      <c r="F8" s="2" t="s">
        <v>27</v>
      </c>
      <c r="G8" s="2">
        <v>1</v>
      </c>
      <c r="H8" s="2" t="s">
        <v>336</v>
      </c>
      <c r="I8" s="2" t="s">
        <v>2</v>
      </c>
      <c r="L8" s="2" t="s">
        <v>343</v>
      </c>
      <c r="M8" s="2" t="s">
        <v>345</v>
      </c>
      <c r="N8" s="2" t="s">
        <v>10</v>
      </c>
      <c r="O8" s="2"/>
      <c r="P8" s="8">
        <v>9</v>
      </c>
      <c r="Q8" s="8">
        <v>10</v>
      </c>
      <c r="R8" s="8">
        <v>6</v>
      </c>
      <c r="S8" s="8">
        <v>26</v>
      </c>
      <c r="T8" s="8">
        <v>5</v>
      </c>
      <c r="Z8" s="2">
        <v>300</v>
      </c>
    </row>
    <row r="9" spans="1:26" ht="12.75" customHeight="1" x14ac:dyDescent="0.2">
      <c r="A9" s="2">
        <f t="shared" si="0"/>
        <v>55</v>
      </c>
      <c r="B9" s="2">
        <v>1</v>
      </c>
      <c r="C9" s="2">
        <f t="shared" si="1"/>
        <v>4</v>
      </c>
      <c r="D9" s="2">
        <v>6</v>
      </c>
      <c r="E9" s="2">
        <v>9213</v>
      </c>
      <c r="F9" s="2" t="s">
        <v>27</v>
      </c>
      <c r="G9" s="2">
        <v>1</v>
      </c>
      <c r="H9" s="2" t="s">
        <v>337</v>
      </c>
      <c r="I9" s="2" t="s">
        <v>2</v>
      </c>
      <c r="L9" s="2" t="s">
        <v>343</v>
      </c>
      <c r="M9" s="2" t="s">
        <v>345</v>
      </c>
      <c r="N9" s="2" t="s">
        <v>10</v>
      </c>
      <c r="O9" s="2"/>
      <c r="P9" s="8">
        <v>11</v>
      </c>
      <c r="Q9" s="8">
        <v>12</v>
      </c>
      <c r="R9" s="8">
        <v>25</v>
      </c>
      <c r="S9" s="8">
        <v>39</v>
      </c>
      <c r="T9" s="8">
        <v>40</v>
      </c>
      <c r="Z9" s="2">
        <v>360</v>
      </c>
    </row>
    <row r="10" spans="1:26" ht="12.75" customHeight="1" x14ac:dyDescent="0.2">
      <c r="A10" s="2">
        <f t="shared" si="0"/>
        <v>56</v>
      </c>
      <c r="B10" s="2">
        <v>1</v>
      </c>
      <c r="C10" s="2">
        <f t="shared" si="1"/>
        <v>4</v>
      </c>
      <c r="D10" s="2">
        <v>7</v>
      </c>
      <c r="E10" s="2">
        <v>9213</v>
      </c>
      <c r="F10" s="2" t="s">
        <v>27</v>
      </c>
      <c r="G10" s="2">
        <v>1</v>
      </c>
      <c r="H10" s="2" t="s">
        <v>338</v>
      </c>
      <c r="I10" s="2" t="s">
        <v>2</v>
      </c>
      <c r="L10" s="2" t="s">
        <v>343</v>
      </c>
      <c r="M10" s="2" t="s">
        <v>345</v>
      </c>
      <c r="N10" s="2" t="s">
        <v>10</v>
      </c>
      <c r="O10" s="2"/>
      <c r="P10" s="8">
        <v>13</v>
      </c>
      <c r="Q10" s="8">
        <v>14</v>
      </c>
      <c r="R10" s="8">
        <v>47</v>
      </c>
      <c r="S10" s="8">
        <v>48</v>
      </c>
      <c r="T10" s="8">
        <v>38</v>
      </c>
      <c r="Z10" s="2">
        <v>180</v>
      </c>
    </row>
    <row r="11" spans="1:26" ht="12.75" customHeight="1" x14ac:dyDescent="0.2">
      <c r="A11" s="2">
        <f t="shared" si="0"/>
        <v>57</v>
      </c>
      <c r="B11" s="2">
        <v>1</v>
      </c>
      <c r="C11" s="2">
        <f t="shared" si="1"/>
        <v>4</v>
      </c>
      <c r="D11" s="2">
        <v>8</v>
      </c>
      <c r="E11" s="2">
        <v>9213</v>
      </c>
      <c r="F11" s="2" t="s">
        <v>27</v>
      </c>
      <c r="G11" s="2">
        <v>1</v>
      </c>
      <c r="H11" s="2" t="s">
        <v>339</v>
      </c>
      <c r="I11" s="2" t="s">
        <v>2</v>
      </c>
      <c r="L11" s="2" t="s">
        <v>343</v>
      </c>
      <c r="M11" s="2" t="s">
        <v>345</v>
      </c>
      <c r="N11" s="2" t="s">
        <v>10</v>
      </c>
      <c r="O11" s="2"/>
      <c r="P11" s="8">
        <v>15</v>
      </c>
      <c r="Q11" s="8">
        <v>16</v>
      </c>
      <c r="R11" s="8">
        <v>35</v>
      </c>
      <c r="S11" s="8">
        <v>46</v>
      </c>
      <c r="T11" s="8">
        <v>45</v>
      </c>
      <c r="Z11" s="2">
        <v>180</v>
      </c>
    </row>
    <row r="12" spans="1:26" ht="12.75" customHeight="1" x14ac:dyDescent="0.2">
      <c r="A12" s="2">
        <f t="shared" si="0"/>
        <v>58</v>
      </c>
      <c r="B12" s="2">
        <v>1</v>
      </c>
      <c r="C12" s="2">
        <f t="shared" si="1"/>
        <v>4</v>
      </c>
      <c r="D12" s="2">
        <v>9</v>
      </c>
      <c r="E12" s="2">
        <v>9213</v>
      </c>
      <c r="F12" s="2" t="s">
        <v>27</v>
      </c>
      <c r="G12" s="2">
        <v>1</v>
      </c>
      <c r="H12" s="2" t="s">
        <v>340</v>
      </c>
      <c r="I12" s="2" t="s">
        <v>2</v>
      </c>
      <c r="L12" s="2" t="s">
        <v>343</v>
      </c>
      <c r="M12" s="2" t="s">
        <v>345</v>
      </c>
      <c r="N12" s="2" t="s">
        <v>10</v>
      </c>
      <c r="O12" s="2"/>
      <c r="P12" s="8">
        <v>17</v>
      </c>
      <c r="Q12" s="8">
        <v>18</v>
      </c>
      <c r="R12" s="8">
        <v>17</v>
      </c>
      <c r="S12" s="8">
        <v>34</v>
      </c>
      <c r="T12" s="8">
        <v>18</v>
      </c>
      <c r="Z12" s="2">
        <v>180</v>
      </c>
    </row>
    <row r="13" spans="1:26" ht="12.75" customHeight="1" x14ac:dyDescent="0.2">
      <c r="A13" s="2">
        <f t="shared" si="0"/>
        <v>59</v>
      </c>
      <c r="B13" s="2">
        <v>1</v>
      </c>
      <c r="C13" s="2">
        <f t="shared" si="1"/>
        <v>4</v>
      </c>
      <c r="D13" s="2">
        <v>10</v>
      </c>
      <c r="E13" s="2">
        <v>9213</v>
      </c>
      <c r="F13" s="2" t="s">
        <v>27</v>
      </c>
      <c r="G13" s="2">
        <v>1</v>
      </c>
      <c r="H13" s="2" t="s">
        <v>341</v>
      </c>
      <c r="I13" s="2" t="s">
        <v>2</v>
      </c>
      <c r="L13" s="2" t="s">
        <v>343</v>
      </c>
      <c r="M13" s="2" t="s">
        <v>345</v>
      </c>
      <c r="N13" s="2" t="s">
        <v>10</v>
      </c>
      <c r="O13" s="2"/>
      <c r="P13" s="8">
        <v>19</v>
      </c>
      <c r="Q13" s="8">
        <v>20</v>
      </c>
      <c r="R13" s="8">
        <v>27</v>
      </c>
      <c r="S13" s="8">
        <v>8</v>
      </c>
      <c r="T13" s="8">
        <v>7</v>
      </c>
      <c r="Z13" s="2">
        <v>180</v>
      </c>
    </row>
    <row r="14" spans="1:26" ht="12.75" customHeight="1" x14ac:dyDescent="0.2">
      <c r="A14" s="2">
        <f t="shared" si="0"/>
        <v>60</v>
      </c>
      <c r="B14" s="2">
        <v>1</v>
      </c>
      <c r="C14" s="2">
        <f t="shared" si="1"/>
        <v>4</v>
      </c>
      <c r="D14" s="2">
        <v>11</v>
      </c>
      <c r="E14" s="2">
        <v>9213</v>
      </c>
      <c r="F14" s="2" t="s">
        <v>27</v>
      </c>
      <c r="G14" s="2">
        <v>1</v>
      </c>
      <c r="H14" s="2" t="s">
        <v>342</v>
      </c>
      <c r="I14" s="2" t="s">
        <v>2</v>
      </c>
      <c r="L14" s="2" t="s">
        <v>343</v>
      </c>
      <c r="M14" s="2" t="s">
        <v>346</v>
      </c>
      <c r="N14" s="2" t="s">
        <v>10</v>
      </c>
      <c r="O14" s="2"/>
      <c r="P14" s="8">
        <v>21</v>
      </c>
      <c r="Q14" s="8">
        <v>22</v>
      </c>
      <c r="R14" s="8">
        <v>41</v>
      </c>
      <c r="S14" s="8">
        <v>42</v>
      </c>
      <c r="T14" s="8">
        <v>28</v>
      </c>
      <c r="Z14" s="2">
        <v>0</v>
      </c>
    </row>
    <row r="15" spans="1:26" ht="12.75" customHeight="1" x14ac:dyDescent="0.2">
      <c r="A15" s="2">
        <f t="shared" si="0"/>
        <v>61</v>
      </c>
      <c r="B15" s="2">
        <v>1</v>
      </c>
      <c r="C15" s="2">
        <f t="shared" si="1"/>
        <v>4</v>
      </c>
      <c r="D15" s="2">
        <v>12</v>
      </c>
      <c r="E15" s="2">
        <v>9213</v>
      </c>
      <c r="F15" s="2" t="s">
        <v>27</v>
      </c>
      <c r="G15" s="2">
        <v>0</v>
      </c>
      <c r="O15" s="2"/>
      <c r="P15" s="8"/>
      <c r="Q15" s="8"/>
      <c r="R15" s="8"/>
      <c r="S15" s="8"/>
      <c r="T15" s="8"/>
      <c r="Z15" s="2">
        <v>60</v>
      </c>
    </row>
    <row r="16" spans="1:26" ht="12.75" customHeight="1" x14ac:dyDescent="0.2">
      <c r="A16" s="2">
        <f t="shared" si="0"/>
        <v>62</v>
      </c>
      <c r="B16" s="2">
        <v>1</v>
      </c>
      <c r="C16" s="2">
        <f t="shared" si="1"/>
        <v>4</v>
      </c>
      <c r="D16" s="2">
        <v>13</v>
      </c>
      <c r="E16" s="2">
        <v>9213</v>
      </c>
      <c r="F16" s="2" t="s">
        <v>27</v>
      </c>
      <c r="G16" s="2">
        <v>0</v>
      </c>
      <c r="O16" s="2"/>
      <c r="P16" s="8"/>
      <c r="Q16" s="8"/>
      <c r="R16" s="8"/>
      <c r="S16" s="8"/>
      <c r="T16" s="8"/>
      <c r="Z16" s="2">
        <v>120</v>
      </c>
    </row>
    <row r="17" spans="1:26" ht="12.75" customHeight="1" x14ac:dyDescent="0.2">
      <c r="A17" s="2">
        <f t="shared" si="0"/>
        <v>63</v>
      </c>
      <c r="B17" s="2">
        <v>1</v>
      </c>
      <c r="C17" s="2">
        <f t="shared" si="1"/>
        <v>4</v>
      </c>
      <c r="D17" s="2">
        <v>14</v>
      </c>
      <c r="E17" s="2">
        <v>9213</v>
      </c>
      <c r="F17" s="2" t="s">
        <v>27</v>
      </c>
      <c r="G17" s="2">
        <v>0</v>
      </c>
      <c r="O17" s="2"/>
      <c r="P17" s="8"/>
      <c r="Q17" s="8"/>
      <c r="R17" s="8"/>
      <c r="S17" s="8"/>
      <c r="T17" s="8"/>
      <c r="Z17" s="2">
        <v>180</v>
      </c>
    </row>
    <row r="18" spans="1:26" ht="12.75" customHeight="1" x14ac:dyDescent="0.2">
      <c r="A18" s="2">
        <f t="shared" si="0"/>
        <v>64</v>
      </c>
      <c r="B18" s="2">
        <v>1</v>
      </c>
      <c r="C18" s="2">
        <f t="shared" si="1"/>
        <v>4</v>
      </c>
      <c r="D18" s="2">
        <v>15</v>
      </c>
      <c r="E18" s="2">
        <v>9213</v>
      </c>
      <c r="F18" s="2" t="s">
        <v>27</v>
      </c>
      <c r="G18" s="2">
        <v>0</v>
      </c>
      <c r="O18" s="2"/>
      <c r="P18" s="8"/>
      <c r="Q18" s="8"/>
      <c r="R18" s="8"/>
      <c r="S18" s="8"/>
      <c r="T18" s="8"/>
      <c r="Z18" s="2">
        <v>240</v>
      </c>
    </row>
    <row r="19" spans="1:26" ht="12.75" customHeight="1" x14ac:dyDescent="0.2">
      <c r="O19" s="2"/>
      <c r="P19" s="8"/>
      <c r="Q19" s="8"/>
      <c r="R19" s="8"/>
      <c r="S19" s="8"/>
      <c r="T19" s="8"/>
    </row>
    <row r="20" spans="1:26" ht="12.75" customHeight="1" x14ac:dyDescent="0.2">
      <c r="O20" s="2"/>
      <c r="P20" s="8"/>
      <c r="Q20" s="8"/>
      <c r="R20" s="8"/>
      <c r="S20" s="8"/>
      <c r="T20" s="8"/>
    </row>
    <row r="21" spans="1:26" ht="12.75" customHeight="1" x14ac:dyDescent="0.2">
      <c r="O21" s="2"/>
      <c r="P21" s="8"/>
      <c r="Q21" s="8"/>
      <c r="R21" s="8"/>
      <c r="S21" s="8"/>
      <c r="T21" s="8"/>
    </row>
    <row r="22" spans="1:26" ht="12.75" customHeight="1" x14ac:dyDescent="0.2">
      <c r="O22" s="2"/>
      <c r="P22" s="8"/>
      <c r="Q22" s="8"/>
      <c r="R22" s="8"/>
      <c r="S22" s="8"/>
      <c r="T22" s="8"/>
    </row>
    <row r="23" spans="1:26" ht="12.75" customHeight="1" x14ac:dyDescent="0.2">
      <c r="O23" s="2"/>
      <c r="P23" s="8"/>
      <c r="Q23" s="8"/>
      <c r="R23" s="8"/>
      <c r="S23" s="8"/>
      <c r="T23" s="8"/>
    </row>
    <row r="24" spans="1:26" ht="12.75" customHeight="1" x14ac:dyDescent="0.2">
      <c r="O24" s="2"/>
      <c r="P24" s="8"/>
      <c r="Q24" s="8"/>
      <c r="R24" s="8"/>
      <c r="S24" s="8"/>
      <c r="T24" s="8"/>
    </row>
    <row r="25" spans="1:26" ht="12.75" customHeight="1" x14ac:dyDescent="0.2">
      <c r="O25" s="2"/>
      <c r="P25" s="8"/>
      <c r="Q25" s="8"/>
      <c r="R25" s="8"/>
      <c r="S25" s="8"/>
      <c r="T25" s="8"/>
    </row>
    <row r="26" spans="1:26" ht="12.75" customHeight="1" x14ac:dyDescent="0.2">
      <c r="O26" s="2"/>
      <c r="P26" s="8"/>
      <c r="Q26" s="8"/>
      <c r="R26" s="8"/>
      <c r="S26" s="8"/>
      <c r="T26" s="8"/>
    </row>
    <row r="27" spans="1:26" ht="12.75" customHeight="1" x14ac:dyDescent="0.25">
      <c r="O27" s="2"/>
      <c r="P27" s="3"/>
      <c r="Q27" s="3"/>
      <c r="R27" s="3"/>
      <c r="S27" s="3"/>
      <c r="T27" s="3"/>
    </row>
    <row r="28" spans="1:26" ht="12.75" customHeight="1" x14ac:dyDescent="0.25">
      <c r="O28" s="2"/>
      <c r="P28" s="3"/>
      <c r="Q28" s="3"/>
      <c r="R28" s="3"/>
      <c r="S28" s="3"/>
      <c r="T28" s="3"/>
    </row>
    <row r="29" spans="1:26" ht="12.75" customHeight="1" x14ac:dyDescent="0.25">
      <c r="J29" s="4"/>
      <c r="O29" s="2"/>
      <c r="P29" s="3"/>
      <c r="Q29" s="3"/>
      <c r="R29" s="3"/>
      <c r="S29" s="3"/>
      <c r="T29" s="3"/>
    </row>
    <row r="30" spans="1:26" ht="12.75" customHeight="1" x14ac:dyDescent="0.25">
      <c r="O30" s="2"/>
      <c r="P30" s="3"/>
      <c r="Q30" s="3"/>
      <c r="R30" s="3"/>
      <c r="S30" s="3"/>
      <c r="T30" s="3"/>
    </row>
    <row r="31" spans="1:26" ht="12.75" customHeight="1" x14ac:dyDescent="0.25">
      <c r="O31" s="2"/>
      <c r="P31" s="3"/>
      <c r="Q31" s="3"/>
      <c r="R31" s="3"/>
      <c r="S31" s="3"/>
      <c r="T31" s="3"/>
    </row>
    <row r="32" spans="1:26" ht="12.75" customHeight="1" x14ac:dyDescent="0.25">
      <c r="L32" s="4"/>
      <c r="O32" s="2"/>
      <c r="P32" s="3"/>
      <c r="Q32" s="3"/>
      <c r="R32" s="3"/>
      <c r="S32" s="3"/>
      <c r="T32" s="3"/>
    </row>
    <row r="33" spans="15:24" ht="12.75" customHeight="1" x14ac:dyDescent="0.25">
      <c r="O33" s="2"/>
      <c r="P33" s="3"/>
      <c r="Q33" s="3"/>
      <c r="R33" s="3"/>
      <c r="S33" s="3"/>
      <c r="T33" s="3"/>
      <c r="X33" s="4"/>
    </row>
    <row r="34" spans="15:24" ht="12.75" customHeight="1" x14ac:dyDescent="0.25">
      <c r="O34" s="2"/>
      <c r="P34" s="3"/>
      <c r="Q34" s="3"/>
      <c r="R34" s="3"/>
      <c r="S34" s="3"/>
      <c r="T34" s="3"/>
    </row>
    <row r="35" spans="15:24" ht="12.75" customHeight="1" x14ac:dyDescent="0.25">
      <c r="O35" s="2"/>
      <c r="P35" s="3"/>
      <c r="Q35" s="3"/>
      <c r="R35" s="3"/>
      <c r="S35" s="3"/>
      <c r="T35" s="3"/>
    </row>
    <row r="36" spans="15:24" ht="12.75" customHeight="1" x14ac:dyDescent="0.25">
      <c r="O36" s="2"/>
      <c r="P36" s="3"/>
      <c r="Q36" s="3"/>
      <c r="R36" s="3"/>
      <c r="S36" s="3"/>
      <c r="T36" s="3"/>
    </row>
    <row r="37" spans="15:24" ht="12.75" customHeight="1" x14ac:dyDescent="0.25">
      <c r="O37" s="2"/>
      <c r="P37" s="3"/>
      <c r="Q37" s="3"/>
      <c r="R37" s="3"/>
      <c r="S37" s="3"/>
      <c r="T37" s="3"/>
    </row>
    <row r="38" spans="15:24" ht="12.75" customHeight="1" x14ac:dyDescent="0.25">
      <c r="O38" s="2"/>
      <c r="P38" s="3"/>
      <c r="Q38" s="3"/>
      <c r="R38" s="3"/>
      <c r="S38" s="3"/>
      <c r="T38" s="3"/>
    </row>
    <row r="39" spans="15:24" ht="12.75" customHeight="1" x14ac:dyDescent="0.25">
      <c r="O39" s="2"/>
      <c r="P39" s="3"/>
      <c r="Q39" s="3"/>
      <c r="R39" s="3"/>
      <c r="S39" s="3"/>
      <c r="T39" s="3"/>
    </row>
    <row r="40" spans="15:24" ht="12.75" customHeight="1" x14ac:dyDescent="0.25">
      <c r="O40" s="2"/>
      <c r="P40" s="3"/>
      <c r="Q40" s="3"/>
      <c r="R40" s="3"/>
      <c r="S40" s="3"/>
      <c r="T40" s="3"/>
    </row>
    <row r="41" spans="15:24" ht="12.75" customHeight="1" x14ac:dyDescent="0.25">
      <c r="O41" s="2"/>
      <c r="P41" s="3"/>
      <c r="Q41" s="3"/>
      <c r="R41" s="3"/>
      <c r="S41" s="3"/>
      <c r="T41" s="3"/>
    </row>
    <row r="42" spans="15:24" ht="12.75" customHeight="1" x14ac:dyDescent="0.25">
      <c r="O42" s="2"/>
      <c r="P42" s="3"/>
      <c r="Q42" s="3"/>
      <c r="R42" s="3"/>
      <c r="S42" s="3"/>
      <c r="T42" s="3"/>
    </row>
    <row r="43" spans="15:24" ht="12.75" customHeight="1" x14ac:dyDescent="0.25">
      <c r="O43" s="2"/>
      <c r="P43" s="3"/>
      <c r="Q43" s="3"/>
      <c r="R43" s="3"/>
      <c r="S43" s="3"/>
      <c r="T43" s="3"/>
    </row>
    <row r="44" spans="15:24" ht="12.75" customHeight="1" x14ac:dyDescent="0.25">
      <c r="O44" s="2"/>
      <c r="P44" s="3"/>
      <c r="Q44" s="3"/>
      <c r="R44" s="3"/>
      <c r="S44" s="3"/>
      <c r="T44" s="3"/>
    </row>
    <row r="45" spans="15:24" ht="12.75" customHeight="1" x14ac:dyDescent="0.25">
      <c r="O45" s="2"/>
      <c r="P45" s="3"/>
      <c r="Q45" s="3"/>
      <c r="R45" s="3"/>
      <c r="S45" s="3"/>
      <c r="T45" s="3"/>
    </row>
    <row r="46" spans="15:24" ht="12.75" customHeight="1" x14ac:dyDescent="0.25">
      <c r="O46" s="2"/>
      <c r="P46" s="3"/>
      <c r="Q46" s="3"/>
      <c r="R46" s="3"/>
      <c r="S46" s="3"/>
      <c r="T46" s="3"/>
    </row>
    <row r="47" spans="15:24" ht="12.75" customHeight="1" x14ac:dyDescent="0.25">
      <c r="O47" s="2"/>
      <c r="P47" s="3"/>
      <c r="Q47" s="3"/>
      <c r="R47" s="3"/>
      <c r="S47" s="3"/>
      <c r="T47" s="3"/>
    </row>
    <row r="48" spans="15:24" ht="12.75" customHeight="1" x14ac:dyDescent="0.25">
      <c r="O48" s="2"/>
      <c r="P48" s="3"/>
      <c r="Q48" s="3"/>
      <c r="R48" s="3"/>
      <c r="S48" s="3"/>
      <c r="T48" s="3"/>
    </row>
    <row r="49" spans="15:20" ht="12.75" customHeight="1" x14ac:dyDescent="0.25">
      <c r="O49" s="2"/>
      <c r="P49" s="3"/>
      <c r="Q49" s="3"/>
      <c r="R49" s="3"/>
      <c r="S49" s="3"/>
      <c r="T49" s="3"/>
    </row>
    <row r="50" spans="15:20" ht="12.75" customHeight="1" x14ac:dyDescent="0.25">
      <c r="O50" s="2"/>
      <c r="P50" s="3"/>
      <c r="Q50" s="3"/>
      <c r="R50" s="3"/>
      <c r="S50" s="3"/>
      <c r="T50" s="3"/>
    </row>
    <row r="51" spans="15:20" ht="12.75" customHeight="1" x14ac:dyDescent="0.25">
      <c r="O51" s="2"/>
      <c r="P51" s="3"/>
      <c r="Q51" s="3"/>
      <c r="R51" s="3"/>
      <c r="S51" s="3"/>
      <c r="T51" s="3"/>
    </row>
    <row r="52" spans="15:20" ht="12.75" customHeight="1" x14ac:dyDescent="0.25">
      <c r="O52" s="2"/>
      <c r="P52" s="3"/>
      <c r="Q52" s="3"/>
      <c r="R52" s="3"/>
      <c r="S52" s="3"/>
      <c r="T52" s="3"/>
    </row>
    <row r="53" spans="15:20" ht="12.75" customHeight="1" x14ac:dyDescent="0.25">
      <c r="O53" s="2"/>
      <c r="P53" s="3"/>
      <c r="Q53" s="3"/>
      <c r="R53" s="3"/>
      <c r="S53" s="3"/>
      <c r="T53" s="3"/>
    </row>
    <row r="54" spans="15:20" ht="12.75" customHeight="1" x14ac:dyDescent="0.25">
      <c r="O54" s="2"/>
      <c r="P54" s="3"/>
      <c r="Q54" s="3"/>
      <c r="R54" s="3"/>
      <c r="S54" s="3"/>
      <c r="T54" s="3"/>
    </row>
    <row r="55" spans="15:20" ht="12.75" customHeight="1" x14ac:dyDescent="0.25">
      <c r="O55" s="2"/>
      <c r="P55" s="3"/>
      <c r="Q55" s="3"/>
      <c r="R55" s="3"/>
      <c r="S55" s="3"/>
      <c r="T55" s="3"/>
    </row>
    <row r="56" spans="15:20" ht="12.75" customHeight="1" x14ac:dyDescent="0.25">
      <c r="O56" s="2"/>
      <c r="P56" s="3"/>
      <c r="Q56" s="3"/>
      <c r="R56" s="3"/>
      <c r="S56" s="3"/>
      <c r="T56" s="3"/>
    </row>
    <row r="57" spans="15:20" ht="12.75" customHeight="1" x14ac:dyDescent="0.25">
      <c r="O57" s="2"/>
      <c r="P57" s="3"/>
      <c r="Q57" s="3"/>
      <c r="R57" s="3"/>
      <c r="S57" s="3"/>
      <c r="T57" s="3"/>
    </row>
    <row r="58" spans="15:20" ht="12.75" customHeight="1" x14ac:dyDescent="0.25">
      <c r="O58" s="2"/>
      <c r="P58" s="3"/>
      <c r="Q58" s="3"/>
      <c r="R58" s="3"/>
      <c r="S58" s="3"/>
      <c r="T58" s="3"/>
    </row>
    <row r="59" spans="15:20" ht="12.75" customHeight="1" x14ac:dyDescent="0.25">
      <c r="O59" s="2"/>
      <c r="P59" s="3"/>
      <c r="Q59" s="3"/>
      <c r="R59" s="3"/>
      <c r="S59" s="3"/>
      <c r="T59" s="3"/>
    </row>
    <row r="60" spans="15:20" ht="12.75" customHeight="1" x14ac:dyDescent="0.25">
      <c r="O60" s="2"/>
      <c r="P60" s="3"/>
      <c r="Q60" s="3"/>
      <c r="R60" s="3"/>
      <c r="S60" s="3"/>
      <c r="T60" s="3"/>
    </row>
    <row r="61" spans="15:20" ht="12.75" customHeight="1" x14ac:dyDescent="0.25">
      <c r="O61" s="2"/>
      <c r="P61" s="3"/>
      <c r="Q61" s="3"/>
      <c r="R61" s="3"/>
      <c r="S61" s="3"/>
      <c r="T61" s="3"/>
    </row>
    <row r="62" spans="15:20" ht="12.75" customHeight="1" x14ac:dyDescent="0.25">
      <c r="O62" s="2"/>
      <c r="P62" s="3"/>
      <c r="Q62" s="3"/>
      <c r="R62" s="3"/>
      <c r="S62" s="3"/>
      <c r="T62" s="3"/>
    </row>
    <row r="63" spans="15:20" ht="12.75" customHeight="1" x14ac:dyDescent="0.25">
      <c r="O63" s="2"/>
      <c r="P63" s="3"/>
      <c r="Q63" s="3"/>
      <c r="R63" s="3"/>
      <c r="S63" s="3"/>
      <c r="T63" s="3"/>
    </row>
    <row r="64" spans="15:20" ht="12.75" customHeight="1" x14ac:dyDescent="0.25">
      <c r="O64" s="2"/>
      <c r="P64" s="3"/>
      <c r="Q64" s="3"/>
      <c r="R64" s="3"/>
      <c r="S64" s="3"/>
      <c r="T64" s="3"/>
    </row>
    <row r="65" spans="10:20" ht="12.75" customHeight="1" x14ac:dyDescent="0.25">
      <c r="O65" s="2"/>
      <c r="P65" s="3"/>
      <c r="Q65" s="3"/>
      <c r="R65" s="3"/>
      <c r="S65" s="3"/>
      <c r="T65" s="3"/>
    </row>
    <row r="66" spans="10:20" ht="12.75" customHeight="1" x14ac:dyDescent="0.25">
      <c r="O66" s="2"/>
      <c r="P66" s="3"/>
      <c r="Q66" s="3"/>
      <c r="R66" s="3"/>
      <c r="S66" s="3"/>
      <c r="T66" s="3"/>
    </row>
    <row r="67" spans="10:20" ht="12.75" customHeight="1" x14ac:dyDescent="0.2">
      <c r="J67" s="5"/>
      <c r="K67" s="5"/>
    </row>
  </sheetData>
  <mergeCells count="12">
    <mergeCell ref="Y1:Y2"/>
    <mergeCell ref="A1:H1"/>
    <mergeCell ref="I1:J1"/>
    <mergeCell ref="M1:M2"/>
    <mergeCell ref="N1:N2"/>
    <mergeCell ref="O1:O2"/>
    <mergeCell ref="P1:Q1"/>
    <mergeCell ref="R1:T1"/>
    <mergeCell ref="U1:U2"/>
    <mergeCell ref="V1:V2"/>
    <mergeCell ref="W1:W2"/>
    <mergeCell ref="X1:X2"/>
  </mergeCell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
  <sheetViews>
    <sheetView topLeftCell="A15" zoomScale="115" zoomScaleNormal="115" workbookViewId="0">
      <selection activeCell="S28" sqref="S28"/>
    </sheetView>
  </sheetViews>
  <sheetFormatPr defaultRowHeight="12.75" x14ac:dyDescent="0.2"/>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B67"/>
  <sheetViews>
    <sheetView workbookViewId="0">
      <pane xSplit="8" ySplit="2" topLeftCell="I18" activePane="bottomRight" state="frozenSplit"/>
      <selection activeCell="H24" sqref="H24"/>
      <selection pane="topRight" activeCell="H24" sqref="H24"/>
      <selection pane="bottomLeft" activeCell="H24" sqref="H24"/>
      <selection pane="bottomRight" activeCell="M3" activeCellId="1" sqref="H3:H18 M3:M19"/>
    </sheetView>
  </sheetViews>
  <sheetFormatPr defaultColWidth="9.140625" defaultRowHeight="12.75" customHeight="1" x14ac:dyDescent="0.2"/>
  <cols>
    <col min="1" max="1" width="3" style="2" bestFit="1" customWidth="1"/>
    <col min="2" max="2" width="4.85546875" style="2" bestFit="1" customWidth="1"/>
    <col min="3" max="3" width="7" style="2" bestFit="1" customWidth="1"/>
    <col min="4" max="4" width="3.140625" style="2" bestFit="1" customWidth="1"/>
    <col min="5" max="5" width="7" style="2" bestFit="1" customWidth="1"/>
    <col min="6" max="6" width="7.140625" style="2" bestFit="1" customWidth="1"/>
    <col min="7" max="7" width="7.5703125" style="2" customWidth="1"/>
    <col min="8" max="8" width="19.28515625" style="2" bestFit="1" customWidth="1"/>
    <col min="9" max="9" width="12.5703125" style="2" bestFit="1" customWidth="1"/>
    <col min="10" max="11" width="8.42578125" style="2" customWidth="1"/>
    <col min="12" max="12" width="4.5703125" style="2" bestFit="1" customWidth="1"/>
    <col min="13" max="13" width="53" style="2" bestFit="1" customWidth="1"/>
    <col min="14" max="14" width="5.140625" style="2" bestFit="1" customWidth="1"/>
    <col min="15" max="15" width="8.140625" style="2" customWidth="1"/>
    <col min="16" max="16" width="10.7109375" style="4" bestFit="1" customWidth="1"/>
    <col min="17" max="18" width="5.28515625" style="2" customWidth="1"/>
    <col min="19" max="21" width="3" style="2" bestFit="1" customWidth="1"/>
    <col min="22" max="22" width="11.140625" style="2" bestFit="1" customWidth="1"/>
    <col min="23" max="23" width="8.42578125" style="2" customWidth="1"/>
    <col min="24" max="24" width="8.5703125" style="2" customWidth="1"/>
    <col min="25" max="25" width="9.140625" style="2"/>
    <col min="26" max="26" width="8" style="2" bestFit="1" customWidth="1"/>
    <col min="27" max="28" width="7.7109375" style="2" bestFit="1" customWidth="1"/>
    <col min="29" max="16384" width="9.140625" style="2"/>
  </cols>
  <sheetData>
    <row r="1" spans="1:28" s="29" customFormat="1" ht="37.5" customHeight="1" x14ac:dyDescent="0.2">
      <c r="A1" s="171" t="s">
        <v>103</v>
      </c>
      <c r="B1" s="171"/>
      <c r="C1" s="171"/>
      <c r="D1" s="171"/>
      <c r="E1" s="171"/>
      <c r="F1" s="171"/>
      <c r="G1" s="171"/>
      <c r="H1" s="171"/>
      <c r="I1" s="172" t="s">
        <v>67</v>
      </c>
      <c r="J1" s="172"/>
      <c r="K1" s="29">
        <v>1</v>
      </c>
      <c r="M1" s="172" t="s">
        <v>7</v>
      </c>
      <c r="N1" s="172" t="s">
        <v>9</v>
      </c>
      <c r="O1" s="172" t="s">
        <v>31</v>
      </c>
      <c r="P1" s="172" t="s">
        <v>25</v>
      </c>
      <c r="Q1" s="173" t="s">
        <v>104</v>
      </c>
      <c r="R1" s="173"/>
      <c r="S1" s="173" t="s">
        <v>19</v>
      </c>
      <c r="T1" s="173"/>
      <c r="U1" s="173"/>
      <c r="V1" s="173" t="s">
        <v>125</v>
      </c>
      <c r="W1" s="173" t="s">
        <v>126</v>
      </c>
      <c r="X1" s="172" t="s">
        <v>22</v>
      </c>
      <c r="Y1" s="172" t="s">
        <v>23</v>
      </c>
      <c r="Z1" s="172" t="s">
        <v>20</v>
      </c>
      <c r="AA1" s="172" t="s">
        <v>21</v>
      </c>
      <c r="AB1" s="172" t="s">
        <v>36</v>
      </c>
    </row>
    <row r="2" spans="1:28" s="29" customFormat="1" ht="25.5" x14ac:dyDescent="0.2">
      <c r="B2" s="29" t="s">
        <v>24</v>
      </c>
      <c r="C2" s="29" t="s">
        <v>3</v>
      </c>
      <c r="D2" s="29" t="s">
        <v>0</v>
      </c>
      <c r="E2" s="29" t="s">
        <v>4</v>
      </c>
      <c r="F2" s="29" t="s">
        <v>26</v>
      </c>
      <c r="G2" s="29" t="s">
        <v>66</v>
      </c>
      <c r="H2" s="29" t="s">
        <v>5</v>
      </c>
      <c r="I2" s="6" t="s">
        <v>1</v>
      </c>
      <c r="J2" s="29" t="s">
        <v>12</v>
      </c>
      <c r="K2" s="29" t="s">
        <v>13</v>
      </c>
      <c r="L2" s="6" t="s">
        <v>6</v>
      </c>
      <c r="M2" s="172"/>
      <c r="N2" s="172"/>
      <c r="O2" s="172"/>
      <c r="P2" s="172"/>
      <c r="Q2" s="7" t="s">
        <v>15</v>
      </c>
      <c r="R2" s="7" t="s">
        <v>16</v>
      </c>
      <c r="S2" s="7" t="s">
        <v>15</v>
      </c>
      <c r="T2" s="7" t="s">
        <v>16</v>
      </c>
      <c r="U2" s="7" t="s">
        <v>17</v>
      </c>
      <c r="V2" s="173"/>
      <c r="W2" s="173"/>
      <c r="X2" s="172"/>
      <c r="Y2" s="172"/>
      <c r="Z2" s="172"/>
      <c r="AA2" s="172"/>
      <c r="AB2" s="172"/>
    </row>
    <row r="3" spans="1:28" ht="12.75" customHeight="1" x14ac:dyDescent="0.2">
      <c r="A3" s="2">
        <f>Drop1Mod4!A18+1</f>
        <v>65</v>
      </c>
      <c r="B3" s="2">
        <v>1</v>
      </c>
      <c r="C3" s="2">
        <v>5</v>
      </c>
      <c r="D3" s="2">
        <v>0</v>
      </c>
      <c r="E3" s="2">
        <v>9213</v>
      </c>
      <c r="F3" s="2" t="s">
        <v>27</v>
      </c>
      <c r="G3" s="2">
        <v>1</v>
      </c>
      <c r="H3" s="2" t="s">
        <v>347</v>
      </c>
      <c r="I3" s="2" t="s">
        <v>122</v>
      </c>
      <c r="M3" s="2" t="s">
        <v>363</v>
      </c>
      <c r="N3" s="2" t="s">
        <v>10</v>
      </c>
      <c r="O3" s="2" t="s">
        <v>118</v>
      </c>
      <c r="P3" s="2" t="s">
        <v>124</v>
      </c>
      <c r="Q3" s="8">
        <v>1</v>
      </c>
      <c r="R3" s="8">
        <v>2</v>
      </c>
      <c r="S3" s="8">
        <v>1</v>
      </c>
      <c r="T3" s="8">
        <v>23</v>
      </c>
      <c r="U3" s="8">
        <v>2</v>
      </c>
      <c r="V3" s="8" t="s">
        <v>128</v>
      </c>
      <c r="W3" s="8">
        <v>6</v>
      </c>
    </row>
    <row r="4" spans="1:28" ht="12.75" customHeight="1" x14ac:dyDescent="0.2">
      <c r="A4" s="2">
        <f>A3+1</f>
        <v>66</v>
      </c>
      <c r="B4" s="2">
        <v>1</v>
      </c>
      <c r="C4" s="2">
        <f>$C$3</f>
        <v>5</v>
      </c>
      <c r="D4" s="2">
        <v>1</v>
      </c>
      <c r="E4" s="2">
        <v>9213</v>
      </c>
      <c r="F4" s="2" t="s">
        <v>27</v>
      </c>
      <c r="G4" s="2">
        <v>1</v>
      </c>
      <c r="H4" s="2" t="s">
        <v>348</v>
      </c>
      <c r="I4" s="2" t="s">
        <v>122</v>
      </c>
      <c r="M4" s="2" t="s">
        <v>363</v>
      </c>
      <c r="N4" s="2" t="s">
        <v>10</v>
      </c>
      <c r="O4" s="2" t="s">
        <v>119</v>
      </c>
      <c r="P4" s="2" t="s">
        <v>124</v>
      </c>
      <c r="Q4" s="8">
        <v>3</v>
      </c>
      <c r="R4" s="8">
        <v>4</v>
      </c>
      <c r="S4" s="8">
        <v>22</v>
      </c>
      <c r="T4" s="8">
        <v>37</v>
      </c>
      <c r="U4" s="8">
        <v>21</v>
      </c>
      <c r="V4" s="8" t="s">
        <v>128</v>
      </c>
      <c r="W4" s="8">
        <v>6</v>
      </c>
    </row>
    <row r="5" spans="1:28" ht="12.75" customHeight="1" x14ac:dyDescent="0.2">
      <c r="A5" s="2">
        <f t="shared" ref="A5:A18" si="0">A4+1</f>
        <v>67</v>
      </c>
      <c r="B5" s="2">
        <v>1</v>
      </c>
      <c r="C5" s="2">
        <f t="shared" ref="C5:C18" si="1">$C$3</f>
        <v>5</v>
      </c>
      <c r="D5" s="2">
        <v>2</v>
      </c>
      <c r="E5" s="2">
        <v>9213</v>
      </c>
      <c r="F5" s="2" t="s">
        <v>27</v>
      </c>
      <c r="G5" s="2">
        <v>1</v>
      </c>
      <c r="H5" s="2" t="s">
        <v>349</v>
      </c>
      <c r="I5" s="2" t="s">
        <v>122</v>
      </c>
      <c r="M5" s="2" t="s">
        <v>363</v>
      </c>
      <c r="N5" s="2" t="s">
        <v>10</v>
      </c>
      <c r="O5" s="2" t="s">
        <v>120</v>
      </c>
      <c r="P5" s="2" t="s">
        <v>124</v>
      </c>
      <c r="Q5" s="8">
        <v>5</v>
      </c>
      <c r="R5" s="8">
        <v>6</v>
      </c>
      <c r="S5" s="8">
        <v>3</v>
      </c>
      <c r="T5" s="8">
        <v>4</v>
      </c>
      <c r="U5" s="8">
        <v>24</v>
      </c>
      <c r="V5" s="8" t="s">
        <v>128</v>
      </c>
      <c r="W5" s="8">
        <v>6</v>
      </c>
    </row>
    <row r="6" spans="1:28" ht="12.75" customHeight="1" x14ac:dyDescent="0.2">
      <c r="A6" s="2">
        <f t="shared" si="0"/>
        <v>68</v>
      </c>
      <c r="B6" s="2">
        <v>1</v>
      </c>
      <c r="C6" s="2">
        <f t="shared" si="1"/>
        <v>5</v>
      </c>
      <c r="D6" s="2">
        <v>3</v>
      </c>
      <c r="E6" s="2">
        <v>9213</v>
      </c>
      <c r="F6" s="2" t="s">
        <v>27</v>
      </c>
      <c r="G6" s="2">
        <v>1</v>
      </c>
      <c r="H6" s="2" t="s">
        <v>350</v>
      </c>
      <c r="I6" s="2" t="s">
        <v>122</v>
      </c>
      <c r="M6" s="2" t="s">
        <v>364</v>
      </c>
      <c r="N6" s="2" t="s">
        <v>10</v>
      </c>
      <c r="O6" s="2" t="s">
        <v>115</v>
      </c>
      <c r="P6" s="2" t="s">
        <v>124</v>
      </c>
      <c r="Q6" s="8">
        <v>7</v>
      </c>
      <c r="R6" s="8">
        <v>8</v>
      </c>
      <c r="S6" s="8">
        <v>20</v>
      </c>
      <c r="T6" s="8">
        <v>19</v>
      </c>
      <c r="U6" s="8">
        <v>36</v>
      </c>
      <c r="V6" s="8" t="s">
        <v>130</v>
      </c>
      <c r="W6" s="8">
        <v>6</v>
      </c>
      <c r="Y6" s="9"/>
    </row>
    <row r="7" spans="1:28" ht="12.75" customHeight="1" x14ac:dyDescent="0.2">
      <c r="A7" s="2">
        <f t="shared" si="0"/>
        <v>69</v>
      </c>
      <c r="B7" s="2">
        <v>1</v>
      </c>
      <c r="C7" s="2">
        <f t="shared" si="1"/>
        <v>5</v>
      </c>
      <c r="D7" s="2">
        <v>4</v>
      </c>
      <c r="E7" s="2">
        <v>9213</v>
      </c>
      <c r="F7" s="2" t="s">
        <v>27</v>
      </c>
      <c r="G7" s="2">
        <v>1</v>
      </c>
      <c r="H7" s="2" t="s">
        <v>351</v>
      </c>
      <c r="I7" s="2" t="s">
        <v>122</v>
      </c>
      <c r="M7" s="2" t="s">
        <v>364</v>
      </c>
      <c r="N7" s="2" t="s">
        <v>10</v>
      </c>
      <c r="O7" s="2" t="s">
        <v>116</v>
      </c>
      <c r="P7" s="2" t="s">
        <v>124</v>
      </c>
      <c r="Q7" s="8">
        <v>9</v>
      </c>
      <c r="R7" s="8">
        <v>10</v>
      </c>
      <c r="S7" s="8">
        <v>6</v>
      </c>
      <c r="T7" s="8">
        <v>26</v>
      </c>
      <c r="U7" s="8">
        <v>5</v>
      </c>
      <c r="V7" s="8" t="s">
        <v>130</v>
      </c>
      <c r="W7" s="8">
        <v>6</v>
      </c>
      <c r="Y7" s="9"/>
    </row>
    <row r="8" spans="1:28" ht="12.75" customHeight="1" x14ac:dyDescent="0.2">
      <c r="A8" s="2">
        <f t="shared" si="0"/>
        <v>70</v>
      </c>
      <c r="B8" s="2">
        <v>1</v>
      </c>
      <c r="C8" s="2">
        <f t="shared" si="1"/>
        <v>5</v>
      </c>
      <c r="D8" s="2">
        <v>5</v>
      </c>
      <c r="E8" s="2">
        <v>9213</v>
      </c>
      <c r="F8" s="2" t="s">
        <v>27</v>
      </c>
      <c r="G8" s="2">
        <v>1</v>
      </c>
      <c r="H8" s="2" t="s">
        <v>352</v>
      </c>
      <c r="I8" s="2" t="s">
        <v>122</v>
      </c>
      <c r="M8" s="2" t="s">
        <v>364</v>
      </c>
      <c r="N8" s="2" t="s">
        <v>10</v>
      </c>
      <c r="O8" s="2" t="s">
        <v>117</v>
      </c>
      <c r="P8" s="2" t="s">
        <v>124</v>
      </c>
      <c r="Q8" s="8">
        <v>11</v>
      </c>
      <c r="R8" s="8">
        <v>12</v>
      </c>
      <c r="S8" s="8">
        <v>25</v>
      </c>
      <c r="T8" s="8">
        <v>39</v>
      </c>
      <c r="U8" s="8">
        <v>40</v>
      </c>
      <c r="V8" s="8" t="s">
        <v>130</v>
      </c>
      <c r="W8" s="8">
        <v>6</v>
      </c>
      <c r="Y8" s="9"/>
    </row>
    <row r="9" spans="1:28" ht="12.75" customHeight="1" x14ac:dyDescent="0.2">
      <c r="A9" s="2">
        <f t="shared" si="0"/>
        <v>71</v>
      </c>
      <c r="B9" s="2">
        <v>1</v>
      </c>
      <c r="C9" s="2">
        <f t="shared" si="1"/>
        <v>5</v>
      </c>
      <c r="D9" s="2">
        <v>6</v>
      </c>
      <c r="E9" s="2">
        <v>9213</v>
      </c>
      <c r="F9" s="2" t="s">
        <v>27</v>
      </c>
      <c r="G9" s="2">
        <v>1</v>
      </c>
      <c r="H9" s="2" t="s">
        <v>353</v>
      </c>
      <c r="I9" s="2" t="s">
        <v>122</v>
      </c>
      <c r="M9" s="2" t="s">
        <v>364</v>
      </c>
      <c r="N9" s="2" t="s">
        <v>10</v>
      </c>
      <c r="O9" s="2" t="s">
        <v>112</v>
      </c>
      <c r="P9" s="2" t="s">
        <v>124</v>
      </c>
      <c r="Q9" s="8">
        <v>13</v>
      </c>
      <c r="R9" s="8">
        <v>14</v>
      </c>
      <c r="S9" s="8">
        <v>47</v>
      </c>
      <c r="T9" s="8">
        <v>48</v>
      </c>
      <c r="U9" s="8">
        <v>38</v>
      </c>
      <c r="V9" s="8" t="s">
        <v>130</v>
      </c>
      <c r="W9" s="8">
        <v>6</v>
      </c>
      <c r="Y9" s="9"/>
    </row>
    <row r="10" spans="1:28" ht="12.75" customHeight="1" x14ac:dyDescent="0.2">
      <c r="A10" s="2">
        <f t="shared" si="0"/>
        <v>72</v>
      </c>
      <c r="B10" s="2">
        <v>1</v>
      </c>
      <c r="C10" s="2">
        <f t="shared" si="1"/>
        <v>5</v>
      </c>
      <c r="D10" s="2">
        <v>7</v>
      </c>
      <c r="E10" s="2">
        <v>9213</v>
      </c>
      <c r="F10" s="2" t="s">
        <v>27</v>
      </c>
      <c r="G10" s="2">
        <v>1</v>
      </c>
      <c r="H10" s="2" t="s">
        <v>354</v>
      </c>
      <c r="I10" s="2" t="s">
        <v>122</v>
      </c>
      <c r="M10" s="2" t="s">
        <v>364</v>
      </c>
      <c r="N10" s="2" t="s">
        <v>10</v>
      </c>
      <c r="O10" s="2" t="s">
        <v>113</v>
      </c>
      <c r="P10" s="2" t="s">
        <v>124</v>
      </c>
      <c r="Q10" s="8">
        <v>15</v>
      </c>
      <c r="R10" s="8">
        <v>16</v>
      </c>
      <c r="S10" s="8">
        <v>35</v>
      </c>
      <c r="T10" s="8">
        <v>46</v>
      </c>
      <c r="U10" s="8">
        <v>45</v>
      </c>
      <c r="V10" s="8" t="s">
        <v>130</v>
      </c>
      <c r="W10" s="8">
        <v>6</v>
      </c>
      <c r="Y10" s="9"/>
    </row>
    <row r="11" spans="1:28" ht="12.75" customHeight="1" x14ac:dyDescent="0.2">
      <c r="A11" s="2">
        <f t="shared" si="0"/>
        <v>73</v>
      </c>
      <c r="B11" s="2">
        <v>1</v>
      </c>
      <c r="C11" s="2">
        <f t="shared" si="1"/>
        <v>5</v>
      </c>
      <c r="D11" s="2">
        <v>8</v>
      </c>
      <c r="E11" s="2">
        <v>9213</v>
      </c>
      <c r="F11" s="2" t="s">
        <v>27</v>
      </c>
      <c r="G11" s="2">
        <v>1</v>
      </c>
      <c r="H11" s="2" t="s">
        <v>355</v>
      </c>
      <c r="I11" s="2" t="s">
        <v>122</v>
      </c>
      <c r="M11" s="2" t="s">
        <v>364</v>
      </c>
      <c r="N11" s="2" t="s">
        <v>10</v>
      </c>
      <c r="O11" s="2" t="s">
        <v>114</v>
      </c>
      <c r="P11" s="2" t="s">
        <v>124</v>
      </c>
      <c r="Q11" s="8">
        <v>34</v>
      </c>
      <c r="R11" s="8">
        <v>35</v>
      </c>
      <c r="S11" s="8">
        <v>17</v>
      </c>
      <c r="T11" s="8">
        <v>34</v>
      </c>
      <c r="U11" s="8">
        <v>18</v>
      </c>
      <c r="V11" s="8" t="s">
        <v>130</v>
      </c>
      <c r="W11" s="8">
        <v>6</v>
      </c>
      <c r="Y11" s="9"/>
    </row>
    <row r="12" spans="1:28" ht="12.75" customHeight="1" x14ac:dyDescent="0.2">
      <c r="A12" s="2">
        <f t="shared" si="0"/>
        <v>74</v>
      </c>
      <c r="B12" s="2">
        <v>1</v>
      </c>
      <c r="C12" s="2">
        <f t="shared" si="1"/>
        <v>5</v>
      </c>
      <c r="D12" s="2">
        <v>9</v>
      </c>
      <c r="E12" s="2">
        <v>9213</v>
      </c>
      <c r="F12" s="2" t="s">
        <v>27</v>
      </c>
      <c r="G12" s="2">
        <v>1</v>
      </c>
      <c r="H12" s="2" t="s">
        <v>356</v>
      </c>
      <c r="I12" s="2" t="s">
        <v>122</v>
      </c>
      <c r="M12" s="2" t="s">
        <v>365</v>
      </c>
      <c r="N12" s="2" t="s">
        <v>10</v>
      </c>
      <c r="O12" s="2" t="s">
        <v>111</v>
      </c>
      <c r="P12" s="2" t="s">
        <v>124</v>
      </c>
      <c r="Q12" s="8">
        <v>36</v>
      </c>
      <c r="R12" s="8">
        <v>37</v>
      </c>
      <c r="S12" s="8">
        <v>27</v>
      </c>
      <c r="T12" s="8">
        <v>8</v>
      </c>
      <c r="U12" s="8">
        <v>7</v>
      </c>
      <c r="V12" s="8" t="s">
        <v>130</v>
      </c>
      <c r="W12" s="8">
        <v>6</v>
      </c>
      <c r="Y12" s="9"/>
    </row>
    <row r="13" spans="1:28" ht="12.75" customHeight="1" x14ac:dyDescent="0.2">
      <c r="A13" s="2">
        <f t="shared" si="0"/>
        <v>75</v>
      </c>
      <c r="B13" s="2">
        <v>1</v>
      </c>
      <c r="C13" s="2">
        <f t="shared" si="1"/>
        <v>5</v>
      </c>
      <c r="D13" s="2">
        <v>10</v>
      </c>
      <c r="E13" s="2">
        <v>9213</v>
      </c>
      <c r="F13" s="2" t="s">
        <v>27</v>
      </c>
      <c r="G13" s="2">
        <v>1</v>
      </c>
      <c r="H13" s="2" t="s">
        <v>357</v>
      </c>
      <c r="I13" s="2" t="s">
        <v>121</v>
      </c>
      <c r="M13" s="2" t="s">
        <v>366</v>
      </c>
      <c r="N13" s="2" t="s">
        <v>10</v>
      </c>
      <c r="O13" s="2" t="s">
        <v>105</v>
      </c>
      <c r="P13" s="2" t="s">
        <v>124</v>
      </c>
      <c r="Q13" s="8">
        <v>38</v>
      </c>
      <c r="R13" s="8">
        <v>39</v>
      </c>
      <c r="S13" s="8">
        <v>41</v>
      </c>
      <c r="T13" s="8">
        <v>42</v>
      </c>
      <c r="U13" s="8">
        <v>28</v>
      </c>
      <c r="V13" s="8"/>
      <c r="W13" s="8" t="s">
        <v>127</v>
      </c>
      <c r="Y13" s="9"/>
    </row>
    <row r="14" spans="1:28" ht="12.75" customHeight="1" x14ac:dyDescent="0.2">
      <c r="A14" s="2">
        <f t="shared" si="0"/>
        <v>76</v>
      </c>
      <c r="B14" s="2">
        <v>1</v>
      </c>
      <c r="C14" s="2">
        <f t="shared" si="1"/>
        <v>5</v>
      </c>
      <c r="D14" s="2">
        <v>11</v>
      </c>
      <c r="E14" s="2">
        <v>9213</v>
      </c>
      <c r="F14" s="2" t="s">
        <v>27</v>
      </c>
      <c r="G14" s="2">
        <v>1</v>
      </c>
      <c r="H14" s="2" t="s">
        <v>358</v>
      </c>
      <c r="I14" s="2" t="s">
        <v>121</v>
      </c>
      <c r="M14" s="2" t="s">
        <v>367</v>
      </c>
      <c r="N14" s="2" t="s">
        <v>10</v>
      </c>
      <c r="O14" s="2" t="s">
        <v>106</v>
      </c>
      <c r="P14" s="2" t="s">
        <v>124</v>
      </c>
      <c r="Q14" s="8">
        <v>40</v>
      </c>
      <c r="R14" s="8">
        <v>41</v>
      </c>
      <c r="S14" s="8">
        <v>44</v>
      </c>
      <c r="T14" s="8">
        <v>43</v>
      </c>
      <c r="U14" s="8">
        <v>32</v>
      </c>
      <c r="V14" s="8"/>
      <c r="W14" s="8" t="s">
        <v>127</v>
      </c>
      <c r="Y14" s="9"/>
    </row>
    <row r="15" spans="1:28" ht="12.75" customHeight="1" x14ac:dyDescent="0.2">
      <c r="A15" s="2">
        <f t="shared" si="0"/>
        <v>77</v>
      </c>
      <c r="B15" s="2">
        <v>1</v>
      </c>
      <c r="C15" s="2">
        <f t="shared" si="1"/>
        <v>5</v>
      </c>
      <c r="D15" s="2">
        <v>12</v>
      </c>
      <c r="E15" s="2">
        <v>9213</v>
      </c>
      <c r="F15" s="2" t="s">
        <v>27</v>
      </c>
      <c r="G15" s="2">
        <v>1</v>
      </c>
      <c r="H15" s="2" t="s">
        <v>359</v>
      </c>
      <c r="I15" s="2" t="s">
        <v>121</v>
      </c>
      <c r="M15" s="2" t="s">
        <v>368</v>
      </c>
      <c r="N15" s="2" t="s">
        <v>10</v>
      </c>
      <c r="O15" s="2" t="s">
        <v>107</v>
      </c>
      <c r="P15" s="2" t="s">
        <v>124</v>
      </c>
      <c r="Q15" s="8">
        <v>42</v>
      </c>
      <c r="R15" s="8">
        <v>43</v>
      </c>
      <c r="S15" s="8">
        <v>33</v>
      </c>
      <c r="T15" s="8">
        <v>15</v>
      </c>
      <c r="U15" s="8">
        <v>16</v>
      </c>
      <c r="V15" s="8"/>
      <c r="W15" s="8" t="s">
        <v>127</v>
      </c>
      <c r="Y15" s="9"/>
    </row>
    <row r="16" spans="1:28" ht="12.75" customHeight="1" x14ac:dyDescent="0.2">
      <c r="A16" s="2">
        <f t="shared" si="0"/>
        <v>78</v>
      </c>
      <c r="B16" s="2">
        <v>1</v>
      </c>
      <c r="C16" s="2">
        <f t="shared" si="1"/>
        <v>5</v>
      </c>
      <c r="D16" s="2">
        <v>13</v>
      </c>
      <c r="E16" s="2">
        <v>9213</v>
      </c>
      <c r="F16" s="2" t="s">
        <v>27</v>
      </c>
      <c r="G16" s="2">
        <v>1</v>
      </c>
      <c r="H16" s="2" t="s">
        <v>360</v>
      </c>
      <c r="I16" s="2" t="s">
        <v>123</v>
      </c>
      <c r="M16" s="2" t="s">
        <v>369</v>
      </c>
      <c r="N16" s="2" t="s">
        <v>10</v>
      </c>
      <c r="O16" s="2" t="s">
        <v>108</v>
      </c>
      <c r="P16" s="2" t="s">
        <v>124</v>
      </c>
      <c r="Q16" s="8">
        <v>44</v>
      </c>
      <c r="R16" s="8">
        <v>45</v>
      </c>
      <c r="S16" s="8">
        <v>9</v>
      </c>
      <c r="T16" s="8">
        <v>29</v>
      </c>
      <c r="U16" s="8">
        <v>10</v>
      </c>
      <c r="V16" s="8" t="s">
        <v>129</v>
      </c>
      <c r="W16" s="8">
        <v>6</v>
      </c>
      <c r="Y16" s="9"/>
    </row>
    <row r="17" spans="1:26" ht="12.75" customHeight="1" x14ac:dyDescent="0.2">
      <c r="A17" s="2">
        <f t="shared" si="0"/>
        <v>79</v>
      </c>
      <c r="B17" s="2">
        <v>1</v>
      </c>
      <c r="C17" s="2">
        <f t="shared" si="1"/>
        <v>5</v>
      </c>
      <c r="D17" s="2">
        <v>14</v>
      </c>
      <c r="E17" s="2">
        <v>9213</v>
      </c>
      <c r="F17" s="2" t="s">
        <v>27</v>
      </c>
      <c r="G17" s="2">
        <v>1</v>
      </c>
      <c r="H17" s="2" t="s">
        <v>361</v>
      </c>
      <c r="I17" s="2" t="s">
        <v>123</v>
      </c>
      <c r="M17" s="2" t="s">
        <v>369</v>
      </c>
      <c r="N17" s="2" t="s">
        <v>10</v>
      </c>
      <c r="O17" s="2" t="s">
        <v>109</v>
      </c>
      <c r="P17" s="2" t="s">
        <v>124</v>
      </c>
      <c r="Q17" s="8">
        <v>46</v>
      </c>
      <c r="R17" s="8">
        <v>47</v>
      </c>
      <c r="S17" s="8">
        <v>12</v>
      </c>
      <c r="T17" s="8">
        <v>11</v>
      </c>
      <c r="U17" s="8">
        <v>30</v>
      </c>
      <c r="V17" s="8" t="s">
        <v>129</v>
      </c>
      <c r="W17" s="8">
        <v>6</v>
      </c>
      <c r="Y17" s="9"/>
      <c r="Z17" s="168"/>
    </row>
    <row r="18" spans="1:26" ht="12.75" customHeight="1" x14ac:dyDescent="0.2">
      <c r="A18" s="2">
        <f t="shared" si="0"/>
        <v>80</v>
      </c>
      <c r="B18" s="2">
        <v>1</v>
      </c>
      <c r="C18" s="2">
        <f t="shared" si="1"/>
        <v>5</v>
      </c>
      <c r="D18" s="2">
        <v>15</v>
      </c>
      <c r="E18" s="2">
        <v>9213</v>
      </c>
      <c r="F18" s="2" t="s">
        <v>27</v>
      </c>
      <c r="G18" s="2">
        <v>1</v>
      </c>
      <c r="H18" s="2" t="s">
        <v>362</v>
      </c>
      <c r="I18" s="2" t="s">
        <v>123</v>
      </c>
      <c r="M18" s="2" t="s">
        <v>369</v>
      </c>
      <c r="N18" s="2" t="s">
        <v>10</v>
      </c>
      <c r="O18" s="2" t="s">
        <v>110</v>
      </c>
      <c r="P18" s="2" t="s">
        <v>124</v>
      </c>
      <c r="Q18" s="8">
        <v>48</v>
      </c>
      <c r="R18" s="8">
        <v>49</v>
      </c>
      <c r="S18" s="8">
        <v>14</v>
      </c>
      <c r="T18" s="8">
        <v>31</v>
      </c>
      <c r="U18" s="8">
        <v>13</v>
      </c>
      <c r="V18" s="8" t="s">
        <v>129</v>
      </c>
      <c r="W18" s="8">
        <v>6</v>
      </c>
      <c r="Y18" s="9"/>
    </row>
    <row r="19" spans="1:26" ht="12.75" customHeight="1" x14ac:dyDescent="0.2">
      <c r="P19" s="2"/>
      <c r="Q19" s="8"/>
      <c r="R19" s="8"/>
      <c r="S19" s="8"/>
      <c r="T19" s="8"/>
      <c r="U19" s="8"/>
      <c r="V19" s="8"/>
      <c r="W19" s="8"/>
    </row>
    <row r="20" spans="1:26" ht="12.75" customHeight="1" x14ac:dyDescent="0.2">
      <c r="P20" s="2"/>
      <c r="Q20" s="8"/>
      <c r="R20" s="8"/>
      <c r="S20" s="8"/>
      <c r="T20" s="8"/>
      <c r="U20" s="8"/>
      <c r="V20" s="8"/>
      <c r="W20" s="8"/>
    </row>
    <row r="21" spans="1:26" ht="12.75" customHeight="1" x14ac:dyDescent="0.2">
      <c r="P21" s="2"/>
      <c r="Q21" s="8"/>
      <c r="R21" s="8"/>
      <c r="S21" s="8"/>
      <c r="T21" s="8"/>
      <c r="U21" s="8"/>
      <c r="V21" s="8"/>
      <c r="W21" s="8"/>
    </row>
    <row r="22" spans="1:26" ht="12.75" customHeight="1" x14ac:dyDescent="0.2">
      <c r="P22" s="2"/>
      <c r="Q22" s="8"/>
      <c r="R22" s="8"/>
      <c r="S22" s="8"/>
      <c r="T22" s="8"/>
      <c r="U22" s="8"/>
      <c r="V22" s="8"/>
      <c r="W22" s="8"/>
    </row>
    <row r="23" spans="1:26" ht="12.75" customHeight="1" x14ac:dyDescent="0.2">
      <c r="P23" s="2"/>
      <c r="Q23" s="8"/>
      <c r="R23" s="8"/>
      <c r="S23" s="8"/>
      <c r="T23" s="8"/>
      <c r="U23" s="8"/>
      <c r="V23" s="8"/>
      <c r="W23" s="8"/>
    </row>
    <row r="24" spans="1:26" ht="12.75" customHeight="1" x14ac:dyDescent="0.2">
      <c r="P24" s="2"/>
      <c r="Q24" s="8"/>
      <c r="R24" s="8"/>
      <c r="S24" s="8"/>
      <c r="T24" s="8"/>
      <c r="U24" s="8"/>
      <c r="V24" s="8"/>
      <c r="W24" s="8"/>
    </row>
    <row r="25" spans="1:26" ht="12.75" customHeight="1" x14ac:dyDescent="0.2">
      <c r="P25" s="2"/>
      <c r="Q25" s="8"/>
      <c r="R25" s="8"/>
      <c r="S25" s="8"/>
      <c r="T25" s="8"/>
      <c r="U25" s="8"/>
      <c r="V25" s="8"/>
      <c r="W25" s="8"/>
    </row>
    <row r="26" spans="1:26" ht="12.75" customHeight="1" x14ac:dyDescent="0.2">
      <c r="P26" s="2"/>
      <c r="Q26" s="8"/>
      <c r="R26" s="8"/>
      <c r="S26" s="8"/>
      <c r="T26" s="8"/>
      <c r="U26" s="8"/>
      <c r="V26" s="8"/>
      <c r="W26" s="8"/>
    </row>
    <row r="27" spans="1:26" ht="12.75" customHeight="1" x14ac:dyDescent="0.25">
      <c r="P27" s="2"/>
      <c r="Q27" s="3"/>
      <c r="R27" s="3"/>
      <c r="S27" s="3"/>
      <c r="T27" s="3"/>
      <c r="U27" s="3"/>
      <c r="V27" s="3"/>
      <c r="W27" s="3"/>
    </row>
    <row r="28" spans="1:26" ht="12.75" customHeight="1" x14ac:dyDescent="0.25">
      <c r="P28" s="2"/>
      <c r="Q28" s="3"/>
      <c r="R28" s="3"/>
      <c r="S28" s="3"/>
      <c r="T28" s="3"/>
      <c r="U28" s="3"/>
      <c r="V28" s="3"/>
      <c r="W28" s="3"/>
    </row>
    <row r="29" spans="1:26" ht="12.75" customHeight="1" x14ac:dyDescent="0.25">
      <c r="J29" s="4"/>
      <c r="P29" s="2"/>
      <c r="Q29" s="3"/>
      <c r="R29" s="3"/>
      <c r="S29" s="3"/>
      <c r="T29" s="3"/>
      <c r="U29" s="3"/>
      <c r="V29" s="3"/>
      <c r="W29" s="3"/>
    </row>
    <row r="30" spans="1:26" ht="12.75" customHeight="1" x14ac:dyDescent="0.25">
      <c r="P30" s="2"/>
      <c r="Q30" s="3"/>
      <c r="R30" s="3"/>
      <c r="S30" s="3"/>
      <c r="T30" s="3"/>
      <c r="U30" s="3"/>
      <c r="V30" s="3"/>
      <c r="W30" s="3"/>
    </row>
    <row r="31" spans="1:26" ht="12.75" customHeight="1" x14ac:dyDescent="0.25">
      <c r="P31" s="2"/>
      <c r="Q31" s="3"/>
      <c r="R31" s="3"/>
      <c r="S31" s="3"/>
      <c r="T31" s="3"/>
      <c r="U31" s="3"/>
      <c r="V31" s="3"/>
      <c r="W31" s="3"/>
    </row>
    <row r="32" spans="1:26" ht="12.75" customHeight="1" x14ac:dyDescent="0.25">
      <c r="L32" s="4"/>
      <c r="P32" s="2"/>
      <c r="Q32" s="3"/>
      <c r="R32" s="3"/>
      <c r="S32" s="3"/>
      <c r="T32" s="3"/>
      <c r="U32" s="3"/>
      <c r="V32" s="3"/>
      <c r="W32" s="3"/>
    </row>
    <row r="33" spans="16:23" ht="12.75" customHeight="1" x14ac:dyDescent="0.25">
      <c r="P33" s="2"/>
      <c r="Q33" s="3"/>
      <c r="R33" s="3"/>
      <c r="S33" s="3"/>
      <c r="T33" s="3"/>
      <c r="U33" s="3"/>
      <c r="V33" s="3"/>
      <c r="W33" s="3"/>
    </row>
    <row r="34" spans="16:23" ht="12.75" customHeight="1" x14ac:dyDescent="0.25">
      <c r="P34" s="2"/>
      <c r="Q34" s="3"/>
      <c r="R34" s="3"/>
      <c r="S34" s="3"/>
      <c r="T34" s="3"/>
      <c r="U34" s="3"/>
      <c r="V34" s="3"/>
      <c r="W34" s="3"/>
    </row>
    <row r="35" spans="16:23" ht="12.75" customHeight="1" x14ac:dyDescent="0.25">
      <c r="P35" s="2"/>
      <c r="Q35" s="3"/>
      <c r="R35" s="3"/>
      <c r="S35" s="3"/>
      <c r="T35" s="3"/>
      <c r="U35" s="3"/>
      <c r="V35" s="3"/>
      <c r="W35" s="3"/>
    </row>
    <row r="36" spans="16:23" ht="12.75" customHeight="1" x14ac:dyDescent="0.25">
      <c r="P36" s="2"/>
      <c r="Q36" s="3"/>
      <c r="R36" s="3"/>
      <c r="S36" s="3"/>
      <c r="T36" s="3"/>
      <c r="U36" s="3"/>
      <c r="V36" s="3"/>
      <c r="W36" s="3"/>
    </row>
    <row r="37" spans="16:23" ht="12.75" customHeight="1" x14ac:dyDescent="0.25">
      <c r="P37" s="2"/>
      <c r="Q37" s="3"/>
      <c r="R37" s="3"/>
      <c r="S37" s="3"/>
      <c r="T37" s="3"/>
      <c r="U37" s="3"/>
      <c r="V37" s="3"/>
      <c r="W37" s="3"/>
    </row>
    <row r="38" spans="16:23" ht="12.75" customHeight="1" x14ac:dyDescent="0.25">
      <c r="P38" s="2"/>
      <c r="Q38" s="3"/>
      <c r="R38" s="3"/>
      <c r="S38" s="3"/>
      <c r="T38" s="3"/>
      <c r="U38" s="3"/>
      <c r="V38" s="3"/>
      <c r="W38" s="3"/>
    </row>
    <row r="39" spans="16:23" ht="12.75" customHeight="1" x14ac:dyDescent="0.25">
      <c r="P39" s="2"/>
      <c r="Q39" s="3"/>
      <c r="R39" s="3"/>
      <c r="S39" s="3"/>
      <c r="T39" s="3"/>
      <c r="U39" s="3"/>
      <c r="V39" s="3"/>
      <c r="W39" s="3"/>
    </row>
    <row r="40" spans="16:23" ht="12.75" customHeight="1" x14ac:dyDescent="0.25">
      <c r="P40" s="2"/>
      <c r="Q40" s="3"/>
      <c r="R40" s="3"/>
      <c r="S40" s="3"/>
      <c r="T40" s="3"/>
      <c r="U40" s="3"/>
      <c r="V40" s="3"/>
      <c r="W40" s="3"/>
    </row>
    <row r="41" spans="16:23" ht="12.75" customHeight="1" x14ac:dyDescent="0.25">
      <c r="P41" s="2"/>
      <c r="Q41" s="3"/>
      <c r="R41" s="3"/>
      <c r="S41" s="3"/>
      <c r="T41" s="3"/>
      <c r="U41" s="3"/>
      <c r="V41" s="3"/>
      <c r="W41" s="3"/>
    </row>
    <row r="42" spans="16:23" ht="12.75" customHeight="1" x14ac:dyDescent="0.25">
      <c r="P42" s="2"/>
      <c r="Q42" s="3"/>
      <c r="R42" s="3"/>
      <c r="S42" s="3"/>
      <c r="T42" s="3"/>
      <c r="U42" s="3"/>
      <c r="V42" s="3"/>
      <c r="W42" s="3"/>
    </row>
    <row r="43" spans="16:23" ht="12.75" customHeight="1" x14ac:dyDescent="0.25">
      <c r="P43" s="2"/>
      <c r="Q43" s="3"/>
      <c r="R43" s="3"/>
      <c r="S43" s="3"/>
      <c r="T43" s="3"/>
      <c r="U43" s="3"/>
      <c r="V43" s="3"/>
      <c r="W43" s="3"/>
    </row>
    <row r="44" spans="16:23" ht="12.75" customHeight="1" x14ac:dyDescent="0.25">
      <c r="P44" s="2"/>
      <c r="Q44" s="3"/>
      <c r="R44" s="3"/>
      <c r="S44" s="3"/>
      <c r="T44" s="3"/>
      <c r="U44" s="3"/>
      <c r="V44" s="3"/>
      <c r="W44" s="3"/>
    </row>
    <row r="45" spans="16:23" ht="12.75" customHeight="1" x14ac:dyDescent="0.25">
      <c r="P45" s="2"/>
      <c r="Q45" s="3"/>
      <c r="R45" s="3"/>
      <c r="S45" s="3"/>
      <c r="T45" s="3"/>
      <c r="U45" s="3"/>
      <c r="V45" s="3"/>
      <c r="W45" s="3"/>
    </row>
    <row r="46" spans="16:23" ht="12.75" customHeight="1" x14ac:dyDescent="0.25">
      <c r="P46" s="2"/>
      <c r="Q46" s="3"/>
      <c r="R46" s="3"/>
      <c r="S46" s="3"/>
      <c r="T46" s="3"/>
      <c r="U46" s="3"/>
      <c r="V46" s="3"/>
      <c r="W46" s="3"/>
    </row>
    <row r="47" spans="16:23" ht="12.75" customHeight="1" x14ac:dyDescent="0.25">
      <c r="P47" s="2"/>
      <c r="Q47" s="3"/>
      <c r="R47" s="3"/>
      <c r="S47" s="3"/>
      <c r="T47" s="3"/>
      <c r="U47" s="3"/>
      <c r="V47" s="3"/>
      <c r="W47" s="3"/>
    </row>
    <row r="48" spans="16:23" ht="12.75" customHeight="1" x14ac:dyDescent="0.25">
      <c r="P48" s="2"/>
      <c r="Q48" s="3"/>
      <c r="R48" s="3"/>
      <c r="S48" s="3"/>
      <c r="T48" s="3"/>
      <c r="U48" s="3"/>
      <c r="V48" s="3"/>
      <c r="W48" s="3"/>
    </row>
    <row r="49" spans="16:23" ht="12.75" customHeight="1" x14ac:dyDescent="0.25">
      <c r="P49" s="2"/>
      <c r="Q49" s="3"/>
      <c r="R49" s="3"/>
      <c r="S49" s="3"/>
      <c r="T49" s="3"/>
      <c r="U49" s="3"/>
      <c r="V49" s="3"/>
      <c r="W49" s="3"/>
    </row>
    <row r="50" spans="16:23" ht="12.75" customHeight="1" x14ac:dyDescent="0.25">
      <c r="P50" s="2"/>
      <c r="Q50" s="3"/>
      <c r="R50" s="3"/>
      <c r="S50" s="3"/>
      <c r="T50" s="3"/>
      <c r="U50" s="3"/>
      <c r="V50" s="3"/>
      <c r="W50" s="3"/>
    </row>
    <row r="51" spans="16:23" ht="12.75" customHeight="1" x14ac:dyDescent="0.25">
      <c r="P51" s="2"/>
      <c r="Q51" s="3"/>
      <c r="R51" s="3"/>
      <c r="S51" s="3"/>
      <c r="T51" s="3"/>
      <c r="U51" s="3"/>
      <c r="V51" s="3"/>
      <c r="W51" s="3"/>
    </row>
    <row r="52" spans="16:23" ht="12.75" customHeight="1" x14ac:dyDescent="0.25">
      <c r="P52" s="2"/>
      <c r="Q52" s="3"/>
      <c r="R52" s="3"/>
      <c r="S52" s="3"/>
      <c r="T52" s="3"/>
      <c r="U52" s="3"/>
      <c r="V52" s="3"/>
      <c r="W52" s="3"/>
    </row>
    <row r="53" spans="16:23" ht="12.75" customHeight="1" x14ac:dyDescent="0.25">
      <c r="P53" s="2"/>
      <c r="Q53" s="3"/>
      <c r="R53" s="3"/>
      <c r="S53" s="3"/>
      <c r="T53" s="3"/>
      <c r="U53" s="3"/>
      <c r="V53" s="3"/>
      <c r="W53" s="3"/>
    </row>
    <row r="54" spans="16:23" ht="12.75" customHeight="1" x14ac:dyDescent="0.25">
      <c r="P54" s="2"/>
      <c r="Q54" s="3"/>
      <c r="R54" s="3"/>
      <c r="S54" s="3"/>
      <c r="T54" s="3"/>
      <c r="U54" s="3"/>
      <c r="V54" s="3"/>
      <c r="W54" s="3"/>
    </row>
    <row r="55" spans="16:23" ht="12.75" customHeight="1" x14ac:dyDescent="0.25">
      <c r="P55" s="2"/>
      <c r="Q55" s="3"/>
      <c r="R55" s="3"/>
      <c r="S55" s="3"/>
      <c r="T55" s="3"/>
      <c r="U55" s="3"/>
      <c r="V55" s="3"/>
      <c r="W55" s="3"/>
    </row>
    <row r="56" spans="16:23" ht="12.75" customHeight="1" x14ac:dyDescent="0.25">
      <c r="P56" s="2"/>
      <c r="Q56" s="3"/>
      <c r="R56" s="3"/>
      <c r="S56" s="3"/>
      <c r="T56" s="3"/>
      <c r="U56" s="3"/>
      <c r="V56" s="3"/>
      <c r="W56" s="3"/>
    </row>
    <row r="57" spans="16:23" ht="12.75" customHeight="1" x14ac:dyDescent="0.25">
      <c r="P57" s="2"/>
      <c r="Q57" s="3"/>
      <c r="R57" s="3"/>
      <c r="S57" s="3"/>
      <c r="T57" s="3"/>
      <c r="U57" s="3"/>
      <c r="V57" s="3"/>
      <c r="W57" s="3"/>
    </row>
    <row r="58" spans="16:23" ht="12.75" customHeight="1" x14ac:dyDescent="0.25">
      <c r="P58" s="2"/>
      <c r="Q58" s="3"/>
      <c r="R58" s="3"/>
      <c r="S58" s="3"/>
      <c r="T58" s="3"/>
      <c r="U58" s="3"/>
      <c r="V58" s="3"/>
      <c r="W58" s="3"/>
    </row>
    <row r="59" spans="16:23" ht="12.75" customHeight="1" x14ac:dyDescent="0.25">
      <c r="P59" s="2"/>
      <c r="Q59" s="3"/>
      <c r="R59" s="3"/>
      <c r="S59" s="3"/>
      <c r="T59" s="3"/>
      <c r="U59" s="3"/>
      <c r="V59" s="3"/>
      <c r="W59" s="3"/>
    </row>
    <row r="60" spans="16:23" ht="12.75" customHeight="1" x14ac:dyDescent="0.25">
      <c r="P60" s="2"/>
      <c r="Q60" s="3"/>
      <c r="R60" s="3"/>
      <c r="S60" s="3"/>
      <c r="T60" s="3"/>
      <c r="U60" s="3"/>
      <c r="V60" s="3"/>
      <c r="W60" s="3"/>
    </row>
    <row r="61" spans="16:23" ht="12.75" customHeight="1" x14ac:dyDescent="0.25">
      <c r="P61" s="2"/>
      <c r="Q61" s="3"/>
      <c r="R61" s="3"/>
      <c r="S61" s="3"/>
      <c r="T61" s="3"/>
      <c r="U61" s="3"/>
      <c r="V61" s="3"/>
      <c r="W61" s="3"/>
    </row>
    <row r="62" spans="16:23" ht="12.75" customHeight="1" x14ac:dyDescent="0.25">
      <c r="P62" s="2"/>
      <c r="Q62" s="3"/>
      <c r="R62" s="3"/>
      <c r="S62" s="3"/>
      <c r="T62" s="3"/>
      <c r="U62" s="3"/>
      <c r="V62" s="3"/>
      <c r="W62" s="3"/>
    </row>
    <row r="63" spans="16:23" ht="12.75" customHeight="1" x14ac:dyDescent="0.25">
      <c r="P63" s="2"/>
      <c r="Q63" s="3"/>
      <c r="R63" s="3"/>
      <c r="S63" s="3"/>
      <c r="T63" s="3"/>
      <c r="U63" s="3"/>
      <c r="V63" s="3"/>
      <c r="W63" s="3"/>
    </row>
    <row r="64" spans="16:23" ht="12.75" customHeight="1" x14ac:dyDescent="0.25">
      <c r="P64" s="2"/>
      <c r="Q64" s="3"/>
      <c r="R64" s="3"/>
      <c r="S64" s="3"/>
      <c r="T64" s="3"/>
      <c r="U64" s="3"/>
      <c r="V64" s="3"/>
      <c r="W64" s="3"/>
    </row>
    <row r="65" spans="10:23" ht="12.75" customHeight="1" x14ac:dyDescent="0.25">
      <c r="P65" s="2"/>
      <c r="Q65" s="3"/>
      <c r="R65" s="3"/>
      <c r="S65" s="3"/>
      <c r="T65" s="3"/>
      <c r="U65" s="3"/>
      <c r="V65" s="3"/>
      <c r="W65" s="3"/>
    </row>
    <row r="66" spans="10:23" ht="12.75" customHeight="1" x14ac:dyDescent="0.25">
      <c r="P66" s="2"/>
      <c r="Q66" s="3"/>
      <c r="R66" s="3"/>
      <c r="S66" s="3"/>
      <c r="T66" s="3"/>
      <c r="U66" s="3"/>
      <c r="V66" s="3"/>
      <c r="W66" s="3"/>
    </row>
    <row r="67" spans="10:23" ht="12.75" customHeight="1" x14ac:dyDescent="0.2">
      <c r="J67" s="5"/>
      <c r="K67" s="5"/>
    </row>
  </sheetData>
  <mergeCells count="15">
    <mergeCell ref="AB1:AB2"/>
    <mergeCell ref="A1:H1"/>
    <mergeCell ref="I1:J1"/>
    <mergeCell ref="M1:M2"/>
    <mergeCell ref="N1:N2"/>
    <mergeCell ref="P1:P2"/>
    <mergeCell ref="Q1:R1"/>
    <mergeCell ref="O1:O2"/>
    <mergeCell ref="S1:U1"/>
    <mergeCell ref="X1:X2"/>
    <mergeCell ref="Y1:Y2"/>
    <mergeCell ref="Z1:Z2"/>
    <mergeCell ref="AA1:AA2"/>
    <mergeCell ref="V1:V2"/>
    <mergeCell ref="W1:W2"/>
  </mergeCells>
  <pageMargins left="0.75" right="0.75" top="1" bottom="1" header="0.5" footer="0.5"/>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G67"/>
  <sheetViews>
    <sheetView workbookViewId="0">
      <pane xSplit="8" ySplit="2" topLeftCell="I3" activePane="bottomRight" state="frozenSplit"/>
      <selection activeCell="H24" sqref="H24"/>
      <selection pane="topRight" activeCell="H24" sqref="H24"/>
      <selection pane="bottomLeft" activeCell="H24" sqref="H24"/>
      <selection pane="bottomRight" activeCell="M3" activeCellId="1" sqref="H3:H18 M3:M18"/>
    </sheetView>
  </sheetViews>
  <sheetFormatPr defaultColWidth="9.140625" defaultRowHeight="12.75" customHeight="1" x14ac:dyDescent="0.2"/>
  <cols>
    <col min="1" max="1" width="3" style="2" bestFit="1" customWidth="1"/>
    <col min="2" max="2" width="4.85546875" style="2" bestFit="1" customWidth="1"/>
    <col min="3" max="3" width="7" style="2" bestFit="1" customWidth="1"/>
    <col min="4" max="4" width="3.140625" style="2" bestFit="1" customWidth="1"/>
    <col min="5" max="5" width="7" style="2" bestFit="1" customWidth="1"/>
    <col min="6" max="6" width="7.140625" style="2" bestFit="1" customWidth="1"/>
    <col min="7" max="7" width="7.5703125" style="2" customWidth="1"/>
    <col min="8" max="8" width="19.5703125" style="2" bestFit="1" customWidth="1"/>
    <col min="9" max="9" width="12.5703125" style="2" bestFit="1" customWidth="1"/>
    <col min="10" max="11" width="8.42578125" style="2" customWidth="1"/>
    <col min="12" max="12" width="4.5703125" style="2" bestFit="1" customWidth="1"/>
    <col min="13" max="13" width="44.42578125" style="2" bestFit="1" customWidth="1"/>
    <col min="14" max="14" width="5.140625" style="2" bestFit="1" customWidth="1"/>
    <col min="15" max="15" width="8.140625" style="2" customWidth="1"/>
    <col min="16" max="16" width="10.7109375" style="4" bestFit="1" customWidth="1"/>
    <col min="17" max="18" width="5.28515625" style="2" customWidth="1"/>
    <col min="19" max="21" width="3" style="2" bestFit="1" customWidth="1"/>
    <col min="22" max="22" width="11" style="2" bestFit="1" customWidth="1"/>
    <col min="23" max="23" width="9.140625" style="2"/>
    <col min="24" max="24" width="8" style="2" bestFit="1" customWidth="1"/>
    <col min="25" max="26" width="7.7109375" style="2" bestFit="1" customWidth="1"/>
    <col min="27" max="16384" width="9.140625" style="2"/>
  </cols>
  <sheetData>
    <row r="1" spans="1:33" s="29" customFormat="1" ht="36" customHeight="1" x14ac:dyDescent="0.2">
      <c r="A1" s="171" t="s">
        <v>131</v>
      </c>
      <c r="B1" s="171"/>
      <c r="C1" s="171"/>
      <c r="D1" s="171"/>
      <c r="E1" s="171"/>
      <c r="F1" s="171"/>
      <c r="G1" s="171"/>
      <c r="H1" s="171"/>
      <c r="I1" s="172" t="s">
        <v>67</v>
      </c>
      <c r="J1" s="172"/>
      <c r="K1" s="165">
        <v>1</v>
      </c>
      <c r="L1" s="165"/>
      <c r="M1" s="172" t="s">
        <v>7</v>
      </c>
      <c r="N1" s="172" t="s">
        <v>9</v>
      </c>
      <c r="O1" s="172" t="s">
        <v>31</v>
      </c>
      <c r="P1" s="172" t="s">
        <v>25</v>
      </c>
      <c r="Q1" s="173" t="s">
        <v>104</v>
      </c>
      <c r="R1" s="173"/>
      <c r="S1" s="173" t="s">
        <v>19</v>
      </c>
      <c r="T1" s="173"/>
      <c r="U1" s="173"/>
      <c r="V1" s="173" t="s">
        <v>125</v>
      </c>
      <c r="W1" s="173" t="s">
        <v>126</v>
      </c>
      <c r="X1" s="172" t="s">
        <v>22</v>
      </c>
      <c r="Y1" s="172" t="s">
        <v>23</v>
      </c>
      <c r="Z1" s="172" t="s">
        <v>20</v>
      </c>
      <c r="AA1" s="172" t="s">
        <v>21</v>
      </c>
      <c r="AB1" s="172" t="s">
        <v>36</v>
      </c>
      <c r="AC1" s="165"/>
      <c r="AD1" s="165"/>
      <c r="AE1" s="165"/>
      <c r="AF1" s="165"/>
      <c r="AG1" s="165"/>
    </row>
    <row r="2" spans="1:33" s="29" customFormat="1" ht="25.5" x14ac:dyDescent="0.2">
      <c r="A2" s="165"/>
      <c r="B2" s="165" t="s">
        <v>24</v>
      </c>
      <c r="C2" s="165" t="s">
        <v>3</v>
      </c>
      <c r="D2" s="165" t="s">
        <v>0</v>
      </c>
      <c r="E2" s="165" t="s">
        <v>4</v>
      </c>
      <c r="F2" s="165" t="s">
        <v>26</v>
      </c>
      <c r="G2" s="165" t="s">
        <v>66</v>
      </c>
      <c r="H2" s="165" t="s">
        <v>5</v>
      </c>
      <c r="I2" s="6" t="s">
        <v>1</v>
      </c>
      <c r="J2" s="165" t="s">
        <v>12</v>
      </c>
      <c r="K2" s="165" t="s">
        <v>13</v>
      </c>
      <c r="L2" s="6" t="s">
        <v>6</v>
      </c>
      <c r="M2" s="172"/>
      <c r="N2" s="172"/>
      <c r="O2" s="172"/>
      <c r="P2" s="172"/>
      <c r="Q2" s="7" t="s">
        <v>15</v>
      </c>
      <c r="R2" s="7" t="s">
        <v>16</v>
      </c>
      <c r="S2" s="7" t="s">
        <v>15</v>
      </c>
      <c r="T2" s="7" t="s">
        <v>16</v>
      </c>
      <c r="U2" s="7" t="s">
        <v>17</v>
      </c>
      <c r="V2" s="173"/>
      <c r="W2" s="173"/>
      <c r="X2" s="172"/>
      <c r="Y2" s="172"/>
      <c r="Z2" s="172"/>
      <c r="AA2" s="172"/>
      <c r="AB2" s="172"/>
      <c r="AC2" s="165"/>
      <c r="AD2" s="165"/>
      <c r="AE2" s="165"/>
      <c r="AF2" s="165"/>
      <c r="AG2" s="165"/>
    </row>
    <row r="3" spans="1:33" ht="12.75" customHeight="1" x14ac:dyDescent="0.2">
      <c r="A3" s="2">
        <f>Drop1Mod5!A18+1</f>
        <v>81</v>
      </c>
      <c r="B3" s="2">
        <v>1</v>
      </c>
      <c r="C3" s="2">
        <v>6</v>
      </c>
      <c r="D3" s="2">
        <v>0</v>
      </c>
      <c r="E3" s="2">
        <v>9213</v>
      </c>
      <c r="F3" s="2" t="s">
        <v>27</v>
      </c>
      <c r="G3" s="2">
        <v>1</v>
      </c>
      <c r="H3" s="2" t="s">
        <v>370</v>
      </c>
      <c r="I3" s="2" t="s">
        <v>149</v>
      </c>
      <c r="M3" s="2" t="s">
        <v>386</v>
      </c>
      <c r="N3" s="2" t="s">
        <v>10</v>
      </c>
      <c r="O3" s="2" t="s">
        <v>133</v>
      </c>
      <c r="P3" s="2" t="s">
        <v>132</v>
      </c>
      <c r="Q3" s="8">
        <v>1</v>
      </c>
      <c r="R3" s="8">
        <v>2</v>
      </c>
      <c r="S3" s="8">
        <v>1</v>
      </c>
      <c r="T3" s="8">
        <v>23</v>
      </c>
      <c r="U3" s="8">
        <v>2</v>
      </c>
      <c r="V3" s="8" t="s">
        <v>154</v>
      </c>
      <c r="W3" s="8">
        <v>3</v>
      </c>
    </row>
    <row r="4" spans="1:33" ht="12.75" customHeight="1" x14ac:dyDescent="0.2">
      <c r="A4" s="2">
        <f>A3+1</f>
        <v>82</v>
      </c>
      <c r="B4" s="2">
        <v>1</v>
      </c>
      <c r="C4" s="2">
        <f>$C$3</f>
        <v>6</v>
      </c>
      <c r="D4" s="2">
        <v>1</v>
      </c>
      <c r="E4" s="2">
        <v>9213</v>
      </c>
      <c r="F4" s="2" t="s">
        <v>27</v>
      </c>
      <c r="G4" s="2">
        <v>1</v>
      </c>
      <c r="H4" s="2" t="s">
        <v>371</v>
      </c>
      <c r="I4" s="2" t="s">
        <v>149</v>
      </c>
      <c r="M4" s="2" t="s">
        <v>386</v>
      </c>
      <c r="N4" s="2" t="s">
        <v>10</v>
      </c>
      <c r="O4" s="2" t="s">
        <v>134</v>
      </c>
      <c r="P4" s="2" t="s">
        <v>132</v>
      </c>
      <c r="Q4" s="8">
        <v>3</v>
      </c>
      <c r="R4" s="8">
        <v>4</v>
      </c>
      <c r="S4" s="8">
        <v>22</v>
      </c>
      <c r="T4" s="8">
        <v>37</v>
      </c>
      <c r="U4" s="8">
        <v>21</v>
      </c>
      <c r="V4" s="8" t="s">
        <v>154</v>
      </c>
      <c r="W4" s="8">
        <v>3</v>
      </c>
    </row>
    <row r="5" spans="1:33" ht="12.75" customHeight="1" x14ac:dyDescent="0.2">
      <c r="A5" s="2">
        <f t="shared" ref="A5:A18" si="0">A4+1</f>
        <v>83</v>
      </c>
      <c r="B5" s="2">
        <v>1</v>
      </c>
      <c r="C5" s="2">
        <f t="shared" ref="C5:C18" si="1">$C$3</f>
        <v>6</v>
      </c>
      <c r="D5" s="2">
        <v>2</v>
      </c>
      <c r="E5" s="2">
        <v>9213</v>
      </c>
      <c r="F5" s="2" t="s">
        <v>27</v>
      </c>
      <c r="G5" s="2">
        <v>1</v>
      </c>
      <c r="H5" s="2" t="s">
        <v>372</v>
      </c>
      <c r="I5" s="2" t="s">
        <v>149</v>
      </c>
      <c r="M5" s="2" t="s">
        <v>386</v>
      </c>
      <c r="N5" s="2" t="s">
        <v>10</v>
      </c>
      <c r="O5" s="2" t="s">
        <v>135</v>
      </c>
      <c r="P5" s="2" t="s">
        <v>132</v>
      </c>
      <c r="Q5" s="8">
        <v>5</v>
      </c>
      <c r="R5" s="8">
        <v>6</v>
      </c>
      <c r="S5" s="8">
        <v>3</v>
      </c>
      <c r="T5" s="8">
        <v>4</v>
      </c>
      <c r="U5" s="8">
        <v>24</v>
      </c>
      <c r="V5" s="8" t="s">
        <v>154</v>
      </c>
      <c r="W5" s="8">
        <v>3</v>
      </c>
    </row>
    <row r="6" spans="1:33" ht="12.75" customHeight="1" x14ac:dyDescent="0.2">
      <c r="A6" s="2">
        <f t="shared" si="0"/>
        <v>84</v>
      </c>
      <c r="B6" s="2">
        <v>1</v>
      </c>
      <c r="C6" s="2">
        <f t="shared" si="1"/>
        <v>6</v>
      </c>
      <c r="D6" s="2">
        <v>3</v>
      </c>
      <c r="E6" s="2">
        <v>9213</v>
      </c>
      <c r="F6" s="2" t="s">
        <v>27</v>
      </c>
      <c r="G6" s="2">
        <v>1</v>
      </c>
      <c r="H6" s="2" t="s">
        <v>373</v>
      </c>
      <c r="I6" s="2" t="s">
        <v>150</v>
      </c>
      <c r="M6" s="2" t="s">
        <v>387</v>
      </c>
      <c r="N6" s="2" t="s">
        <v>10</v>
      </c>
      <c r="O6" s="2" t="s">
        <v>136</v>
      </c>
      <c r="P6" s="2" t="s">
        <v>132</v>
      </c>
      <c r="Q6" s="8">
        <v>7</v>
      </c>
      <c r="R6" s="8">
        <v>8</v>
      </c>
      <c r="S6" s="8">
        <v>20</v>
      </c>
      <c r="T6" s="8">
        <v>19</v>
      </c>
      <c r="U6" s="8">
        <v>36</v>
      </c>
      <c r="V6" s="8" t="s">
        <v>154</v>
      </c>
      <c r="W6" s="8">
        <v>3</v>
      </c>
      <c r="Y6" s="9"/>
    </row>
    <row r="7" spans="1:33" ht="12.75" customHeight="1" x14ac:dyDescent="0.2">
      <c r="A7" s="2">
        <f t="shared" si="0"/>
        <v>85</v>
      </c>
      <c r="B7" s="2">
        <v>1</v>
      </c>
      <c r="C7" s="2">
        <f t="shared" si="1"/>
        <v>6</v>
      </c>
      <c r="D7" s="2">
        <v>4</v>
      </c>
      <c r="E7" s="2">
        <v>9213</v>
      </c>
      <c r="F7" s="2" t="s">
        <v>27</v>
      </c>
      <c r="G7" s="2">
        <v>1</v>
      </c>
      <c r="H7" s="2" t="s">
        <v>374</v>
      </c>
      <c r="I7" s="2" t="s">
        <v>150</v>
      </c>
      <c r="M7" s="2" t="s">
        <v>387</v>
      </c>
      <c r="N7" s="2" t="s">
        <v>10</v>
      </c>
      <c r="O7" s="2" t="s">
        <v>137</v>
      </c>
      <c r="P7" s="2" t="s">
        <v>132</v>
      </c>
      <c r="Q7" s="8">
        <v>9</v>
      </c>
      <c r="R7" s="8">
        <v>10</v>
      </c>
      <c r="S7" s="8">
        <v>6</v>
      </c>
      <c r="T7" s="8">
        <v>26</v>
      </c>
      <c r="U7" s="8">
        <v>5</v>
      </c>
      <c r="V7" s="8" t="s">
        <v>154</v>
      </c>
      <c r="W7" s="8">
        <v>3</v>
      </c>
      <c r="Y7" s="9"/>
    </row>
    <row r="8" spans="1:33" ht="12.75" customHeight="1" x14ac:dyDescent="0.2">
      <c r="A8" s="2">
        <f t="shared" si="0"/>
        <v>86</v>
      </c>
      <c r="B8" s="2">
        <v>1</v>
      </c>
      <c r="C8" s="2">
        <f t="shared" si="1"/>
        <v>6</v>
      </c>
      <c r="D8" s="2">
        <v>5</v>
      </c>
      <c r="E8" s="2">
        <v>9213</v>
      </c>
      <c r="F8" s="2" t="s">
        <v>27</v>
      </c>
      <c r="G8" s="2">
        <v>1</v>
      </c>
      <c r="H8" s="2" t="s">
        <v>375</v>
      </c>
      <c r="I8" s="2" t="s">
        <v>150</v>
      </c>
      <c r="M8" s="2" t="s">
        <v>387</v>
      </c>
      <c r="N8" s="2" t="s">
        <v>10</v>
      </c>
      <c r="O8" s="2" t="s">
        <v>138</v>
      </c>
      <c r="P8" s="2" t="s">
        <v>132</v>
      </c>
      <c r="Q8" s="8">
        <v>11</v>
      </c>
      <c r="R8" s="8">
        <v>12</v>
      </c>
      <c r="S8" s="8">
        <v>25</v>
      </c>
      <c r="T8" s="8">
        <v>39</v>
      </c>
      <c r="U8" s="8">
        <v>40</v>
      </c>
      <c r="V8" s="8" t="s">
        <v>154</v>
      </c>
      <c r="W8" s="8">
        <v>3</v>
      </c>
      <c r="Y8" s="9"/>
    </row>
    <row r="9" spans="1:33" ht="12.75" customHeight="1" x14ac:dyDescent="0.2">
      <c r="A9" s="2">
        <f t="shared" si="0"/>
        <v>87</v>
      </c>
      <c r="B9" s="2">
        <v>1</v>
      </c>
      <c r="C9" s="2">
        <f t="shared" si="1"/>
        <v>6</v>
      </c>
      <c r="D9" s="2">
        <v>6</v>
      </c>
      <c r="E9" s="2">
        <v>9213</v>
      </c>
      <c r="F9" s="2" t="s">
        <v>27</v>
      </c>
      <c r="G9" s="2">
        <v>1</v>
      </c>
      <c r="H9" s="2" t="s">
        <v>376</v>
      </c>
      <c r="I9" s="2" t="s">
        <v>150</v>
      </c>
      <c r="M9" s="2" t="s">
        <v>387</v>
      </c>
      <c r="N9" s="2" t="s">
        <v>10</v>
      </c>
      <c r="O9" s="2" t="s">
        <v>139</v>
      </c>
      <c r="P9" s="2" t="s">
        <v>132</v>
      </c>
      <c r="Q9" s="8">
        <v>13</v>
      </c>
      <c r="R9" s="8">
        <v>14</v>
      </c>
      <c r="S9" s="8">
        <v>47</v>
      </c>
      <c r="T9" s="8">
        <v>48</v>
      </c>
      <c r="U9" s="8">
        <v>38</v>
      </c>
      <c r="V9" s="8" t="s">
        <v>154</v>
      </c>
      <c r="W9" s="8">
        <v>3</v>
      </c>
      <c r="Y9" s="9"/>
    </row>
    <row r="10" spans="1:33" ht="12.75" customHeight="1" x14ac:dyDescent="0.2">
      <c r="A10" s="2">
        <f t="shared" si="0"/>
        <v>88</v>
      </c>
      <c r="B10" s="2">
        <v>1</v>
      </c>
      <c r="C10" s="2">
        <f t="shared" si="1"/>
        <v>6</v>
      </c>
      <c r="D10" s="2">
        <v>7</v>
      </c>
      <c r="E10" s="2">
        <v>9213</v>
      </c>
      <c r="F10" s="2" t="s">
        <v>27</v>
      </c>
      <c r="G10" s="2">
        <v>1</v>
      </c>
      <c r="H10" s="2" t="s">
        <v>377</v>
      </c>
      <c r="I10" s="2" t="s">
        <v>150</v>
      </c>
      <c r="M10" s="2" t="s">
        <v>387</v>
      </c>
      <c r="N10" s="2" t="s">
        <v>10</v>
      </c>
      <c r="O10" s="2" t="s">
        <v>140</v>
      </c>
      <c r="P10" s="2" t="s">
        <v>132</v>
      </c>
      <c r="Q10" s="8">
        <v>15</v>
      </c>
      <c r="R10" s="8">
        <v>16</v>
      </c>
      <c r="S10" s="8">
        <v>35</v>
      </c>
      <c r="T10" s="8">
        <v>46</v>
      </c>
      <c r="U10" s="8">
        <v>45</v>
      </c>
      <c r="V10" s="8" t="s">
        <v>154</v>
      </c>
      <c r="W10" s="8">
        <v>3</v>
      </c>
      <c r="Y10" s="9"/>
    </row>
    <row r="11" spans="1:33" ht="12.75" customHeight="1" x14ac:dyDescent="0.2">
      <c r="A11" s="2">
        <f t="shared" si="0"/>
        <v>89</v>
      </c>
      <c r="B11" s="2">
        <v>1</v>
      </c>
      <c r="C11" s="2">
        <f t="shared" si="1"/>
        <v>6</v>
      </c>
      <c r="D11" s="2">
        <v>8</v>
      </c>
      <c r="E11" s="2">
        <v>9213</v>
      </c>
      <c r="F11" s="2" t="s">
        <v>27</v>
      </c>
      <c r="G11" s="2">
        <v>1</v>
      </c>
      <c r="H11" s="2" t="s">
        <v>378</v>
      </c>
      <c r="I11" s="2" t="s">
        <v>150</v>
      </c>
      <c r="M11" s="2" t="s">
        <v>387</v>
      </c>
      <c r="N11" s="2" t="s">
        <v>10</v>
      </c>
      <c r="O11" s="2" t="s">
        <v>141</v>
      </c>
      <c r="P11" s="2" t="s">
        <v>132</v>
      </c>
      <c r="Q11" s="8">
        <v>34</v>
      </c>
      <c r="R11" s="8">
        <v>35</v>
      </c>
      <c r="S11" s="8">
        <v>17</v>
      </c>
      <c r="T11" s="8">
        <v>34</v>
      </c>
      <c r="U11" s="8">
        <v>18</v>
      </c>
      <c r="V11" s="8" t="s">
        <v>154</v>
      </c>
      <c r="W11" s="8">
        <v>3</v>
      </c>
      <c r="Y11" s="9"/>
    </row>
    <row r="12" spans="1:33" ht="12.75" customHeight="1" x14ac:dyDescent="0.2">
      <c r="A12" s="2">
        <f t="shared" si="0"/>
        <v>90</v>
      </c>
      <c r="B12" s="2">
        <v>1</v>
      </c>
      <c r="C12" s="2">
        <f t="shared" si="1"/>
        <v>6</v>
      </c>
      <c r="D12" s="2">
        <v>9</v>
      </c>
      <c r="E12" s="2">
        <v>9213</v>
      </c>
      <c r="F12" s="2" t="s">
        <v>27</v>
      </c>
      <c r="G12" s="2">
        <v>1</v>
      </c>
      <c r="H12" s="2" t="s">
        <v>379</v>
      </c>
      <c r="I12" s="2" t="s">
        <v>150</v>
      </c>
      <c r="M12" s="2" t="s">
        <v>387</v>
      </c>
      <c r="N12" s="2" t="s">
        <v>10</v>
      </c>
      <c r="O12" s="2" t="s">
        <v>142</v>
      </c>
      <c r="P12" s="2" t="s">
        <v>132</v>
      </c>
      <c r="Q12" s="8">
        <v>36</v>
      </c>
      <c r="R12" s="8">
        <v>37</v>
      </c>
      <c r="S12" s="8">
        <v>27</v>
      </c>
      <c r="T12" s="8">
        <v>8</v>
      </c>
      <c r="U12" s="8">
        <v>7</v>
      </c>
      <c r="V12" s="8" t="s">
        <v>154</v>
      </c>
      <c r="W12" s="8">
        <v>3</v>
      </c>
      <c r="Y12" s="9"/>
    </row>
    <row r="13" spans="1:33" ht="12.75" customHeight="1" x14ac:dyDescent="0.2">
      <c r="A13" s="2">
        <f t="shared" si="0"/>
        <v>91</v>
      </c>
      <c r="B13" s="2">
        <v>1</v>
      </c>
      <c r="C13" s="2">
        <f t="shared" si="1"/>
        <v>6</v>
      </c>
      <c r="D13" s="2">
        <v>10</v>
      </c>
      <c r="E13" s="2">
        <v>9213</v>
      </c>
      <c r="F13" s="2" t="s">
        <v>27</v>
      </c>
      <c r="G13" s="2">
        <v>1</v>
      </c>
      <c r="H13" s="2" t="s">
        <v>380</v>
      </c>
      <c r="I13" s="2" t="s">
        <v>151</v>
      </c>
      <c r="M13" s="2" t="s">
        <v>388</v>
      </c>
      <c r="N13" s="2" t="s">
        <v>10</v>
      </c>
      <c r="O13" s="2" t="s">
        <v>143</v>
      </c>
      <c r="P13" s="2" t="s">
        <v>132</v>
      </c>
      <c r="Q13" s="8">
        <v>38</v>
      </c>
      <c r="R13" s="8">
        <v>39</v>
      </c>
      <c r="S13" s="8">
        <v>41</v>
      </c>
      <c r="T13" s="8">
        <v>42</v>
      </c>
      <c r="U13" s="8">
        <v>28</v>
      </c>
      <c r="V13" s="8" t="s">
        <v>154</v>
      </c>
      <c r="W13" s="8">
        <v>3</v>
      </c>
      <c r="Y13" s="9"/>
    </row>
    <row r="14" spans="1:33" ht="12.75" customHeight="1" x14ac:dyDescent="0.2">
      <c r="A14" s="2">
        <f t="shared" si="0"/>
        <v>92</v>
      </c>
      <c r="B14" s="2">
        <v>1</v>
      </c>
      <c r="C14" s="2">
        <f t="shared" si="1"/>
        <v>6</v>
      </c>
      <c r="D14" s="2">
        <v>11</v>
      </c>
      <c r="E14" s="2">
        <v>9213</v>
      </c>
      <c r="F14" s="2" t="s">
        <v>27</v>
      </c>
      <c r="G14" s="2">
        <v>1</v>
      </c>
      <c r="H14" s="2" t="s">
        <v>381</v>
      </c>
      <c r="I14" s="2" t="s">
        <v>151</v>
      </c>
      <c r="M14" s="2" t="s">
        <v>388</v>
      </c>
      <c r="N14" s="2" t="s">
        <v>10</v>
      </c>
      <c r="O14" s="2" t="s">
        <v>144</v>
      </c>
      <c r="P14" s="2" t="s">
        <v>132</v>
      </c>
      <c r="Q14" s="8">
        <v>40</v>
      </c>
      <c r="R14" s="8">
        <v>41</v>
      </c>
      <c r="S14" s="8">
        <v>44</v>
      </c>
      <c r="T14" s="8">
        <v>43</v>
      </c>
      <c r="U14" s="8">
        <v>32</v>
      </c>
      <c r="V14" s="8" t="s">
        <v>154</v>
      </c>
      <c r="W14" s="8">
        <v>3</v>
      </c>
      <c r="Y14" s="9"/>
    </row>
    <row r="15" spans="1:33" ht="12.75" customHeight="1" x14ac:dyDescent="0.2">
      <c r="A15" s="2">
        <f t="shared" si="0"/>
        <v>93</v>
      </c>
      <c r="B15" s="2">
        <v>1</v>
      </c>
      <c r="C15" s="2">
        <f t="shared" si="1"/>
        <v>6</v>
      </c>
      <c r="D15" s="2">
        <v>12</v>
      </c>
      <c r="E15" s="2">
        <v>9213</v>
      </c>
      <c r="F15" s="2" t="s">
        <v>27</v>
      </c>
      <c r="G15" s="2">
        <v>1</v>
      </c>
      <c r="H15" s="2" t="s">
        <v>382</v>
      </c>
      <c r="I15" s="2" t="s">
        <v>151</v>
      </c>
      <c r="M15" s="2" t="s">
        <v>388</v>
      </c>
      <c r="N15" s="2" t="s">
        <v>10</v>
      </c>
      <c r="O15" s="2" t="s">
        <v>145</v>
      </c>
      <c r="P15" s="2" t="s">
        <v>132</v>
      </c>
      <c r="Q15" s="8">
        <v>42</v>
      </c>
      <c r="R15" s="8">
        <v>43</v>
      </c>
      <c r="S15" s="8">
        <v>33</v>
      </c>
      <c r="T15" s="8">
        <v>15</v>
      </c>
      <c r="U15" s="8">
        <v>16</v>
      </c>
      <c r="V15" s="8" t="s">
        <v>154</v>
      </c>
      <c r="W15" s="8">
        <v>3</v>
      </c>
      <c r="Y15" s="9"/>
    </row>
    <row r="16" spans="1:33" ht="12.75" customHeight="1" x14ac:dyDescent="0.2">
      <c r="A16" s="2">
        <f t="shared" si="0"/>
        <v>94</v>
      </c>
      <c r="B16" s="2">
        <v>1</v>
      </c>
      <c r="C16" s="2">
        <f t="shared" si="1"/>
        <v>6</v>
      </c>
      <c r="D16" s="2">
        <v>13</v>
      </c>
      <c r="E16" s="2">
        <v>9213</v>
      </c>
      <c r="F16" s="2" t="s">
        <v>27</v>
      </c>
      <c r="G16" s="2">
        <v>1</v>
      </c>
      <c r="H16" s="2" t="s">
        <v>383</v>
      </c>
      <c r="I16" s="2" t="s">
        <v>152</v>
      </c>
      <c r="M16" s="2" t="s">
        <v>389</v>
      </c>
      <c r="N16" s="2" t="s">
        <v>10</v>
      </c>
      <c r="O16" s="2" t="s">
        <v>146</v>
      </c>
      <c r="P16" s="2" t="s">
        <v>132</v>
      </c>
      <c r="Q16" s="8">
        <v>44</v>
      </c>
      <c r="R16" s="8">
        <v>45</v>
      </c>
      <c r="S16" s="8">
        <v>9</v>
      </c>
      <c r="T16" s="8">
        <v>29</v>
      </c>
      <c r="U16" s="8">
        <v>10</v>
      </c>
      <c r="V16" s="8" t="s">
        <v>155</v>
      </c>
      <c r="W16" s="8">
        <v>6</v>
      </c>
      <c r="Y16" s="9"/>
    </row>
    <row r="17" spans="1:26" ht="12.75" customHeight="1" x14ac:dyDescent="0.2">
      <c r="A17" s="2">
        <f t="shared" si="0"/>
        <v>95</v>
      </c>
      <c r="B17" s="2">
        <v>1</v>
      </c>
      <c r="C17" s="2">
        <f t="shared" si="1"/>
        <v>6</v>
      </c>
      <c r="D17" s="2">
        <v>14</v>
      </c>
      <c r="E17" s="2">
        <v>9213</v>
      </c>
      <c r="F17" s="2" t="s">
        <v>27</v>
      </c>
      <c r="G17" s="2">
        <v>1</v>
      </c>
      <c r="H17" s="2" t="s">
        <v>384</v>
      </c>
      <c r="I17" s="2" t="s">
        <v>152</v>
      </c>
      <c r="M17" s="2" t="s">
        <v>389</v>
      </c>
      <c r="N17" s="2" t="s">
        <v>10</v>
      </c>
      <c r="O17" s="2" t="s">
        <v>147</v>
      </c>
      <c r="P17" s="2" t="s">
        <v>132</v>
      </c>
      <c r="Q17" s="8">
        <v>46</v>
      </c>
      <c r="R17" s="8">
        <v>47</v>
      </c>
      <c r="S17" s="8">
        <v>12</v>
      </c>
      <c r="T17" s="8">
        <v>11</v>
      </c>
      <c r="U17" s="8">
        <v>30</v>
      </c>
      <c r="V17" s="8" t="s">
        <v>155</v>
      </c>
      <c r="W17" s="8">
        <v>6</v>
      </c>
      <c r="Y17" s="9"/>
      <c r="Z17" s="168"/>
    </row>
    <row r="18" spans="1:26" ht="12.75" customHeight="1" x14ac:dyDescent="0.2">
      <c r="A18" s="2">
        <f t="shared" si="0"/>
        <v>96</v>
      </c>
      <c r="B18" s="2">
        <v>1</v>
      </c>
      <c r="C18" s="2">
        <f t="shared" si="1"/>
        <v>6</v>
      </c>
      <c r="D18" s="2">
        <v>15</v>
      </c>
      <c r="E18" s="2">
        <v>9213</v>
      </c>
      <c r="F18" s="2" t="s">
        <v>27</v>
      </c>
      <c r="G18" s="2">
        <v>1</v>
      </c>
      <c r="H18" s="2" t="s">
        <v>385</v>
      </c>
      <c r="I18" s="2" t="s">
        <v>153</v>
      </c>
      <c r="M18" s="2" t="s">
        <v>390</v>
      </c>
      <c r="N18" s="2" t="s">
        <v>10</v>
      </c>
      <c r="O18" s="2" t="s">
        <v>148</v>
      </c>
      <c r="P18" s="2" t="s">
        <v>132</v>
      </c>
      <c r="Q18" s="8">
        <v>48</v>
      </c>
      <c r="R18" s="8">
        <v>49</v>
      </c>
      <c r="S18" s="8">
        <v>14</v>
      </c>
      <c r="T18" s="8">
        <v>31</v>
      </c>
      <c r="U18" s="8">
        <v>13</v>
      </c>
      <c r="V18" s="8"/>
      <c r="W18" s="8" t="s">
        <v>127</v>
      </c>
      <c r="Y18" s="9"/>
    </row>
    <row r="19" spans="1:26" ht="12.75" customHeight="1" x14ac:dyDescent="0.2">
      <c r="P19" s="2"/>
      <c r="Q19" s="8"/>
      <c r="R19" s="8"/>
      <c r="S19" s="8"/>
      <c r="T19" s="8"/>
      <c r="U19" s="8"/>
      <c r="V19" s="8"/>
      <c r="W19" s="8"/>
    </row>
    <row r="20" spans="1:26" ht="12.75" customHeight="1" x14ac:dyDescent="0.2">
      <c r="P20" s="2"/>
      <c r="Q20" s="8"/>
      <c r="R20" s="8"/>
      <c r="S20" s="8"/>
      <c r="T20" s="8"/>
      <c r="U20" s="8"/>
      <c r="V20" s="8"/>
      <c r="W20" s="8"/>
    </row>
    <row r="21" spans="1:26" ht="12.75" customHeight="1" x14ac:dyDescent="0.2">
      <c r="P21" s="2"/>
      <c r="Q21" s="8"/>
      <c r="R21" s="8"/>
      <c r="S21" s="8"/>
      <c r="T21" s="8"/>
      <c r="U21" s="8"/>
      <c r="V21" s="8"/>
      <c r="W21" s="8"/>
    </row>
    <row r="22" spans="1:26" ht="12.75" customHeight="1" x14ac:dyDescent="0.2">
      <c r="P22" s="2"/>
      <c r="Q22" s="8"/>
      <c r="R22" s="8"/>
      <c r="S22" s="8"/>
      <c r="T22" s="8"/>
      <c r="U22" s="8"/>
      <c r="V22" s="8"/>
      <c r="W22" s="8"/>
    </row>
    <row r="23" spans="1:26" ht="12.75" customHeight="1" x14ac:dyDescent="0.2">
      <c r="P23" s="2"/>
      <c r="Q23" s="8"/>
      <c r="R23" s="8"/>
      <c r="S23" s="8"/>
      <c r="T23" s="8"/>
      <c r="U23" s="8"/>
      <c r="V23" s="8"/>
      <c r="W23" s="8"/>
    </row>
    <row r="24" spans="1:26" ht="12.75" customHeight="1" x14ac:dyDescent="0.2">
      <c r="P24" s="2"/>
      <c r="Q24" s="8"/>
      <c r="R24" s="8"/>
      <c r="S24" s="8"/>
      <c r="T24" s="8"/>
      <c r="U24" s="8"/>
      <c r="V24" s="8"/>
      <c r="W24" s="8"/>
    </row>
    <row r="25" spans="1:26" ht="12.75" customHeight="1" x14ac:dyDescent="0.2">
      <c r="P25" s="2"/>
      <c r="Q25" s="8"/>
      <c r="R25" s="8"/>
      <c r="S25" s="8"/>
      <c r="T25" s="8"/>
      <c r="U25" s="8"/>
      <c r="V25" s="8"/>
      <c r="W25" s="8"/>
    </row>
    <row r="26" spans="1:26" ht="12.75" customHeight="1" x14ac:dyDescent="0.2">
      <c r="P26" s="2"/>
      <c r="Q26" s="8"/>
      <c r="R26" s="8"/>
      <c r="S26" s="8"/>
      <c r="T26" s="8"/>
      <c r="U26" s="8"/>
      <c r="V26" s="8"/>
      <c r="W26" s="8"/>
    </row>
    <row r="27" spans="1:26" ht="12.75" customHeight="1" x14ac:dyDescent="0.25">
      <c r="P27" s="2"/>
      <c r="Q27" s="3"/>
      <c r="R27" s="3"/>
      <c r="S27" s="3"/>
      <c r="T27" s="3"/>
      <c r="U27" s="3"/>
      <c r="V27" s="3"/>
      <c r="W27" s="3"/>
    </row>
    <row r="28" spans="1:26" ht="12.75" customHeight="1" x14ac:dyDescent="0.25">
      <c r="P28" s="2"/>
      <c r="Q28" s="3"/>
      <c r="R28" s="3"/>
      <c r="S28" s="3"/>
      <c r="T28" s="3"/>
      <c r="U28" s="3"/>
      <c r="V28" s="3"/>
      <c r="W28" s="3"/>
    </row>
    <row r="29" spans="1:26" ht="12.75" customHeight="1" x14ac:dyDescent="0.25">
      <c r="J29" s="4"/>
      <c r="P29" s="2"/>
      <c r="Q29" s="3"/>
      <c r="R29" s="3"/>
      <c r="S29" s="3"/>
      <c r="T29" s="3"/>
      <c r="U29" s="3"/>
      <c r="V29" s="3"/>
      <c r="W29" s="3"/>
    </row>
    <row r="30" spans="1:26" ht="12.75" customHeight="1" x14ac:dyDescent="0.25">
      <c r="P30" s="2"/>
      <c r="Q30" s="3"/>
      <c r="R30" s="3"/>
      <c r="S30" s="3"/>
      <c r="T30" s="3"/>
      <c r="U30" s="3"/>
      <c r="V30" s="3"/>
      <c r="W30" s="3"/>
    </row>
    <row r="31" spans="1:26" ht="12.75" customHeight="1" x14ac:dyDescent="0.25">
      <c r="P31" s="2"/>
      <c r="Q31" s="3"/>
      <c r="R31" s="3"/>
      <c r="S31" s="3"/>
      <c r="T31" s="3"/>
      <c r="U31" s="3"/>
      <c r="V31" s="3"/>
      <c r="W31" s="3"/>
    </row>
    <row r="32" spans="1:26" ht="12.75" customHeight="1" x14ac:dyDescent="0.25">
      <c r="L32" s="4"/>
      <c r="P32" s="2"/>
      <c r="Q32" s="3"/>
      <c r="R32" s="3"/>
      <c r="S32" s="3"/>
      <c r="T32" s="3"/>
      <c r="U32" s="3"/>
      <c r="V32" s="3"/>
      <c r="W32" s="3"/>
    </row>
    <row r="33" spans="16:23" ht="12.75" customHeight="1" x14ac:dyDescent="0.25">
      <c r="P33" s="2"/>
      <c r="Q33" s="3"/>
      <c r="R33" s="3"/>
      <c r="S33" s="3"/>
      <c r="T33" s="3"/>
      <c r="U33" s="3"/>
      <c r="V33" s="3"/>
      <c r="W33" s="3"/>
    </row>
    <row r="34" spans="16:23" ht="12.75" customHeight="1" x14ac:dyDescent="0.25">
      <c r="P34" s="2"/>
      <c r="Q34" s="3"/>
      <c r="R34" s="3"/>
      <c r="S34" s="3"/>
      <c r="T34" s="3"/>
      <c r="U34" s="3"/>
      <c r="V34" s="3"/>
      <c r="W34" s="3"/>
    </row>
    <row r="35" spans="16:23" ht="12.75" customHeight="1" x14ac:dyDescent="0.25">
      <c r="P35" s="2"/>
      <c r="Q35" s="3"/>
      <c r="R35" s="3"/>
      <c r="S35" s="3"/>
      <c r="T35" s="3"/>
      <c r="U35" s="3"/>
      <c r="V35" s="3"/>
      <c r="W35" s="3"/>
    </row>
    <row r="36" spans="16:23" ht="12.75" customHeight="1" x14ac:dyDescent="0.25">
      <c r="P36" s="2"/>
      <c r="Q36" s="3"/>
      <c r="R36" s="3"/>
      <c r="S36" s="3"/>
      <c r="T36" s="3"/>
      <c r="U36" s="3"/>
      <c r="V36" s="3"/>
      <c r="W36" s="3"/>
    </row>
    <row r="37" spans="16:23" ht="12.75" customHeight="1" x14ac:dyDescent="0.25">
      <c r="P37" s="2"/>
      <c r="Q37" s="3"/>
      <c r="R37" s="3"/>
      <c r="S37" s="3"/>
      <c r="T37" s="3"/>
      <c r="U37" s="3"/>
      <c r="V37" s="3"/>
      <c r="W37" s="3"/>
    </row>
    <row r="38" spans="16:23" ht="12.75" customHeight="1" x14ac:dyDescent="0.25">
      <c r="P38" s="2"/>
      <c r="Q38" s="3"/>
      <c r="R38" s="3"/>
      <c r="S38" s="3"/>
      <c r="T38" s="3"/>
      <c r="U38" s="3"/>
      <c r="V38" s="3"/>
      <c r="W38" s="3"/>
    </row>
    <row r="39" spans="16:23" ht="12.75" customHeight="1" x14ac:dyDescent="0.25">
      <c r="P39" s="2"/>
      <c r="Q39" s="3"/>
      <c r="R39" s="3"/>
      <c r="S39" s="3"/>
      <c r="T39" s="3"/>
      <c r="U39" s="3"/>
      <c r="V39" s="3"/>
      <c r="W39" s="3"/>
    </row>
    <row r="40" spans="16:23" ht="12.75" customHeight="1" x14ac:dyDescent="0.25">
      <c r="P40" s="2"/>
      <c r="Q40" s="3"/>
      <c r="R40" s="3"/>
      <c r="S40" s="3"/>
      <c r="T40" s="3"/>
      <c r="U40" s="3"/>
      <c r="V40" s="3"/>
      <c r="W40" s="3"/>
    </row>
    <row r="41" spans="16:23" ht="12.75" customHeight="1" x14ac:dyDescent="0.25">
      <c r="P41" s="2"/>
      <c r="Q41" s="3"/>
      <c r="R41" s="3"/>
      <c r="S41" s="3"/>
      <c r="T41" s="3"/>
      <c r="U41" s="3"/>
      <c r="V41" s="3"/>
      <c r="W41" s="3"/>
    </row>
    <row r="42" spans="16:23" ht="12.75" customHeight="1" x14ac:dyDescent="0.25">
      <c r="P42" s="2"/>
      <c r="Q42" s="3"/>
      <c r="R42" s="3"/>
      <c r="S42" s="3"/>
      <c r="T42" s="3"/>
      <c r="U42" s="3"/>
      <c r="V42" s="3"/>
      <c r="W42" s="3"/>
    </row>
    <row r="43" spans="16:23" ht="12.75" customHeight="1" x14ac:dyDescent="0.25">
      <c r="P43" s="2"/>
      <c r="Q43" s="3"/>
      <c r="R43" s="3"/>
      <c r="S43" s="3"/>
      <c r="T43" s="3"/>
      <c r="U43" s="3"/>
      <c r="V43" s="3"/>
      <c r="W43" s="3"/>
    </row>
    <row r="44" spans="16:23" ht="12.75" customHeight="1" x14ac:dyDescent="0.25">
      <c r="P44" s="2"/>
      <c r="Q44" s="3"/>
      <c r="R44" s="3"/>
      <c r="S44" s="3"/>
      <c r="T44" s="3"/>
      <c r="U44" s="3"/>
      <c r="V44" s="3"/>
      <c r="W44" s="3"/>
    </row>
    <row r="45" spans="16:23" ht="12.75" customHeight="1" x14ac:dyDescent="0.25">
      <c r="P45" s="2"/>
      <c r="Q45" s="3"/>
      <c r="R45" s="3"/>
      <c r="S45" s="3"/>
      <c r="T45" s="3"/>
      <c r="U45" s="3"/>
      <c r="V45" s="3"/>
      <c r="W45" s="3"/>
    </row>
    <row r="46" spans="16:23" ht="12.75" customHeight="1" x14ac:dyDescent="0.25">
      <c r="P46" s="2"/>
      <c r="Q46" s="3"/>
      <c r="R46" s="3"/>
      <c r="S46" s="3"/>
      <c r="T46" s="3"/>
      <c r="U46" s="3"/>
      <c r="V46" s="3"/>
      <c r="W46" s="3"/>
    </row>
    <row r="47" spans="16:23" ht="12.75" customHeight="1" x14ac:dyDescent="0.25">
      <c r="P47" s="2"/>
      <c r="Q47" s="3"/>
      <c r="R47" s="3"/>
      <c r="S47" s="3"/>
      <c r="T47" s="3"/>
      <c r="U47" s="3"/>
      <c r="V47" s="3"/>
      <c r="W47" s="3"/>
    </row>
    <row r="48" spans="16:23" ht="12.75" customHeight="1" x14ac:dyDescent="0.25">
      <c r="P48" s="2"/>
      <c r="Q48" s="3"/>
      <c r="R48" s="3"/>
      <c r="S48" s="3"/>
      <c r="T48" s="3"/>
      <c r="U48" s="3"/>
      <c r="V48" s="3"/>
      <c r="W48" s="3"/>
    </row>
    <row r="49" spans="16:23" ht="12.75" customHeight="1" x14ac:dyDescent="0.25">
      <c r="P49" s="2"/>
      <c r="Q49" s="3"/>
      <c r="R49" s="3"/>
      <c r="S49" s="3"/>
      <c r="T49" s="3"/>
      <c r="U49" s="3"/>
      <c r="V49" s="3"/>
      <c r="W49" s="3"/>
    </row>
    <row r="50" spans="16:23" ht="12.75" customHeight="1" x14ac:dyDescent="0.25">
      <c r="P50" s="2"/>
      <c r="Q50" s="3"/>
      <c r="R50" s="3"/>
      <c r="S50" s="3"/>
      <c r="T50" s="3"/>
      <c r="U50" s="3"/>
      <c r="V50" s="3"/>
      <c r="W50" s="3"/>
    </row>
    <row r="51" spans="16:23" ht="12.75" customHeight="1" x14ac:dyDescent="0.25">
      <c r="P51" s="2"/>
      <c r="Q51" s="3"/>
      <c r="R51" s="3"/>
      <c r="S51" s="3"/>
      <c r="T51" s="3"/>
      <c r="U51" s="3"/>
      <c r="V51" s="3"/>
      <c r="W51" s="3"/>
    </row>
    <row r="52" spans="16:23" ht="12.75" customHeight="1" x14ac:dyDescent="0.25">
      <c r="P52" s="2"/>
      <c r="Q52" s="3"/>
      <c r="R52" s="3"/>
      <c r="S52" s="3"/>
      <c r="T52" s="3"/>
      <c r="U52" s="3"/>
      <c r="V52" s="3"/>
      <c r="W52" s="3"/>
    </row>
    <row r="53" spans="16:23" ht="12.75" customHeight="1" x14ac:dyDescent="0.25">
      <c r="P53" s="2"/>
      <c r="Q53" s="3"/>
      <c r="R53" s="3"/>
      <c r="S53" s="3"/>
      <c r="T53" s="3"/>
      <c r="U53" s="3"/>
      <c r="V53" s="3"/>
      <c r="W53" s="3"/>
    </row>
    <row r="54" spans="16:23" ht="12.75" customHeight="1" x14ac:dyDescent="0.25">
      <c r="P54" s="2"/>
      <c r="Q54" s="3"/>
      <c r="R54" s="3"/>
      <c r="S54" s="3"/>
      <c r="T54" s="3"/>
      <c r="U54" s="3"/>
    </row>
    <row r="55" spans="16:23" ht="12.75" customHeight="1" x14ac:dyDescent="0.25">
      <c r="P55" s="2"/>
      <c r="Q55" s="3"/>
      <c r="R55" s="3"/>
      <c r="S55" s="3"/>
      <c r="T55" s="3"/>
      <c r="U55" s="3"/>
    </row>
    <row r="56" spans="16:23" ht="12.75" customHeight="1" x14ac:dyDescent="0.25">
      <c r="P56" s="2"/>
      <c r="Q56" s="3"/>
      <c r="R56" s="3"/>
      <c r="S56" s="3"/>
      <c r="T56" s="3"/>
      <c r="U56" s="3"/>
    </row>
    <row r="57" spans="16:23" ht="12.75" customHeight="1" x14ac:dyDescent="0.25">
      <c r="P57" s="2"/>
      <c r="Q57" s="3"/>
      <c r="R57" s="3"/>
      <c r="S57" s="3"/>
      <c r="T57" s="3"/>
      <c r="U57" s="3"/>
    </row>
    <row r="58" spans="16:23" ht="12.75" customHeight="1" x14ac:dyDescent="0.25">
      <c r="P58" s="2"/>
      <c r="Q58" s="3"/>
      <c r="R58" s="3"/>
      <c r="S58" s="3"/>
      <c r="T58" s="3"/>
      <c r="U58" s="3"/>
    </row>
    <row r="59" spans="16:23" ht="12.75" customHeight="1" x14ac:dyDescent="0.25">
      <c r="P59" s="2"/>
      <c r="Q59" s="3"/>
      <c r="R59" s="3"/>
      <c r="S59" s="3"/>
      <c r="T59" s="3"/>
      <c r="U59" s="3"/>
    </row>
    <row r="60" spans="16:23" ht="12.75" customHeight="1" x14ac:dyDescent="0.25">
      <c r="P60" s="2"/>
      <c r="Q60" s="3"/>
      <c r="R60" s="3"/>
      <c r="S60" s="3"/>
      <c r="T60" s="3"/>
      <c r="U60" s="3"/>
    </row>
    <row r="61" spans="16:23" ht="12.75" customHeight="1" x14ac:dyDescent="0.25">
      <c r="P61" s="2"/>
      <c r="Q61" s="3"/>
      <c r="R61" s="3"/>
      <c r="S61" s="3"/>
      <c r="T61" s="3"/>
      <c r="U61" s="3"/>
    </row>
    <row r="62" spans="16:23" ht="12.75" customHeight="1" x14ac:dyDescent="0.25">
      <c r="P62" s="2"/>
      <c r="Q62" s="3"/>
      <c r="R62" s="3"/>
      <c r="S62" s="3"/>
      <c r="T62" s="3"/>
      <c r="U62" s="3"/>
    </row>
    <row r="63" spans="16:23" ht="12.75" customHeight="1" x14ac:dyDescent="0.25">
      <c r="P63" s="2"/>
      <c r="Q63" s="3"/>
      <c r="R63" s="3"/>
      <c r="S63" s="3"/>
      <c r="T63" s="3"/>
      <c r="U63" s="3"/>
    </row>
    <row r="64" spans="16:23" ht="12.75" customHeight="1" x14ac:dyDescent="0.25">
      <c r="P64" s="2"/>
      <c r="Q64" s="3"/>
      <c r="R64" s="3"/>
      <c r="S64" s="3"/>
      <c r="T64" s="3"/>
      <c r="U64" s="3"/>
    </row>
    <row r="65" spans="10:21" ht="12.75" customHeight="1" x14ac:dyDescent="0.25">
      <c r="P65" s="2"/>
      <c r="Q65" s="3"/>
      <c r="R65" s="3"/>
      <c r="S65" s="3"/>
      <c r="T65" s="3"/>
      <c r="U65" s="3"/>
    </row>
    <row r="66" spans="10:21" ht="12.75" customHeight="1" x14ac:dyDescent="0.25">
      <c r="P66" s="2"/>
      <c r="Q66" s="3"/>
      <c r="R66" s="3"/>
      <c r="S66" s="3"/>
      <c r="T66" s="3"/>
      <c r="U66" s="3"/>
    </row>
    <row r="67" spans="10:21" ht="12.75" customHeight="1" x14ac:dyDescent="0.2">
      <c r="J67" s="5"/>
      <c r="K67" s="5"/>
    </row>
  </sheetData>
  <mergeCells count="15">
    <mergeCell ref="AA1:AA2"/>
    <mergeCell ref="AB1:AB2"/>
    <mergeCell ref="Z1:Z2"/>
    <mergeCell ref="A1:H1"/>
    <mergeCell ref="I1:J1"/>
    <mergeCell ref="M1:M2"/>
    <mergeCell ref="N1:N2"/>
    <mergeCell ref="P1:P2"/>
    <mergeCell ref="Q1:R1"/>
    <mergeCell ref="O1:O2"/>
    <mergeCell ref="S1:U1"/>
    <mergeCell ref="V1:V2"/>
    <mergeCell ref="W1:W2"/>
    <mergeCell ref="X1:X2"/>
    <mergeCell ref="Y1:Y2"/>
  </mergeCells>
  <pageMargins left="0.75" right="0.75" top="1" bottom="1" header="0.5" footer="0.5"/>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A67"/>
  <sheetViews>
    <sheetView workbookViewId="0">
      <pane xSplit="8" ySplit="2" topLeftCell="I3" activePane="bottomRight" state="frozenSplit"/>
      <selection activeCell="H24" sqref="H24"/>
      <selection pane="topRight" activeCell="H24" sqref="H24"/>
      <selection pane="bottomLeft" activeCell="H24" sqref="H24"/>
      <selection pane="bottomRight" activeCell="V26" sqref="V26"/>
    </sheetView>
  </sheetViews>
  <sheetFormatPr defaultColWidth="9.140625" defaultRowHeight="12.75" customHeight="1" x14ac:dyDescent="0.2"/>
  <cols>
    <col min="1" max="1" width="4" style="2" bestFit="1" customWidth="1"/>
    <col min="2" max="2" width="4.85546875" style="2" bestFit="1" customWidth="1"/>
    <col min="3" max="3" width="7" style="2" bestFit="1" customWidth="1"/>
    <col min="4" max="4" width="3.140625" style="2" bestFit="1" customWidth="1"/>
    <col min="5" max="5" width="7" style="2" bestFit="1" customWidth="1"/>
    <col min="6" max="6" width="7.140625" style="2" bestFit="1" customWidth="1"/>
    <col min="7" max="7" width="7.5703125" style="2" customWidth="1"/>
    <col min="8" max="8" width="20.5703125" style="2" bestFit="1" customWidth="1"/>
    <col min="9" max="9" width="12.85546875" style="2" bestFit="1" customWidth="1"/>
    <col min="10" max="11" width="8.42578125" style="2" customWidth="1"/>
    <col min="12" max="12" width="4.5703125" style="2" bestFit="1" customWidth="1"/>
    <col min="13" max="13" width="54.7109375" style="2" bestFit="1" customWidth="1"/>
    <col min="14" max="14" width="5.140625" style="2" bestFit="1" customWidth="1"/>
    <col min="15" max="15" width="8.140625" style="2" customWidth="1"/>
    <col min="16" max="16" width="10.7109375" style="4" bestFit="1" customWidth="1"/>
    <col min="17" max="18" width="5.28515625" style="2" customWidth="1"/>
    <col min="19" max="21" width="3" style="2" bestFit="1" customWidth="1"/>
    <col min="22" max="22" width="10.5703125" style="2" bestFit="1" customWidth="1"/>
    <col min="23" max="23" width="9.140625" style="2"/>
    <col min="24" max="24" width="8" style="2" bestFit="1" customWidth="1"/>
    <col min="25" max="26" width="7.7109375" style="2" bestFit="1" customWidth="1"/>
    <col min="27" max="16384" width="9.140625" style="2"/>
  </cols>
  <sheetData>
    <row r="1" spans="1:27" s="29" customFormat="1" ht="37.5" customHeight="1" x14ac:dyDescent="0.2">
      <c r="A1" s="171" t="s">
        <v>156</v>
      </c>
      <c r="B1" s="171"/>
      <c r="C1" s="171"/>
      <c r="D1" s="171"/>
      <c r="E1" s="171"/>
      <c r="F1" s="171"/>
      <c r="G1" s="171"/>
      <c r="H1" s="171"/>
      <c r="I1" s="172" t="s">
        <v>67</v>
      </c>
      <c r="J1" s="172"/>
      <c r="K1" s="165">
        <v>1</v>
      </c>
      <c r="L1" s="165"/>
      <c r="M1" s="172" t="s">
        <v>7</v>
      </c>
      <c r="N1" s="172" t="s">
        <v>9</v>
      </c>
      <c r="O1" s="172" t="s">
        <v>31</v>
      </c>
      <c r="P1" s="172" t="s">
        <v>25</v>
      </c>
      <c r="Q1" s="173" t="s">
        <v>104</v>
      </c>
      <c r="R1" s="173"/>
      <c r="S1" s="173" t="s">
        <v>19</v>
      </c>
      <c r="T1" s="173"/>
      <c r="U1" s="173"/>
      <c r="V1" s="173" t="s">
        <v>125</v>
      </c>
      <c r="W1" s="173" t="s">
        <v>126</v>
      </c>
      <c r="X1" s="172" t="s">
        <v>22</v>
      </c>
      <c r="Y1" s="172" t="s">
        <v>23</v>
      </c>
      <c r="Z1" s="172" t="s">
        <v>20</v>
      </c>
      <c r="AA1" s="172" t="s">
        <v>21</v>
      </c>
    </row>
    <row r="2" spans="1:27" s="29" customFormat="1" ht="25.5" x14ac:dyDescent="0.2">
      <c r="A2" s="165"/>
      <c r="B2" s="165" t="s">
        <v>24</v>
      </c>
      <c r="C2" s="165" t="s">
        <v>3</v>
      </c>
      <c r="D2" s="165" t="s">
        <v>0</v>
      </c>
      <c r="E2" s="165" t="s">
        <v>4</v>
      </c>
      <c r="F2" s="165" t="s">
        <v>26</v>
      </c>
      <c r="G2" s="165" t="s">
        <v>66</v>
      </c>
      <c r="H2" s="165" t="s">
        <v>5</v>
      </c>
      <c r="I2" s="6" t="s">
        <v>1</v>
      </c>
      <c r="J2" s="165" t="s">
        <v>12</v>
      </c>
      <c r="K2" s="165" t="s">
        <v>13</v>
      </c>
      <c r="L2" s="6" t="s">
        <v>6</v>
      </c>
      <c r="M2" s="172"/>
      <c r="N2" s="172"/>
      <c r="O2" s="172"/>
      <c r="P2" s="172"/>
      <c r="Q2" s="7" t="s">
        <v>15</v>
      </c>
      <c r="R2" s="7" t="s">
        <v>16</v>
      </c>
      <c r="S2" s="7" t="s">
        <v>15</v>
      </c>
      <c r="T2" s="7" t="s">
        <v>16</v>
      </c>
      <c r="U2" s="7" t="s">
        <v>17</v>
      </c>
      <c r="V2" s="173"/>
      <c r="W2" s="173"/>
      <c r="X2" s="172"/>
      <c r="Y2" s="172"/>
      <c r="Z2" s="172"/>
      <c r="AA2" s="172"/>
    </row>
    <row r="3" spans="1:27" ht="12.75" customHeight="1" x14ac:dyDescent="0.2">
      <c r="A3" s="2">
        <f>Drop1Mod6!A18+1</f>
        <v>97</v>
      </c>
      <c r="B3" s="2">
        <v>1</v>
      </c>
      <c r="C3" s="2">
        <v>7</v>
      </c>
      <c r="D3" s="2">
        <v>0</v>
      </c>
      <c r="E3" s="2">
        <v>9213</v>
      </c>
      <c r="F3" s="2" t="s">
        <v>27</v>
      </c>
      <c r="G3" s="2">
        <v>1</v>
      </c>
      <c r="H3" s="2" t="s">
        <v>391</v>
      </c>
      <c r="I3" s="2" t="s">
        <v>175</v>
      </c>
      <c r="M3" s="2" t="s">
        <v>407</v>
      </c>
      <c r="N3" s="2" t="s">
        <v>10</v>
      </c>
      <c r="O3" s="2" t="s">
        <v>157</v>
      </c>
      <c r="P3" s="2" t="s">
        <v>182</v>
      </c>
      <c r="Q3" s="8">
        <v>1</v>
      </c>
      <c r="R3" s="8">
        <v>2</v>
      </c>
      <c r="S3" s="8">
        <v>1</v>
      </c>
      <c r="T3" s="8">
        <v>23</v>
      </c>
      <c r="U3" s="8">
        <v>2</v>
      </c>
      <c r="V3" s="8" t="s">
        <v>183</v>
      </c>
      <c r="W3" s="8">
        <v>3</v>
      </c>
    </row>
    <row r="4" spans="1:27" ht="12.75" customHeight="1" x14ac:dyDescent="0.2">
      <c r="A4" s="2">
        <f>A3+1</f>
        <v>98</v>
      </c>
      <c r="B4" s="2">
        <v>1</v>
      </c>
      <c r="C4" s="2">
        <f>$C$3</f>
        <v>7</v>
      </c>
      <c r="D4" s="2">
        <v>1</v>
      </c>
      <c r="E4" s="2">
        <v>9213</v>
      </c>
      <c r="F4" s="2" t="s">
        <v>27</v>
      </c>
      <c r="G4" s="2">
        <v>1</v>
      </c>
      <c r="H4" s="2" t="s">
        <v>392</v>
      </c>
      <c r="I4" s="2" t="s">
        <v>175</v>
      </c>
      <c r="M4" s="2" t="s">
        <v>407</v>
      </c>
      <c r="N4" s="2" t="s">
        <v>10</v>
      </c>
      <c r="O4" s="2" t="s">
        <v>158</v>
      </c>
      <c r="P4" s="2" t="s">
        <v>182</v>
      </c>
      <c r="Q4" s="8">
        <v>3</v>
      </c>
      <c r="R4" s="8">
        <v>4</v>
      </c>
      <c r="S4" s="8">
        <v>22</v>
      </c>
      <c r="T4" s="8">
        <v>37</v>
      </c>
      <c r="U4" s="8">
        <v>21</v>
      </c>
      <c r="V4" s="8" t="s">
        <v>183</v>
      </c>
      <c r="W4" s="8">
        <v>3</v>
      </c>
    </row>
    <row r="5" spans="1:27" ht="12.75" customHeight="1" x14ac:dyDescent="0.2">
      <c r="A5" s="2">
        <f t="shared" ref="A5:A18" si="0">A4+1</f>
        <v>99</v>
      </c>
      <c r="B5" s="2">
        <v>1</v>
      </c>
      <c r="C5" s="2">
        <f t="shared" ref="C5:C18" si="1">$C$3</f>
        <v>7</v>
      </c>
      <c r="D5" s="2">
        <v>2</v>
      </c>
      <c r="E5" s="2">
        <v>9213</v>
      </c>
      <c r="F5" s="2" t="s">
        <v>27</v>
      </c>
      <c r="G5" s="2">
        <v>1</v>
      </c>
      <c r="H5" s="2" t="s">
        <v>393</v>
      </c>
      <c r="I5" s="2" t="s">
        <v>175</v>
      </c>
      <c r="M5" s="2" t="s">
        <v>407</v>
      </c>
      <c r="N5" s="2" t="s">
        <v>10</v>
      </c>
      <c r="O5" s="2" t="s">
        <v>159</v>
      </c>
      <c r="P5" s="2" t="s">
        <v>182</v>
      </c>
      <c r="Q5" s="8">
        <v>5</v>
      </c>
      <c r="R5" s="8">
        <v>6</v>
      </c>
      <c r="S5" s="8">
        <v>3</v>
      </c>
      <c r="T5" s="8">
        <v>4</v>
      </c>
      <c r="U5" s="8">
        <v>24</v>
      </c>
      <c r="V5" s="8" t="s">
        <v>183</v>
      </c>
      <c r="W5" s="8">
        <v>3</v>
      </c>
    </row>
    <row r="6" spans="1:27" ht="12.75" customHeight="1" x14ac:dyDescent="0.2">
      <c r="A6" s="2">
        <f t="shared" si="0"/>
        <v>100</v>
      </c>
      <c r="B6" s="2">
        <v>1</v>
      </c>
      <c r="C6" s="2">
        <f t="shared" si="1"/>
        <v>7</v>
      </c>
      <c r="D6" s="2">
        <v>3</v>
      </c>
      <c r="E6" s="2">
        <v>9213</v>
      </c>
      <c r="F6" s="2" t="s">
        <v>27</v>
      </c>
      <c r="G6" s="2">
        <v>1</v>
      </c>
      <c r="H6" s="2" t="s">
        <v>394</v>
      </c>
      <c r="I6" s="2" t="s">
        <v>176</v>
      </c>
      <c r="M6" s="2" t="s">
        <v>408</v>
      </c>
      <c r="N6" s="2" t="s">
        <v>10</v>
      </c>
      <c r="O6" s="2" t="s">
        <v>160</v>
      </c>
      <c r="P6" s="2" t="s">
        <v>182</v>
      </c>
      <c r="Q6" s="8">
        <v>7</v>
      </c>
      <c r="R6" s="8">
        <v>8</v>
      </c>
      <c r="S6" s="8">
        <v>20</v>
      </c>
      <c r="T6" s="8">
        <v>19</v>
      </c>
      <c r="U6" s="8">
        <v>36</v>
      </c>
      <c r="V6" s="8" t="s">
        <v>183</v>
      </c>
      <c r="W6" s="8">
        <v>3</v>
      </c>
      <c r="Y6" s="9"/>
    </row>
    <row r="7" spans="1:27" ht="12.75" customHeight="1" x14ac:dyDescent="0.2">
      <c r="A7" s="2">
        <f t="shared" si="0"/>
        <v>101</v>
      </c>
      <c r="B7" s="2">
        <v>1</v>
      </c>
      <c r="C7" s="2">
        <f t="shared" si="1"/>
        <v>7</v>
      </c>
      <c r="D7" s="2">
        <v>4</v>
      </c>
      <c r="E7" s="2">
        <v>9213</v>
      </c>
      <c r="F7" s="2" t="s">
        <v>27</v>
      </c>
      <c r="G7" s="2">
        <v>1</v>
      </c>
      <c r="H7" s="2" t="s">
        <v>395</v>
      </c>
      <c r="I7" s="2" t="s">
        <v>176</v>
      </c>
      <c r="M7" s="2" t="s">
        <v>408</v>
      </c>
      <c r="N7" s="2" t="s">
        <v>10</v>
      </c>
      <c r="O7" s="2" t="s">
        <v>161</v>
      </c>
      <c r="P7" s="2" t="s">
        <v>182</v>
      </c>
      <c r="Q7" s="8">
        <v>9</v>
      </c>
      <c r="R7" s="8">
        <v>10</v>
      </c>
      <c r="S7" s="8">
        <v>6</v>
      </c>
      <c r="T7" s="8">
        <v>26</v>
      </c>
      <c r="U7" s="8">
        <v>5</v>
      </c>
      <c r="V7" s="8" t="s">
        <v>183</v>
      </c>
      <c r="W7" s="8">
        <v>3</v>
      </c>
      <c r="Y7" s="9"/>
    </row>
    <row r="8" spans="1:27" ht="12.75" customHeight="1" x14ac:dyDescent="0.2">
      <c r="A8" s="2">
        <f t="shared" si="0"/>
        <v>102</v>
      </c>
      <c r="B8" s="2">
        <v>1</v>
      </c>
      <c r="C8" s="2">
        <f t="shared" si="1"/>
        <v>7</v>
      </c>
      <c r="D8" s="2">
        <v>5</v>
      </c>
      <c r="E8" s="2">
        <v>9213</v>
      </c>
      <c r="F8" s="2" t="s">
        <v>27</v>
      </c>
      <c r="G8" s="2">
        <v>1</v>
      </c>
      <c r="H8" s="2" t="s">
        <v>396</v>
      </c>
      <c r="I8" s="2" t="s">
        <v>176</v>
      </c>
      <c r="M8" s="2" t="s">
        <v>408</v>
      </c>
      <c r="N8" s="2" t="s">
        <v>10</v>
      </c>
      <c r="O8" s="2" t="s">
        <v>162</v>
      </c>
      <c r="P8" s="2" t="s">
        <v>182</v>
      </c>
      <c r="Q8" s="8">
        <v>11</v>
      </c>
      <c r="R8" s="8">
        <v>12</v>
      </c>
      <c r="S8" s="8">
        <v>25</v>
      </c>
      <c r="T8" s="8">
        <v>39</v>
      </c>
      <c r="U8" s="8">
        <v>40</v>
      </c>
      <c r="V8" s="8" t="s">
        <v>183</v>
      </c>
      <c r="W8" s="8">
        <v>3</v>
      </c>
      <c r="Y8" s="9"/>
    </row>
    <row r="9" spans="1:27" ht="12.75" customHeight="1" x14ac:dyDescent="0.2">
      <c r="A9" s="2">
        <f t="shared" si="0"/>
        <v>103</v>
      </c>
      <c r="B9" s="2">
        <v>1</v>
      </c>
      <c r="C9" s="2">
        <f t="shared" si="1"/>
        <v>7</v>
      </c>
      <c r="D9" s="2">
        <v>6</v>
      </c>
      <c r="E9" s="2">
        <v>9213</v>
      </c>
      <c r="F9" s="2" t="s">
        <v>27</v>
      </c>
      <c r="G9" s="2">
        <v>1</v>
      </c>
      <c r="H9" s="2" t="s">
        <v>397</v>
      </c>
      <c r="I9" s="2" t="s">
        <v>177</v>
      </c>
      <c r="M9" s="2" t="s">
        <v>409</v>
      </c>
      <c r="N9" s="2" t="s">
        <v>10</v>
      </c>
      <c r="O9" s="2" t="s">
        <v>163</v>
      </c>
      <c r="P9" s="2" t="s">
        <v>182</v>
      </c>
      <c r="Q9" s="8">
        <v>13</v>
      </c>
      <c r="R9" s="8">
        <v>14</v>
      </c>
      <c r="S9" s="8">
        <v>47</v>
      </c>
      <c r="T9" s="8">
        <v>48</v>
      </c>
      <c r="U9" s="8">
        <v>38</v>
      </c>
      <c r="V9" s="8" t="s">
        <v>183</v>
      </c>
      <c r="W9" s="8">
        <v>3</v>
      </c>
      <c r="Y9" s="9"/>
    </row>
    <row r="10" spans="1:27" ht="12.75" customHeight="1" x14ac:dyDescent="0.2">
      <c r="A10" s="2">
        <f t="shared" si="0"/>
        <v>104</v>
      </c>
      <c r="B10" s="2">
        <v>1</v>
      </c>
      <c r="C10" s="2">
        <f t="shared" si="1"/>
        <v>7</v>
      </c>
      <c r="D10" s="2">
        <v>7</v>
      </c>
      <c r="E10" s="2">
        <v>9213</v>
      </c>
      <c r="F10" s="2" t="s">
        <v>27</v>
      </c>
      <c r="G10" s="2">
        <v>1</v>
      </c>
      <c r="H10" s="2" t="s">
        <v>398</v>
      </c>
      <c r="I10" s="2" t="s">
        <v>177</v>
      </c>
      <c r="M10" s="2" t="s">
        <v>409</v>
      </c>
      <c r="N10" s="2" t="s">
        <v>10</v>
      </c>
      <c r="O10" s="2" t="s">
        <v>164</v>
      </c>
      <c r="P10" s="2" t="s">
        <v>182</v>
      </c>
      <c r="Q10" s="8">
        <v>15</v>
      </c>
      <c r="R10" s="8">
        <v>16</v>
      </c>
      <c r="S10" s="8">
        <v>35</v>
      </c>
      <c r="T10" s="8">
        <v>46</v>
      </c>
      <c r="U10" s="8">
        <v>45</v>
      </c>
      <c r="V10" s="8" t="s">
        <v>183</v>
      </c>
      <c r="W10" s="8">
        <v>3</v>
      </c>
      <c r="Y10" s="9"/>
    </row>
    <row r="11" spans="1:27" ht="12.75" customHeight="1" x14ac:dyDescent="0.2">
      <c r="A11" s="2">
        <f t="shared" si="0"/>
        <v>105</v>
      </c>
      <c r="B11" s="2">
        <v>1</v>
      </c>
      <c r="C11" s="2">
        <f t="shared" si="1"/>
        <v>7</v>
      </c>
      <c r="D11" s="2">
        <v>8</v>
      </c>
      <c r="E11" s="2">
        <v>9213</v>
      </c>
      <c r="F11" s="2" t="s">
        <v>27</v>
      </c>
      <c r="G11" s="2">
        <v>1</v>
      </c>
      <c r="H11" s="2" t="s">
        <v>399</v>
      </c>
      <c r="I11" s="2" t="s">
        <v>177</v>
      </c>
      <c r="M11" s="2" t="s">
        <v>409</v>
      </c>
      <c r="N11" s="2" t="s">
        <v>10</v>
      </c>
      <c r="O11" s="2" t="s">
        <v>165</v>
      </c>
      <c r="P11" s="2" t="s">
        <v>182</v>
      </c>
      <c r="Q11" s="8">
        <v>34</v>
      </c>
      <c r="R11" s="8">
        <v>35</v>
      </c>
      <c r="S11" s="8">
        <v>17</v>
      </c>
      <c r="T11" s="8">
        <v>34</v>
      </c>
      <c r="U11" s="8">
        <v>18</v>
      </c>
      <c r="V11" s="8" t="s">
        <v>183</v>
      </c>
      <c r="W11" s="8">
        <v>3</v>
      </c>
      <c r="Y11" s="9"/>
    </row>
    <row r="12" spans="1:27" ht="12.75" customHeight="1" x14ac:dyDescent="0.2">
      <c r="A12" s="2">
        <f t="shared" si="0"/>
        <v>106</v>
      </c>
      <c r="B12" s="2">
        <v>1</v>
      </c>
      <c r="C12" s="2">
        <f t="shared" si="1"/>
        <v>7</v>
      </c>
      <c r="D12" s="2">
        <v>9</v>
      </c>
      <c r="E12" s="2">
        <v>9213</v>
      </c>
      <c r="F12" s="2" t="s">
        <v>27</v>
      </c>
      <c r="G12" s="2">
        <v>1</v>
      </c>
      <c r="H12" s="2" t="s">
        <v>400</v>
      </c>
      <c r="I12" s="2" t="s">
        <v>178</v>
      </c>
      <c r="M12" s="2" t="s">
        <v>410</v>
      </c>
      <c r="N12" s="2" t="s">
        <v>10</v>
      </c>
      <c r="O12" s="2" t="s">
        <v>166</v>
      </c>
      <c r="P12" s="2" t="s">
        <v>182</v>
      </c>
      <c r="Q12" s="8">
        <v>36</v>
      </c>
      <c r="R12" s="8">
        <v>37</v>
      </c>
      <c r="S12" s="8">
        <v>27</v>
      </c>
      <c r="T12" s="8">
        <v>8</v>
      </c>
      <c r="U12" s="8">
        <v>7</v>
      </c>
      <c r="V12" s="8" t="s">
        <v>155</v>
      </c>
      <c r="W12" s="8">
        <v>6</v>
      </c>
      <c r="Y12" s="9"/>
    </row>
    <row r="13" spans="1:27" ht="12.75" customHeight="1" x14ac:dyDescent="0.2">
      <c r="A13" s="2">
        <f t="shared" si="0"/>
        <v>107</v>
      </c>
      <c r="B13" s="2">
        <v>1</v>
      </c>
      <c r="C13" s="2">
        <f t="shared" si="1"/>
        <v>7</v>
      </c>
      <c r="D13" s="2">
        <v>10</v>
      </c>
      <c r="E13" s="2">
        <v>9213</v>
      </c>
      <c r="F13" s="2" t="s">
        <v>27</v>
      </c>
      <c r="G13" s="2">
        <v>1</v>
      </c>
      <c r="H13" s="2" t="s">
        <v>401</v>
      </c>
      <c r="I13" s="2" t="s">
        <v>178</v>
      </c>
      <c r="M13" s="2" t="s">
        <v>410</v>
      </c>
      <c r="N13" s="2" t="s">
        <v>10</v>
      </c>
      <c r="O13" s="2" t="s">
        <v>167</v>
      </c>
      <c r="P13" s="2" t="s">
        <v>182</v>
      </c>
      <c r="Q13" s="8">
        <v>38</v>
      </c>
      <c r="R13" s="8">
        <v>39</v>
      </c>
      <c r="S13" s="8">
        <v>41</v>
      </c>
      <c r="T13" s="8">
        <v>42</v>
      </c>
      <c r="U13" s="8">
        <v>28</v>
      </c>
      <c r="V13" s="8" t="s">
        <v>155</v>
      </c>
      <c r="W13" s="8">
        <v>6</v>
      </c>
      <c r="Y13" s="9"/>
    </row>
    <row r="14" spans="1:27" ht="12.75" customHeight="1" x14ac:dyDescent="0.2">
      <c r="A14" s="2">
        <f t="shared" si="0"/>
        <v>108</v>
      </c>
      <c r="B14" s="2">
        <v>1</v>
      </c>
      <c r="C14" s="2">
        <f t="shared" si="1"/>
        <v>7</v>
      </c>
      <c r="D14" s="2">
        <v>11</v>
      </c>
      <c r="E14" s="2">
        <v>9213</v>
      </c>
      <c r="F14" s="2" t="s">
        <v>27</v>
      </c>
      <c r="G14" s="2">
        <v>1</v>
      </c>
      <c r="H14" s="2" t="s">
        <v>402</v>
      </c>
      <c r="I14" s="2" t="s">
        <v>179</v>
      </c>
      <c r="M14" s="2" t="s">
        <v>411</v>
      </c>
      <c r="N14" s="2" t="s">
        <v>10</v>
      </c>
      <c r="O14" s="2" t="s">
        <v>168</v>
      </c>
      <c r="P14" s="2" t="s">
        <v>182</v>
      </c>
      <c r="Q14" s="8">
        <v>40</v>
      </c>
      <c r="R14" s="8">
        <v>41</v>
      </c>
      <c r="S14" s="8">
        <v>44</v>
      </c>
      <c r="T14" s="8">
        <v>43</v>
      </c>
      <c r="U14" s="8">
        <v>32</v>
      </c>
      <c r="V14" s="8" t="s">
        <v>184</v>
      </c>
      <c r="W14" s="8">
        <v>6</v>
      </c>
      <c r="Y14" s="9"/>
    </row>
    <row r="15" spans="1:27" ht="12.75" customHeight="1" x14ac:dyDescent="0.2">
      <c r="A15" s="2">
        <f t="shared" si="0"/>
        <v>109</v>
      </c>
      <c r="B15" s="2">
        <v>1</v>
      </c>
      <c r="C15" s="2">
        <f t="shared" si="1"/>
        <v>7</v>
      </c>
      <c r="D15" s="2">
        <v>12</v>
      </c>
      <c r="E15" s="2">
        <v>9213</v>
      </c>
      <c r="F15" s="2" t="s">
        <v>27</v>
      </c>
      <c r="G15" s="2">
        <v>1</v>
      </c>
      <c r="H15" s="2" t="s">
        <v>403</v>
      </c>
      <c r="I15" s="2" t="s">
        <v>180</v>
      </c>
      <c r="M15" s="2" t="s">
        <v>412</v>
      </c>
      <c r="N15" s="2" t="s">
        <v>10</v>
      </c>
      <c r="O15" s="2" t="s">
        <v>170</v>
      </c>
      <c r="P15" s="2" t="s">
        <v>182</v>
      </c>
      <c r="Q15" s="8">
        <v>42</v>
      </c>
      <c r="R15" s="8">
        <v>43</v>
      </c>
      <c r="S15" s="8">
        <v>33</v>
      </c>
      <c r="T15" s="8">
        <v>15</v>
      </c>
      <c r="U15" s="8">
        <v>16</v>
      </c>
      <c r="V15" s="8" t="s">
        <v>185</v>
      </c>
      <c r="W15" s="8">
        <v>6</v>
      </c>
      <c r="Y15" s="9"/>
    </row>
    <row r="16" spans="1:27" ht="12.75" customHeight="1" x14ac:dyDescent="0.2">
      <c r="A16" s="2">
        <f t="shared" si="0"/>
        <v>110</v>
      </c>
      <c r="B16" s="2">
        <v>1</v>
      </c>
      <c r="C16" s="2">
        <f t="shared" si="1"/>
        <v>7</v>
      </c>
      <c r="D16" s="2">
        <v>13</v>
      </c>
      <c r="E16" s="2">
        <v>9213</v>
      </c>
      <c r="F16" s="2" t="s">
        <v>27</v>
      </c>
      <c r="G16" s="2">
        <v>1</v>
      </c>
      <c r="H16" s="2" t="s">
        <v>404</v>
      </c>
      <c r="I16" s="2" t="s">
        <v>181</v>
      </c>
      <c r="M16" s="2" t="s">
        <v>413</v>
      </c>
      <c r="N16" s="2" t="s">
        <v>10</v>
      </c>
      <c r="O16" s="2" t="s">
        <v>172</v>
      </c>
      <c r="P16" s="2" t="s">
        <v>182</v>
      </c>
      <c r="Q16" s="8">
        <v>44</v>
      </c>
      <c r="R16" s="8">
        <v>45</v>
      </c>
      <c r="S16" s="8">
        <v>9</v>
      </c>
      <c r="T16" s="8">
        <v>29</v>
      </c>
      <c r="U16" s="8">
        <v>10</v>
      </c>
      <c r="V16" s="8" t="s">
        <v>16</v>
      </c>
      <c r="W16" s="8" t="s">
        <v>127</v>
      </c>
      <c r="Y16" s="9"/>
    </row>
    <row r="17" spans="1:26" ht="12.75" customHeight="1" x14ac:dyDescent="0.2">
      <c r="A17" s="2">
        <f t="shared" si="0"/>
        <v>111</v>
      </c>
      <c r="B17" s="2">
        <v>1</v>
      </c>
      <c r="C17" s="2">
        <f t="shared" si="1"/>
        <v>7</v>
      </c>
      <c r="D17" s="2">
        <v>14</v>
      </c>
      <c r="E17" s="2">
        <v>9213</v>
      </c>
      <c r="F17" s="2" t="s">
        <v>27</v>
      </c>
      <c r="G17" s="2">
        <v>1</v>
      </c>
      <c r="H17" s="2" t="s">
        <v>405</v>
      </c>
      <c r="I17" s="2" t="s">
        <v>181</v>
      </c>
      <c r="M17" s="2" t="s">
        <v>414</v>
      </c>
      <c r="N17" s="2" t="s">
        <v>10</v>
      </c>
      <c r="O17" s="2" t="s">
        <v>173</v>
      </c>
      <c r="P17" s="2" t="s">
        <v>182</v>
      </c>
      <c r="Q17" s="8">
        <v>46</v>
      </c>
      <c r="R17" s="8">
        <v>47</v>
      </c>
      <c r="S17" s="8">
        <v>12</v>
      </c>
      <c r="T17" s="8">
        <v>11</v>
      </c>
      <c r="U17" s="8">
        <v>30</v>
      </c>
      <c r="V17" s="8" t="s">
        <v>16</v>
      </c>
      <c r="W17" s="8" t="s">
        <v>127</v>
      </c>
      <c r="Y17" s="9"/>
      <c r="Z17" s="168"/>
    </row>
    <row r="18" spans="1:26" ht="12.75" customHeight="1" x14ac:dyDescent="0.2">
      <c r="A18" s="2">
        <f t="shared" si="0"/>
        <v>112</v>
      </c>
      <c r="B18" s="2">
        <v>1</v>
      </c>
      <c r="C18" s="2">
        <f t="shared" si="1"/>
        <v>7</v>
      </c>
      <c r="D18" s="2">
        <v>15</v>
      </c>
      <c r="E18" s="2">
        <v>9213</v>
      </c>
      <c r="F18" s="2" t="s">
        <v>27</v>
      </c>
      <c r="G18" s="2">
        <v>1</v>
      </c>
      <c r="H18" s="2" t="s">
        <v>406</v>
      </c>
      <c r="I18" s="2" t="s">
        <v>181</v>
      </c>
      <c r="M18" s="2" t="s">
        <v>415</v>
      </c>
      <c r="N18" s="2" t="s">
        <v>10</v>
      </c>
      <c r="O18" s="2" t="s">
        <v>174</v>
      </c>
      <c r="P18" s="2" t="s">
        <v>182</v>
      </c>
      <c r="Q18" s="8">
        <v>48</v>
      </c>
      <c r="R18" s="8">
        <v>49</v>
      </c>
      <c r="S18" s="8">
        <v>14</v>
      </c>
      <c r="T18" s="8">
        <v>31</v>
      </c>
      <c r="U18" s="8">
        <v>13</v>
      </c>
      <c r="V18" s="8" t="s">
        <v>16</v>
      </c>
      <c r="W18" s="8" t="s">
        <v>127</v>
      </c>
      <c r="Y18" s="9"/>
    </row>
    <row r="19" spans="1:26" ht="12.75" customHeight="1" x14ac:dyDescent="0.2">
      <c r="I19" s="2" t="s">
        <v>179</v>
      </c>
      <c r="M19" s="2" t="s">
        <v>411</v>
      </c>
      <c r="N19" s="2" t="s">
        <v>10</v>
      </c>
      <c r="O19" s="2" t="s">
        <v>169</v>
      </c>
      <c r="P19" s="2"/>
      <c r="Q19" s="8">
        <v>18</v>
      </c>
      <c r="R19" s="8">
        <v>19</v>
      </c>
      <c r="S19" s="8"/>
      <c r="T19" s="8"/>
      <c r="U19" s="8"/>
      <c r="V19" s="8" t="s">
        <v>184</v>
      </c>
      <c r="W19" s="8">
        <v>6</v>
      </c>
    </row>
    <row r="20" spans="1:26" ht="12.75" customHeight="1" x14ac:dyDescent="0.2">
      <c r="I20" s="2" t="s">
        <v>180</v>
      </c>
      <c r="M20" s="2" t="s">
        <v>412</v>
      </c>
      <c r="N20" s="2" t="s">
        <v>10</v>
      </c>
      <c r="O20" s="2" t="s">
        <v>171</v>
      </c>
      <c r="P20" s="2"/>
      <c r="Q20" s="8">
        <v>32</v>
      </c>
      <c r="R20" s="8">
        <v>33</v>
      </c>
      <c r="S20" s="8"/>
      <c r="T20" s="8"/>
      <c r="U20" s="8"/>
      <c r="V20" s="8" t="s">
        <v>185</v>
      </c>
      <c r="W20" s="8">
        <v>6</v>
      </c>
    </row>
    <row r="25" spans="1:26" ht="12.75" customHeight="1" x14ac:dyDescent="0.2">
      <c r="P25" s="2"/>
      <c r="Q25" s="8"/>
      <c r="R25" s="8"/>
      <c r="S25" s="8"/>
      <c r="T25" s="8"/>
      <c r="U25" s="8"/>
      <c r="V25" s="8"/>
      <c r="W25" s="8"/>
    </row>
    <row r="26" spans="1:26" ht="12.75" customHeight="1" x14ac:dyDescent="0.2">
      <c r="P26" s="2"/>
      <c r="Q26" s="8"/>
      <c r="R26" s="8"/>
      <c r="S26" s="8"/>
      <c r="T26" s="8"/>
      <c r="U26" s="8"/>
      <c r="V26" s="8"/>
      <c r="W26" s="8"/>
    </row>
    <row r="27" spans="1:26" ht="12.75" customHeight="1" x14ac:dyDescent="0.25">
      <c r="P27" s="2"/>
      <c r="Q27" s="3"/>
      <c r="R27" s="3"/>
      <c r="S27" s="3"/>
      <c r="T27" s="3"/>
      <c r="U27" s="3"/>
      <c r="V27" s="3"/>
      <c r="W27" s="3"/>
    </row>
    <row r="28" spans="1:26" ht="12.75" customHeight="1" x14ac:dyDescent="0.25">
      <c r="P28" s="2"/>
      <c r="Q28" s="3"/>
      <c r="R28" s="3"/>
      <c r="S28" s="3"/>
      <c r="T28" s="3"/>
      <c r="U28" s="3"/>
      <c r="V28" s="3"/>
      <c r="W28" s="3"/>
    </row>
    <row r="29" spans="1:26" ht="12.75" customHeight="1" x14ac:dyDescent="0.25">
      <c r="J29" s="4"/>
      <c r="P29" s="2"/>
      <c r="Q29" s="3"/>
      <c r="R29" s="3"/>
      <c r="S29" s="3"/>
      <c r="T29" s="3"/>
      <c r="U29" s="3"/>
      <c r="V29" s="3"/>
      <c r="W29" s="3"/>
    </row>
    <row r="30" spans="1:26" ht="12.75" customHeight="1" x14ac:dyDescent="0.25">
      <c r="P30" s="2"/>
      <c r="Q30" s="3"/>
      <c r="R30" s="3"/>
      <c r="S30" s="3"/>
      <c r="T30" s="3"/>
      <c r="U30" s="3"/>
      <c r="V30" s="3"/>
      <c r="W30" s="3"/>
    </row>
    <row r="31" spans="1:26" ht="12.75" customHeight="1" x14ac:dyDescent="0.25">
      <c r="P31" s="2"/>
      <c r="Q31" s="3"/>
      <c r="R31" s="3"/>
      <c r="S31" s="3"/>
      <c r="T31" s="3"/>
      <c r="U31" s="3"/>
      <c r="V31" s="3"/>
      <c r="W31" s="3"/>
    </row>
    <row r="32" spans="1:26" ht="12.75" customHeight="1" x14ac:dyDescent="0.25">
      <c r="L32" s="4"/>
      <c r="P32" s="2"/>
      <c r="Q32" s="3"/>
      <c r="R32" s="3"/>
      <c r="S32" s="3"/>
      <c r="T32" s="3"/>
      <c r="U32" s="3"/>
      <c r="V32" s="3"/>
      <c r="W32" s="3"/>
    </row>
    <row r="33" spans="16:23" ht="12.75" customHeight="1" x14ac:dyDescent="0.25">
      <c r="P33" s="2"/>
      <c r="Q33" s="3"/>
      <c r="R33" s="3"/>
      <c r="S33" s="3"/>
      <c r="T33" s="3"/>
      <c r="U33" s="3"/>
      <c r="V33" s="3"/>
      <c r="W33" s="3"/>
    </row>
    <row r="34" spans="16:23" ht="12.75" customHeight="1" x14ac:dyDescent="0.25">
      <c r="P34" s="2"/>
      <c r="Q34" s="3"/>
      <c r="R34" s="3"/>
      <c r="S34" s="3"/>
      <c r="T34" s="3"/>
      <c r="U34" s="3"/>
      <c r="V34" s="3"/>
      <c r="W34" s="3"/>
    </row>
    <row r="35" spans="16:23" ht="12.75" customHeight="1" x14ac:dyDescent="0.25">
      <c r="P35" s="2"/>
      <c r="Q35" s="3"/>
      <c r="R35" s="3"/>
      <c r="S35" s="3"/>
      <c r="T35" s="3"/>
      <c r="U35" s="3"/>
      <c r="V35" s="3"/>
      <c r="W35" s="3"/>
    </row>
    <row r="36" spans="16:23" ht="12.75" customHeight="1" x14ac:dyDescent="0.25">
      <c r="P36" s="2"/>
      <c r="Q36" s="3"/>
      <c r="R36" s="3"/>
      <c r="S36" s="3"/>
      <c r="T36" s="3"/>
      <c r="U36" s="3"/>
      <c r="V36" s="3"/>
      <c r="W36" s="3"/>
    </row>
    <row r="37" spans="16:23" ht="12.75" customHeight="1" x14ac:dyDescent="0.25">
      <c r="P37" s="2"/>
      <c r="Q37" s="3"/>
      <c r="R37" s="3"/>
      <c r="S37" s="3"/>
      <c r="T37" s="3"/>
      <c r="U37" s="3"/>
      <c r="V37" s="3"/>
      <c r="W37" s="3"/>
    </row>
    <row r="38" spans="16:23" ht="12.75" customHeight="1" x14ac:dyDescent="0.25">
      <c r="P38" s="2"/>
      <c r="Q38" s="3"/>
      <c r="R38" s="3"/>
      <c r="S38" s="3"/>
      <c r="T38" s="3"/>
      <c r="U38" s="3"/>
      <c r="V38" s="3"/>
      <c r="W38" s="3"/>
    </row>
    <row r="39" spans="16:23" ht="12.75" customHeight="1" x14ac:dyDescent="0.25">
      <c r="P39" s="2"/>
      <c r="Q39" s="3"/>
      <c r="R39" s="3"/>
      <c r="S39" s="3"/>
      <c r="T39" s="3"/>
      <c r="U39" s="3"/>
      <c r="V39" s="3"/>
      <c r="W39" s="3"/>
    </row>
    <row r="40" spans="16:23" ht="12.75" customHeight="1" x14ac:dyDescent="0.25">
      <c r="P40" s="2"/>
      <c r="Q40" s="3"/>
      <c r="R40" s="3"/>
      <c r="S40" s="3"/>
      <c r="T40" s="3"/>
      <c r="U40" s="3"/>
      <c r="V40" s="3"/>
      <c r="W40" s="3"/>
    </row>
    <row r="41" spans="16:23" ht="12.75" customHeight="1" x14ac:dyDescent="0.25">
      <c r="P41" s="2"/>
      <c r="Q41" s="3"/>
      <c r="R41" s="3"/>
      <c r="S41" s="3"/>
      <c r="T41" s="3"/>
      <c r="U41" s="3"/>
      <c r="V41" s="3"/>
      <c r="W41" s="3"/>
    </row>
    <row r="42" spans="16:23" ht="12.75" customHeight="1" x14ac:dyDescent="0.25">
      <c r="P42" s="2"/>
      <c r="Q42" s="3"/>
      <c r="R42" s="3"/>
      <c r="S42" s="3"/>
      <c r="T42" s="3"/>
      <c r="U42" s="3"/>
      <c r="V42" s="3"/>
      <c r="W42" s="3"/>
    </row>
    <row r="43" spans="16:23" ht="12.75" customHeight="1" x14ac:dyDescent="0.25">
      <c r="P43" s="2"/>
      <c r="Q43" s="3"/>
      <c r="R43" s="3"/>
      <c r="S43" s="3"/>
      <c r="T43" s="3"/>
      <c r="U43" s="3"/>
      <c r="V43" s="3"/>
      <c r="W43" s="3"/>
    </row>
    <row r="44" spans="16:23" ht="12.75" customHeight="1" x14ac:dyDescent="0.25">
      <c r="P44" s="2"/>
      <c r="Q44" s="3"/>
      <c r="R44" s="3"/>
      <c r="S44" s="3"/>
      <c r="T44" s="3"/>
      <c r="U44" s="3"/>
      <c r="V44" s="3"/>
      <c r="W44" s="3"/>
    </row>
    <row r="45" spans="16:23" ht="12.75" customHeight="1" x14ac:dyDescent="0.25">
      <c r="P45" s="2"/>
      <c r="Q45" s="3"/>
      <c r="R45" s="3"/>
      <c r="S45" s="3"/>
      <c r="T45" s="3"/>
      <c r="U45" s="3"/>
      <c r="V45" s="3"/>
      <c r="W45" s="3"/>
    </row>
    <row r="46" spans="16:23" ht="12.75" customHeight="1" x14ac:dyDescent="0.25">
      <c r="P46" s="2"/>
      <c r="Q46" s="3"/>
      <c r="R46" s="3"/>
      <c r="S46" s="3"/>
      <c r="T46" s="3"/>
      <c r="U46" s="3"/>
      <c r="V46" s="3"/>
      <c r="W46" s="3"/>
    </row>
    <row r="47" spans="16:23" ht="12.75" customHeight="1" x14ac:dyDescent="0.25">
      <c r="P47" s="2"/>
      <c r="Q47" s="3"/>
      <c r="R47" s="3"/>
      <c r="S47" s="3"/>
      <c r="T47" s="3"/>
      <c r="U47" s="3"/>
      <c r="V47" s="3"/>
      <c r="W47" s="3"/>
    </row>
    <row r="48" spans="16:23" ht="12.75" customHeight="1" x14ac:dyDescent="0.25">
      <c r="P48" s="2"/>
      <c r="Q48" s="3"/>
      <c r="R48" s="3"/>
      <c r="S48" s="3"/>
      <c r="T48" s="3"/>
      <c r="U48" s="3"/>
      <c r="V48" s="3"/>
      <c r="W48" s="3"/>
    </row>
    <row r="49" spans="16:21" ht="12.75" customHeight="1" x14ac:dyDescent="0.25">
      <c r="P49" s="2"/>
      <c r="Q49" s="3"/>
      <c r="R49" s="3"/>
      <c r="S49" s="3"/>
      <c r="T49" s="3"/>
      <c r="U49" s="3"/>
    </row>
    <row r="50" spans="16:21" ht="12.75" customHeight="1" x14ac:dyDescent="0.25">
      <c r="P50" s="2"/>
      <c r="Q50" s="3"/>
      <c r="R50" s="3"/>
      <c r="S50" s="3"/>
      <c r="T50" s="3"/>
      <c r="U50" s="3"/>
    </row>
    <row r="51" spans="16:21" ht="12.75" customHeight="1" x14ac:dyDescent="0.25">
      <c r="P51" s="2"/>
      <c r="Q51" s="3"/>
      <c r="R51" s="3"/>
      <c r="S51" s="3"/>
      <c r="T51" s="3"/>
      <c r="U51" s="3"/>
    </row>
    <row r="52" spans="16:21" ht="12.75" customHeight="1" x14ac:dyDescent="0.25">
      <c r="P52" s="2"/>
      <c r="Q52" s="3"/>
      <c r="R52" s="3"/>
      <c r="S52" s="3"/>
      <c r="T52" s="3"/>
      <c r="U52" s="3"/>
    </row>
    <row r="53" spans="16:21" ht="12.75" customHeight="1" x14ac:dyDescent="0.25">
      <c r="P53" s="2"/>
      <c r="Q53" s="3"/>
      <c r="R53" s="3"/>
      <c r="S53" s="3"/>
      <c r="T53" s="3"/>
      <c r="U53" s="3"/>
    </row>
    <row r="54" spans="16:21" ht="12.75" customHeight="1" x14ac:dyDescent="0.25">
      <c r="P54" s="2"/>
      <c r="Q54" s="3"/>
      <c r="R54" s="3"/>
      <c r="S54" s="3"/>
      <c r="T54" s="3"/>
      <c r="U54" s="3"/>
    </row>
    <row r="55" spans="16:21" ht="12.75" customHeight="1" x14ac:dyDescent="0.25">
      <c r="P55" s="2"/>
      <c r="Q55" s="3"/>
      <c r="R55" s="3"/>
      <c r="S55" s="3"/>
      <c r="T55" s="3"/>
      <c r="U55" s="3"/>
    </row>
    <row r="56" spans="16:21" ht="12.75" customHeight="1" x14ac:dyDescent="0.25">
      <c r="P56" s="2"/>
      <c r="Q56" s="3"/>
      <c r="R56" s="3"/>
      <c r="S56" s="3"/>
      <c r="T56" s="3"/>
      <c r="U56" s="3"/>
    </row>
    <row r="57" spans="16:21" ht="12.75" customHeight="1" x14ac:dyDescent="0.25">
      <c r="P57" s="2"/>
      <c r="Q57" s="3"/>
      <c r="R57" s="3"/>
      <c r="S57" s="3"/>
      <c r="T57" s="3"/>
      <c r="U57" s="3"/>
    </row>
    <row r="58" spans="16:21" ht="12.75" customHeight="1" x14ac:dyDescent="0.25">
      <c r="P58" s="2"/>
      <c r="Q58" s="3"/>
      <c r="R58" s="3"/>
      <c r="S58" s="3"/>
      <c r="T58" s="3"/>
      <c r="U58" s="3"/>
    </row>
    <row r="59" spans="16:21" ht="12.75" customHeight="1" x14ac:dyDescent="0.25">
      <c r="P59" s="2"/>
      <c r="Q59" s="3"/>
      <c r="R59" s="3"/>
      <c r="S59" s="3"/>
      <c r="T59" s="3"/>
      <c r="U59" s="3"/>
    </row>
    <row r="60" spans="16:21" ht="12.75" customHeight="1" x14ac:dyDescent="0.25">
      <c r="P60" s="2"/>
      <c r="Q60" s="3"/>
      <c r="R60" s="3"/>
      <c r="S60" s="3"/>
      <c r="T60" s="3"/>
      <c r="U60" s="3"/>
    </row>
    <row r="61" spans="16:21" ht="12.75" customHeight="1" x14ac:dyDescent="0.25">
      <c r="P61" s="2"/>
      <c r="Q61" s="3"/>
      <c r="R61" s="3"/>
      <c r="S61" s="3"/>
      <c r="T61" s="3"/>
      <c r="U61" s="3"/>
    </row>
    <row r="62" spans="16:21" ht="12.75" customHeight="1" x14ac:dyDescent="0.25">
      <c r="P62" s="2"/>
      <c r="Q62" s="3"/>
      <c r="R62" s="3"/>
      <c r="S62" s="3"/>
      <c r="T62" s="3"/>
      <c r="U62" s="3"/>
    </row>
    <row r="63" spans="16:21" ht="12.75" customHeight="1" x14ac:dyDescent="0.25">
      <c r="P63" s="2"/>
      <c r="Q63" s="3"/>
      <c r="R63" s="3"/>
      <c r="S63" s="3"/>
      <c r="T63" s="3"/>
      <c r="U63" s="3"/>
    </row>
    <row r="64" spans="16:21" ht="12.75" customHeight="1" x14ac:dyDescent="0.25">
      <c r="P64" s="2"/>
      <c r="Q64" s="3"/>
      <c r="R64" s="3"/>
      <c r="S64" s="3"/>
      <c r="T64" s="3"/>
      <c r="U64" s="3"/>
    </row>
    <row r="65" spans="10:21" ht="12.75" customHeight="1" x14ac:dyDescent="0.25">
      <c r="P65" s="2"/>
      <c r="Q65" s="3"/>
      <c r="R65" s="3"/>
      <c r="S65" s="3"/>
      <c r="T65" s="3"/>
      <c r="U65" s="3"/>
    </row>
    <row r="66" spans="10:21" ht="12.75" customHeight="1" x14ac:dyDescent="0.25">
      <c r="P66" s="2"/>
      <c r="Q66" s="3"/>
      <c r="R66" s="3"/>
      <c r="S66" s="3"/>
      <c r="T66" s="3"/>
      <c r="U66" s="3"/>
    </row>
    <row r="67" spans="10:21" ht="12.75" customHeight="1" x14ac:dyDescent="0.2">
      <c r="J67" s="5"/>
      <c r="K67" s="5"/>
    </row>
  </sheetData>
  <mergeCells count="14">
    <mergeCell ref="P1:P2"/>
    <mergeCell ref="A1:H1"/>
    <mergeCell ref="I1:J1"/>
    <mergeCell ref="M1:M2"/>
    <mergeCell ref="N1:N2"/>
    <mergeCell ref="O1:O2"/>
    <mergeCell ref="AA1:AA2"/>
    <mergeCell ref="Z1:Z2"/>
    <mergeCell ref="Q1:R1"/>
    <mergeCell ref="S1:U1"/>
    <mergeCell ref="V1:V2"/>
    <mergeCell ref="W1:W2"/>
    <mergeCell ref="X1:X2"/>
    <mergeCell ref="Y1:Y2"/>
  </mergeCells>
  <pageMargins left="0.75" right="0.75" top="1" bottom="1" header="0.5" footer="0.5"/>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I49" sqref="I49"/>
    </sheetView>
  </sheetViews>
  <sheetFormatPr defaultRowHeight="12.75" x14ac:dyDescent="0.2"/>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B67"/>
  <sheetViews>
    <sheetView workbookViewId="0">
      <pane xSplit="8" ySplit="2" topLeftCell="I3" activePane="bottomRight" state="frozenSplit"/>
      <selection activeCell="H24" sqref="H24"/>
      <selection pane="topRight" activeCell="H24" sqref="H24"/>
      <selection pane="bottomLeft" activeCell="H24" sqref="H24"/>
      <selection pane="bottomRight" activeCell="M3" activeCellId="1" sqref="H3:H17 M3:M17"/>
    </sheetView>
  </sheetViews>
  <sheetFormatPr defaultColWidth="9.140625" defaultRowHeight="12.75" customHeight="1" x14ac:dyDescent="0.2"/>
  <cols>
    <col min="1" max="1" width="5.140625" style="2" bestFit="1" customWidth="1"/>
    <col min="2" max="2" width="4.85546875" style="2" bestFit="1" customWidth="1"/>
    <col min="3" max="3" width="7" style="2" bestFit="1" customWidth="1"/>
    <col min="4" max="4" width="3.140625" style="2" bestFit="1" customWidth="1"/>
    <col min="5" max="5" width="7" style="2" bestFit="1" customWidth="1"/>
    <col min="6" max="6" width="7.140625" style="2" bestFit="1" customWidth="1"/>
    <col min="7" max="7" width="7.5703125" style="2" customWidth="1"/>
    <col min="8" max="8" width="22.42578125" style="2" bestFit="1" customWidth="1"/>
    <col min="9" max="9" width="13.5703125" style="2" bestFit="1" customWidth="1"/>
    <col min="10" max="11" width="8.42578125" style="2" customWidth="1"/>
    <col min="12" max="12" width="4.5703125" style="2" bestFit="1" customWidth="1"/>
    <col min="13" max="13" width="57.85546875" style="2" bestFit="1" customWidth="1"/>
    <col min="14" max="14" width="5.140625" style="2" bestFit="1" customWidth="1"/>
    <col min="15" max="15" width="8.140625" style="2" customWidth="1"/>
    <col min="16" max="16" width="10.7109375" style="4" bestFit="1" customWidth="1"/>
    <col min="17" max="18" width="5.28515625" style="2" customWidth="1"/>
    <col min="19" max="21" width="3" style="2" bestFit="1" customWidth="1"/>
    <col min="22" max="22" width="10.5703125" style="2" bestFit="1" customWidth="1"/>
    <col min="23" max="23" width="13" style="2" customWidth="1"/>
    <col min="24" max="24" width="8" style="2" bestFit="1" customWidth="1"/>
    <col min="25" max="26" width="7.7109375" style="2" bestFit="1" customWidth="1"/>
    <col min="27" max="16384" width="9.140625" style="2"/>
  </cols>
  <sheetData>
    <row r="1" spans="1:28" s="29" customFormat="1" ht="34.5" customHeight="1" x14ac:dyDescent="0.2">
      <c r="A1" s="171" t="s">
        <v>213</v>
      </c>
      <c r="B1" s="171"/>
      <c r="C1" s="171"/>
      <c r="D1" s="171"/>
      <c r="E1" s="171"/>
      <c r="F1" s="171"/>
      <c r="G1" s="171"/>
      <c r="H1" s="171"/>
      <c r="I1" s="172" t="s">
        <v>67</v>
      </c>
      <c r="J1" s="172"/>
      <c r="K1" s="167">
        <v>1</v>
      </c>
      <c r="L1" s="167"/>
      <c r="M1" s="172" t="s">
        <v>7</v>
      </c>
      <c r="N1" s="172" t="s">
        <v>9</v>
      </c>
      <c r="O1" s="172" t="s">
        <v>31</v>
      </c>
      <c r="P1" s="172" t="s">
        <v>25</v>
      </c>
      <c r="Q1" s="173" t="s">
        <v>104</v>
      </c>
      <c r="R1" s="173"/>
      <c r="S1" s="173" t="s">
        <v>19</v>
      </c>
      <c r="T1" s="173"/>
      <c r="U1" s="173"/>
      <c r="V1" s="173" t="s">
        <v>125</v>
      </c>
      <c r="W1" s="173" t="s">
        <v>126</v>
      </c>
      <c r="X1" s="172" t="s">
        <v>22</v>
      </c>
      <c r="Y1" s="172" t="s">
        <v>23</v>
      </c>
      <c r="Z1" s="172" t="s">
        <v>20</v>
      </c>
      <c r="AA1" s="172" t="s">
        <v>21</v>
      </c>
      <c r="AB1" s="167"/>
    </row>
    <row r="2" spans="1:28" s="29" customFormat="1" ht="25.5" x14ac:dyDescent="0.2">
      <c r="B2" s="29" t="s">
        <v>24</v>
      </c>
      <c r="C2" s="29" t="s">
        <v>3</v>
      </c>
      <c r="D2" s="29" t="s">
        <v>0</v>
      </c>
      <c r="E2" s="29" t="s">
        <v>4</v>
      </c>
      <c r="F2" s="29" t="s">
        <v>26</v>
      </c>
      <c r="G2" s="29" t="s">
        <v>66</v>
      </c>
      <c r="H2" s="29" t="s">
        <v>5</v>
      </c>
      <c r="I2" s="6" t="s">
        <v>1</v>
      </c>
      <c r="J2" s="167" t="s">
        <v>12</v>
      </c>
      <c r="K2" s="167" t="s">
        <v>13</v>
      </c>
      <c r="L2" s="6" t="s">
        <v>6</v>
      </c>
      <c r="M2" s="172"/>
      <c r="N2" s="172"/>
      <c r="O2" s="172"/>
      <c r="P2" s="172"/>
      <c r="Q2" s="7" t="s">
        <v>15</v>
      </c>
      <c r="R2" s="7" t="s">
        <v>16</v>
      </c>
      <c r="S2" s="7" t="s">
        <v>15</v>
      </c>
      <c r="T2" s="7" t="s">
        <v>16</v>
      </c>
      <c r="U2" s="7" t="s">
        <v>17</v>
      </c>
      <c r="V2" s="173"/>
      <c r="W2" s="173"/>
      <c r="X2" s="172"/>
      <c r="Y2" s="172"/>
      <c r="Z2" s="172"/>
      <c r="AA2" s="172"/>
      <c r="AB2" s="167"/>
    </row>
    <row r="3" spans="1:28" ht="12.75" customHeight="1" x14ac:dyDescent="0.2">
      <c r="A3" s="2">
        <f>Drop1Mod7!A18+1</f>
        <v>113</v>
      </c>
      <c r="B3" s="2">
        <v>1</v>
      </c>
      <c r="C3" s="2">
        <v>8</v>
      </c>
      <c r="D3" s="2">
        <v>0</v>
      </c>
      <c r="E3" s="2">
        <v>9213</v>
      </c>
      <c r="F3" s="2" t="s">
        <v>27</v>
      </c>
      <c r="G3" s="2">
        <v>1</v>
      </c>
      <c r="H3" s="9" t="s">
        <v>416</v>
      </c>
      <c r="I3" s="2" t="s">
        <v>269</v>
      </c>
      <c r="J3" s="2" t="s">
        <v>186</v>
      </c>
      <c r="M3" s="2" t="s">
        <v>431</v>
      </c>
      <c r="N3" s="2" t="s">
        <v>10</v>
      </c>
      <c r="O3" s="2" t="s">
        <v>198</v>
      </c>
      <c r="P3" s="2" t="s">
        <v>124</v>
      </c>
      <c r="Q3" s="8">
        <v>1</v>
      </c>
      <c r="R3" s="8">
        <v>2</v>
      </c>
      <c r="S3" s="8">
        <v>1</v>
      </c>
      <c r="T3" s="8">
        <v>23</v>
      </c>
      <c r="U3" s="8">
        <v>2</v>
      </c>
      <c r="V3" s="8" t="s">
        <v>16</v>
      </c>
      <c r="W3" s="8" t="s">
        <v>127</v>
      </c>
    </row>
    <row r="4" spans="1:28" ht="12.75" customHeight="1" x14ac:dyDescent="0.2">
      <c r="A4" s="2">
        <f>A3+1</f>
        <v>114</v>
      </c>
      <c r="B4" s="2">
        <f>$B$3</f>
        <v>1</v>
      </c>
      <c r="C4" s="2">
        <f>$C$3</f>
        <v>8</v>
      </c>
      <c r="D4" s="2">
        <v>1</v>
      </c>
      <c r="E4" s="2">
        <v>9213</v>
      </c>
      <c r="F4" s="2" t="s">
        <v>27</v>
      </c>
      <c r="G4" s="2">
        <v>1</v>
      </c>
      <c r="H4" s="9" t="s">
        <v>417</v>
      </c>
      <c r="I4" s="2" t="s">
        <v>259</v>
      </c>
      <c r="J4" s="2" t="s">
        <v>187</v>
      </c>
      <c r="M4" s="2" t="s">
        <v>432</v>
      </c>
      <c r="N4" s="2" t="s">
        <v>10</v>
      </c>
      <c r="O4" s="2" t="s">
        <v>199</v>
      </c>
      <c r="P4" s="2" t="s">
        <v>124</v>
      </c>
      <c r="Q4" s="8">
        <v>3</v>
      </c>
      <c r="R4" s="8">
        <v>4</v>
      </c>
      <c r="S4" s="8">
        <v>22</v>
      </c>
      <c r="T4" s="8">
        <v>37</v>
      </c>
      <c r="U4" s="8">
        <v>21</v>
      </c>
      <c r="V4" s="8" t="s">
        <v>16</v>
      </c>
      <c r="W4" s="8" t="s">
        <v>127</v>
      </c>
    </row>
    <row r="5" spans="1:28" ht="12.75" customHeight="1" x14ac:dyDescent="0.2">
      <c r="A5" s="2">
        <f t="shared" ref="A5:A18" si="0">A4+1</f>
        <v>115</v>
      </c>
      <c r="B5" s="2">
        <f t="shared" ref="B5:B18" si="1">$B$3</f>
        <v>1</v>
      </c>
      <c r="C5" s="2">
        <f t="shared" ref="C5:C18" si="2">$C$3</f>
        <v>8</v>
      </c>
      <c r="D5" s="2">
        <v>2</v>
      </c>
      <c r="E5" s="2">
        <v>9213</v>
      </c>
      <c r="F5" s="2" t="s">
        <v>27</v>
      </c>
      <c r="G5" s="2">
        <v>1</v>
      </c>
      <c r="H5" s="9" t="s">
        <v>418</v>
      </c>
      <c r="I5" s="2" t="s">
        <v>270</v>
      </c>
      <c r="J5" s="2" t="s">
        <v>188</v>
      </c>
      <c r="M5" s="2" t="s">
        <v>433</v>
      </c>
      <c r="N5" s="2" t="s">
        <v>10</v>
      </c>
      <c r="O5" s="2" t="s">
        <v>200</v>
      </c>
      <c r="P5" s="2" t="s">
        <v>124</v>
      </c>
      <c r="Q5" s="8">
        <v>5</v>
      </c>
      <c r="R5" s="8">
        <v>6</v>
      </c>
      <c r="S5" s="8">
        <v>3</v>
      </c>
      <c r="T5" s="8">
        <v>4</v>
      </c>
      <c r="U5" s="8">
        <v>24</v>
      </c>
      <c r="V5" s="8" t="s">
        <v>194</v>
      </c>
      <c r="W5" s="8">
        <v>6</v>
      </c>
    </row>
    <row r="6" spans="1:28" ht="12.75" customHeight="1" x14ac:dyDescent="0.2">
      <c r="A6" s="2">
        <f t="shared" si="0"/>
        <v>116</v>
      </c>
      <c r="B6" s="2">
        <f t="shared" si="1"/>
        <v>1</v>
      </c>
      <c r="C6" s="2">
        <f t="shared" si="2"/>
        <v>8</v>
      </c>
      <c r="D6" s="2">
        <v>3</v>
      </c>
      <c r="E6" s="2">
        <v>9213</v>
      </c>
      <c r="F6" s="2" t="s">
        <v>27</v>
      </c>
      <c r="G6" s="2">
        <v>1</v>
      </c>
      <c r="H6" s="9" t="s">
        <v>419</v>
      </c>
      <c r="I6" s="2" t="s">
        <v>270</v>
      </c>
      <c r="J6" s="2" t="s">
        <v>188</v>
      </c>
      <c r="M6" s="2" t="s">
        <v>433</v>
      </c>
      <c r="N6" s="2" t="s">
        <v>10</v>
      </c>
      <c r="O6" s="2" t="s">
        <v>201</v>
      </c>
      <c r="P6" s="2" t="s">
        <v>124</v>
      </c>
      <c r="Q6" s="8">
        <v>7</v>
      </c>
      <c r="R6" s="8">
        <v>8</v>
      </c>
      <c r="S6" s="8">
        <v>20</v>
      </c>
      <c r="T6" s="8">
        <v>19</v>
      </c>
      <c r="U6" s="8">
        <v>36</v>
      </c>
      <c r="V6" s="8" t="s">
        <v>194</v>
      </c>
      <c r="W6" s="8">
        <v>6</v>
      </c>
      <c r="Y6" s="9"/>
    </row>
    <row r="7" spans="1:28" ht="12.75" customHeight="1" x14ac:dyDescent="0.2">
      <c r="A7" s="2">
        <f t="shared" si="0"/>
        <v>117</v>
      </c>
      <c r="B7" s="2">
        <f t="shared" si="1"/>
        <v>1</v>
      </c>
      <c r="C7" s="2">
        <f t="shared" si="2"/>
        <v>8</v>
      </c>
      <c r="D7" s="2">
        <v>4</v>
      </c>
      <c r="E7" s="2">
        <v>9213</v>
      </c>
      <c r="F7" s="2" t="s">
        <v>27</v>
      </c>
      <c r="G7" s="2">
        <v>1</v>
      </c>
      <c r="H7" s="9" t="s">
        <v>420</v>
      </c>
      <c r="I7" s="2" t="s">
        <v>270</v>
      </c>
      <c r="J7" s="2" t="s">
        <v>188</v>
      </c>
      <c r="M7" s="2" t="s">
        <v>433</v>
      </c>
      <c r="N7" s="2" t="s">
        <v>10</v>
      </c>
      <c r="O7" s="2" t="s">
        <v>202</v>
      </c>
      <c r="P7" s="2" t="s">
        <v>124</v>
      </c>
      <c r="Q7" s="8">
        <v>9</v>
      </c>
      <c r="R7" s="8">
        <v>10</v>
      </c>
      <c r="S7" s="8">
        <v>6</v>
      </c>
      <c r="T7" s="8">
        <v>26</v>
      </c>
      <c r="U7" s="8">
        <v>5</v>
      </c>
      <c r="V7" s="8" t="s">
        <v>194</v>
      </c>
      <c r="W7" s="8">
        <v>6</v>
      </c>
      <c r="Y7" s="9"/>
    </row>
    <row r="8" spans="1:28" ht="12.75" customHeight="1" x14ac:dyDescent="0.2">
      <c r="A8" s="2">
        <f t="shared" si="0"/>
        <v>118</v>
      </c>
      <c r="B8" s="2">
        <f t="shared" si="1"/>
        <v>1</v>
      </c>
      <c r="C8" s="2">
        <f t="shared" si="2"/>
        <v>8</v>
      </c>
      <c r="D8" s="2">
        <v>5</v>
      </c>
      <c r="E8" s="2">
        <v>9213</v>
      </c>
      <c r="F8" s="2" t="s">
        <v>27</v>
      </c>
      <c r="G8" s="2">
        <v>1</v>
      </c>
      <c r="H8" s="9" t="s">
        <v>421</v>
      </c>
      <c r="I8" s="2" t="s">
        <v>270</v>
      </c>
      <c r="J8" s="2" t="s">
        <v>188</v>
      </c>
      <c r="M8" s="2" t="s">
        <v>433</v>
      </c>
      <c r="N8" s="2" t="s">
        <v>10</v>
      </c>
      <c r="O8" s="2" t="s">
        <v>203</v>
      </c>
      <c r="P8" s="2" t="s">
        <v>124</v>
      </c>
      <c r="Q8" s="8">
        <v>11</v>
      </c>
      <c r="R8" s="8">
        <v>12</v>
      </c>
      <c r="S8" s="8">
        <v>25</v>
      </c>
      <c r="T8" s="8">
        <v>39</v>
      </c>
      <c r="U8" s="8">
        <v>40</v>
      </c>
      <c r="V8" s="8" t="s">
        <v>194</v>
      </c>
      <c r="W8" s="8">
        <v>6</v>
      </c>
      <c r="Y8" s="9"/>
    </row>
    <row r="9" spans="1:28" ht="12.75" customHeight="1" x14ac:dyDescent="0.2">
      <c r="A9" s="2">
        <f t="shared" si="0"/>
        <v>119</v>
      </c>
      <c r="B9" s="2">
        <f t="shared" si="1"/>
        <v>1</v>
      </c>
      <c r="C9" s="2">
        <f t="shared" si="2"/>
        <v>8</v>
      </c>
      <c r="D9" s="2">
        <v>6</v>
      </c>
      <c r="E9" s="2">
        <v>9213</v>
      </c>
      <c r="F9" s="2" t="s">
        <v>27</v>
      </c>
      <c r="G9" s="2">
        <v>1</v>
      </c>
      <c r="H9" s="9" t="s">
        <v>422</v>
      </c>
      <c r="I9" s="2" t="s">
        <v>271</v>
      </c>
      <c r="J9" s="2" t="s">
        <v>189</v>
      </c>
      <c r="M9" s="2" t="s">
        <v>434</v>
      </c>
      <c r="N9" s="2" t="s">
        <v>10</v>
      </c>
      <c r="O9" s="2" t="s">
        <v>204</v>
      </c>
      <c r="P9" s="2" t="s">
        <v>124</v>
      </c>
      <c r="Q9" s="8">
        <v>13</v>
      </c>
      <c r="R9" s="8">
        <v>14</v>
      </c>
      <c r="S9" s="8">
        <v>47</v>
      </c>
      <c r="T9" s="8">
        <v>48</v>
      </c>
      <c r="U9" s="8">
        <v>38</v>
      </c>
      <c r="V9" s="8" t="s">
        <v>195</v>
      </c>
      <c r="W9" s="8">
        <v>6</v>
      </c>
      <c r="Y9" s="9"/>
    </row>
    <row r="10" spans="1:28" ht="12.75" customHeight="1" x14ac:dyDescent="0.2">
      <c r="A10" s="2">
        <f t="shared" si="0"/>
        <v>120</v>
      </c>
      <c r="B10" s="2">
        <f t="shared" si="1"/>
        <v>1</v>
      </c>
      <c r="C10" s="2">
        <f t="shared" si="2"/>
        <v>8</v>
      </c>
      <c r="D10" s="2">
        <v>7</v>
      </c>
      <c r="E10" s="2">
        <v>9213</v>
      </c>
      <c r="F10" s="2" t="s">
        <v>27</v>
      </c>
      <c r="G10" s="2">
        <v>1</v>
      </c>
      <c r="H10" s="9" t="s">
        <v>423</v>
      </c>
      <c r="I10" s="2" t="s">
        <v>271</v>
      </c>
      <c r="J10" s="2" t="s">
        <v>189</v>
      </c>
      <c r="M10" s="2" t="s">
        <v>434</v>
      </c>
      <c r="N10" s="2" t="s">
        <v>10</v>
      </c>
      <c r="O10" s="2" t="s">
        <v>205</v>
      </c>
      <c r="P10" s="2" t="s">
        <v>124</v>
      </c>
      <c r="Q10" s="8">
        <v>15</v>
      </c>
      <c r="R10" s="8">
        <v>16</v>
      </c>
      <c r="S10" s="8">
        <v>35</v>
      </c>
      <c r="T10" s="8">
        <v>46</v>
      </c>
      <c r="U10" s="8">
        <v>45</v>
      </c>
      <c r="V10" s="8" t="s">
        <v>195</v>
      </c>
      <c r="W10" s="8">
        <v>6</v>
      </c>
      <c r="Y10" s="9"/>
    </row>
    <row r="11" spans="1:28" ht="12.75" customHeight="1" x14ac:dyDescent="0.2">
      <c r="A11" s="2">
        <f t="shared" si="0"/>
        <v>121</v>
      </c>
      <c r="B11" s="2">
        <f t="shared" si="1"/>
        <v>1</v>
      </c>
      <c r="C11" s="2">
        <f t="shared" si="2"/>
        <v>8</v>
      </c>
      <c r="D11" s="2">
        <v>8</v>
      </c>
      <c r="E11" s="2">
        <v>9213</v>
      </c>
      <c r="F11" s="2" t="s">
        <v>27</v>
      </c>
      <c r="G11" s="2">
        <v>1</v>
      </c>
      <c r="H11" s="9" t="s">
        <v>424</v>
      </c>
      <c r="I11" s="2" t="s">
        <v>271</v>
      </c>
      <c r="J11" s="2" t="s">
        <v>189</v>
      </c>
      <c r="M11" s="2" t="s">
        <v>434</v>
      </c>
      <c r="N11" s="2" t="s">
        <v>10</v>
      </c>
      <c r="O11" s="2" t="s">
        <v>206</v>
      </c>
      <c r="P11" s="2" t="s">
        <v>124</v>
      </c>
      <c r="Q11" s="8">
        <v>34</v>
      </c>
      <c r="R11" s="8">
        <v>35</v>
      </c>
      <c r="S11" s="8">
        <v>17</v>
      </c>
      <c r="T11" s="8">
        <v>34</v>
      </c>
      <c r="U11" s="8">
        <v>18</v>
      </c>
      <c r="V11" s="8" t="s">
        <v>195</v>
      </c>
      <c r="W11" s="8">
        <v>6</v>
      </c>
      <c r="Y11" s="9"/>
    </row>
    <row r="12" spans="1:28" ht="12.75" customHeight="1" x14ac:dyDescent="0.2">
      <c r="A12" s="2">
        <f t="shared" si="0"/>
        <v>122</v>
      </c>
      <c r="B12" s="2">
        <f t="shared" si="1"/>
        <v>1</v>
      </c>
      <c r="C12" s="2">
        <f t="shared" si="2"/>
        <v>8</v>
      </c>
      <c r="D12" s="2">
        <v>9</v>
      </c>
      <c r="E12" s="2">
        <v>9213</v>
      </c>
      <c r="F12" s="2" t="s">
        <v>27</v>
      </c>
      <c r="G12" s="2">
        <v>1</v>
      </c>
      <c r="H12" s="9" t="s">
        <v>425</v>
      </c>
      <c r="I12" s="2" t="s">
        <v>272</v>
      </c>
      <c r="J12" s="2" t="s">
        <v>190</v>
      </c>
      <c r="M12" s="2" t="s">
        <v>435</v>
      </c>
      <c r="N12" s="2" t="s">
        <v>10</v>
      </c>
      <c r="O12" s="2" t="s">
        <v>207</v>
      </c>
      <c r="P12" s="2" t="s">
        <v>124</v>
      </c>
      <c r="Q12" s="8">
        <v>36</v>
      </c>
      <c r="R12" s="8">
        <v>37</v>
      </c>
      <c r="S12" s="8">
        <v>27</v>
      </c>
      <c r="T12" s="8">
        <v>8</v>
      </c>
      <c r="U12" s="8">
        <v>7</v>
      </c>
      <c r="V12" s="8" t="s">
        <v>16</v>
      </c>
      <c r="W12" s="8" t="s">
        <v>127</v>
      </c>
      <c r="Y12" s="9"/>
    </row>
    <row r="13" spans="1:28" ht="12.75" customHeight="1" x14ac:dyDescent="0.2">
      <c r="A13" s="2">
        <f t="shared" si="0"/>
        <v>123</v>
      </c>
      <c r="B13" s="2">
        <f t="shared" si="1"/>
        <v>1</v>
      </c>
      <c r="C13" s="2">
        <f t="shared" si="2"/>
        <v>8</v>
      </c>
      <c r="D13" s="2">
        <v>10</v>
      </c>
      <c r="E13" s="2">
        <v>9213</v>
      </c>
      <c r="F13" s="2" t="s">
        <v>27</v>
      </c>
      <c r="G13" s="2">
        <v>1</v>
      </c>
      <c r="H13" s="9" t="s">
        <v>426</v>
      </c>
      <c r="I13" s="2" t="s">
        <v>273</v>
      </c>
      <c r="J13" s="2" t="s">
        <v>191</v>
      </c>
      <c r="M13" s="2" t="s">
        <v>436</v>
      </c>
      <c r="N13" s="2" t="s">
        <v>10</v>
      </c>
      <c r="O13" s="2" t="s">
        <v>208</v>
      </c>
      <c r="P13" s="2" t="s">
        <v>124</v>
      </c>
      <c r="Q13" s="8">
        <v>38</v>
      </c>
      <c r="R13" s="8">
        <v>39</v>
      </c>
      <c r="S13" s="8">
        <v>41</v>
      </c>
      <c r="T13" s="8">
        <v>42</v>
      </c>
      <c r="U13" s="8">
        <v>28</v>
      </c>
      <c r="V13" s="8" t="s">
        <v>196</v>
      </c>
      <c r="W13" s="8">
        <v>3</v>
      </c>
      <c r="Y13" s="9"/>
    </row>
    <row r="14" spans="1:28" ht="12.75" customHeight="1" x14ac:dyDescent="0.2">
      <c r="A14" s="2">
        <f t="shared" si="0"/>
        <v>124</v>
      </c>
      <c r="B14" s="2">
        <f t="shared" si="1"/>
        <v>1</v>
      </c>
      <c r="C14" s="2">
        <f t="shared" si="2"/>
        <v>8</v>
      </c>
      <c r="D14" s="2">
        <v>11</v>
      </c>
      <c r="E14" s="2">
        <v>9213</v>
      </c>
      <c r="F14" s="2" t="s">
        <v>27</v>
      </c>
      <c r="G14" s="2">
        <v>1</v>
      </c>
      <c r="H14" s="9" t="s">
        <v>427</v>
      </c>
      <c r="I14" s="2" t="s">
        <v>273</v>
      </c>
      <c r="J14" s="2" t="s">
        <v>191</v>
      </c>
      <c r="M14" s="2" t="s">
        <v>436</v>
      </c>
      <c r="N14" s="2" t="s">
        <v>10</v>
      </c>
      <c r="O14" s="2" t="s">
        <v>209</v>
      </c>
      <c r="P14" s="2" t="s">
        <v>124</v>
      </c>
      <c r="Q14" s="8">
        <v>40</v>
      </c>
      <c r="R14" s="8">
        <v>41</v>
      </c>
      <c r="S14" s="8">
        <v>44</v>
      </c>
      <c r="T14" s="8">
        <v>43</v>
      </c>
      <c r="U14" s="8">
        <v>32</v>
      </c>
      <c r="V14" s="8" t="s">
        <v>196</v>
      </c>
      <c r="W14" s="8">
        <v>3</v>
      </c>
      <c r="Y14" s="9"/>
    </row>
    <row r="15" spans="1:28" ht="12.75" customHeight="1" x14ac:dyDescent="0.2">
      <c r="A15" s="2">
        <f t="shared" si="0"/>
        <v>125</v>
      </c>
      <c r="B15" s="2">
        <f t="shared" si="1"/>
        <v>1</v>
      </c>
      <c r="C15" s="2">
        <f t="shared" si="2"/>
        <v>8</v>
      </c>
      <c r="D15" s="2">
        <v>12</v>
      </c>
      <c r="E15" s="2">
        <v>9213</v>
      </c>
      <c r="F15" s="2" t="s">
        <v>27</v>
      </c>
      <c r="G15" s="2">
        <v>1</v>
      </c>
      <c r="H15" s="9" t="s">
        <v>428</v>
      </c>
      <c r="I15" s="2" t="s">
        <v>271</v>
      </c>
      <c r="J15" s="2" t="s">
        <v>189</v>
      </c>
      <c r="M15" s="2" t="s">
        <v>434</v>
      </c>
      <c r="N15" s="2" t="s">
        <v>10</v>
      </c>
      <c r="O15" s="2" t="s">
        <v>210</v>
      </c>
      <c r="P15" s="2" t="s">
        <v>124</v>
      </c>
      <c r="Q15" s="8">
        <v>42</v>
      </c>
      <c r="R15" s="8">
        <v>43</v>
      </c>
      <c r="S15" s="8">
        <v>33</v>
      </c>
      <c r="T15" s="8">
        <v>15</v>
      </c>
      <c r="U15" s="8">
        <v>16</v>
      </c>
      <c r="V15" s="8" t="s">
        <v>195</v>
      </c>
      <c r="W15" s="8">
        <v>6</v>
      </c>
      <c r="Y15" s="9"/>
    </row>
    <row r="16" spans="1:28" ht="12.75" customHeight="1" x14ac:dyDescent="0.2">
      <c r="A16" s="2">
        <f t="shared" si="0"/>
        <v>126</v>
      </c>
      <c r="B16" s="2">
        <f t="shared" si="1"/>
        <v>1</v>
      </c>
      <c r="C16" s="2">
        <f t="shared" si="2"/>
        <v>8</v>
      </c>
      <c r="D16" s="2">
        <v>13</v>
      </c>
      <c r="E16" s="2">
        <v>9213</v>
      </c>
      <c r="F16" s="2" t="s">
        <v>27</v>
      </c>
      <c r="G16" s="2">
        <v>1</v>
      </c>
      <c r="H16" s="9" t="s">
        <v>429</v>
      </c>
      <c r="I16" s="2" t="s">
        <v>274</v>
      </c>
      <c r="J16" s="2" t="s">
        <v>192</v>
      </c>
      <c r="M16" s="2" t="s">
        <v>437</v>
      </c>
      <c r="N16" s="2" t="s">
        <v>10</v>
      </c>
      <c r="O16" s="2" t="s">
        <v>211</v>
      </c>
      <c r="P16" s="2" t="s">
        <v>124</v>
      </c>
      <c r="Q16" s="8">
        <v>44</v>
      </c>
      <c r="R16" s="8">
        <v>45</v>
      </c>
      <c r="S16" s="8">
        <v>9</v>
      </c>
      <c r="T16" s="8">
        <v>29</v>
      </c>
      <c r="U16" s="8">
        <v>10</v>
      </c>
      <c r="V16" s="8" t="s">
        <v>16</v>
      </c>
      <c r="W16" s="8" t="s">
        <v>127</v>
      </c>
      <c r="Y16" s="9"/>
    </row>
    <row r="17" spans="1:26" ht="12.75" customHeight="1" x14ac:dyDescent="0.2">
      <c r="A17" s="2">
        <f t="shared" si="0"/>
        <v>127</v>
      </c>
      <c r="B17" s="2">
        <f t="shared" si="1"/>
        <v>1</v>
      </c>
      <c r="C17" s="2">
        <f t="shared" si="2"/>
        <v>8</v>
      </c>
      <c r="D17" s="2">
        <v>14</v>
      </c>
      <c r="E17" s="2">
        <v>9213</v>
      </c>
      <c r="F17" s="2" t="s">
        <v>27</v>
      </c>
      <c r="G17" s="2">
        <v>1</v>
      </c>
      <c r="H17" s="9" t="s">
        <v>430</v>
      </c>
      <c r="I17" s="2" t="s">
        <v>266</v>
      </c>
      <c r="J17" s="2" t="s">
        <v>193</v>
      </c>
      <c r="M17" s="2" t="s">
        <v>438</v>
      </c>
      <c r="N17" s="2" t="s">
        <v>10</v>
      </c>
      <c r="O17" s="2" t="s">
        <v>212</v>
      </c>
      <c r="P17" s="2" t="s">
        <v>124</v>
      </c>
      <c r="Q17" s="8">
        <v>46</v>
      </c>
      <c r="R17" s="8">
        <v>47</v>
      </c>
      <c r="S17" s="8">
        <v>12</v>
      </c>
      <c r="T17" s="8">
        <v>11</v>
      </c>
      <c r="U17" s="8">
        <v>30</v>
      </c>
      <c r="V17" s="8" t="s">
        <v>197</v>
      </c>
      <c r="W17" s="8">
        <v>5</v>
      </c>
      <c r="Y17" s="9"/>
      <c r="Z17" s="168"/>
    </row>
    <row r="18" spans="1:26" ht="12.75" customHeight="1" x14ac:dyDescent="0.2">
      <c r="A18" s="2">
        <f t="shared" si="0"/>
        <v>128</v>
      </c>
      <c r="B18" s="2">
        <f t="shared" si="1"/>
        <v>1</v>
      </c>
      <c r="C18" s="2">
        <f t="shared" si="2"/>
        <v>8</v>
      </c>
      <c r="D18" s="2">
        <v>15</v>
      </c>
      <c r="E18" s="2">
        <v>9213</v>
      </c>
      <c r="F18" s="2" t="s">
        <v>27</v>
      </c>
      <c r="G18" s="2">
        <v>0</v>
      </c>
      <c r="H18" s="9"/>
      <c r="P18" s="2"/>
      <c r="Q18" s="8"/>
      <c r="R18" s="8"/>
      <c r="S18" s="8"/>
      <c r="T18" s="8"/>
      <c r="U18" s="8"/>
      <c r="V18" s="8"/>
      <c r="W18" s="8"/>
      <c r="Y18" s="9"/>
    </row>
    <row r="19" spans="1:26" ht="12.75" customHeight="1" x14ac:dyDescent="0.2">
      <c r="P19" s="2"/>
      <c r="Q19" s="8"/>
      <c r="R19" s="8"/>
      <c r="S19" s="8"/>
      <c r="T19" s="8"/>
      <c r="U19" s="8"/>
      <c r="V19" s="8"/>
      <c r="W19" s="8"/>
    </row>
    <row r="20" spans="1:26" ht="12.75" customHeight="1" x14ac:dyDescent="0.2">
      <c r="P20" s="2"/>
      <c r="Q20" s="8"/>
      <c r="R20" s="8"/>
      <c r="S20" s="8"/>
      <c r="T20" s="8"/>
      <c r="U20" s="8"/>
      <c r="V20" s="8"/>
      <c r="W20" s="8"/>
    </row>
    <row r="21" spans="1:26" ht="12.75" customHeight="1" x14ac:dyDescent="0.2">
      <c r="P21" s="2"/>
      <c r="Q21" s="8"/>
      <c r="R21" s="8"/>
      <c r="S21" s="8"/>
      <c r="T21" s="8"/>
      <c r="U21" s="8"/>
    </row>
    <row r="22" spans="1:26" ht="12.75" customHeight="1" x14ac:dyDescent="0.2">
      <c r="P22" s="2"/>
      <c r="Q22" s="8"/>
      <c r="R22" s="8"/>
      <c r="S22" s="8"/>
      <c r="T22" s="8"/>
      <c r="U22" s="8"/>
    </row>
    <row r="23" spans="1:26" ht="12.75" customHeight="1" x14ac:dyDescent="0.2">
      <c r="P23" s="2"/>
      <c r="Q23" s="8"/>
      <c r="R23" s="8"/>
      <c r="S23" s="8"/>
      <c r="T23" s="8"/>
      <c r="U23" s="8"/>
    </row>
    <row r="24" spans="1:26" ht="12.75" customHeight="1" x14ac:dyDescent="0.2">
      <c r="P24" s="2"/>
      <c r="Q24" s="8"/>
      <c r="R24" s="8"/>
      <c r="S24" s="8"/>
      <c r="T24" s="8"/>
      <c r="U24" s="8"/>
    </row>
    <row r="25" spans="1:26" ht="12.75" customHeight="1" x14ac:dyDescent="0.2">
      <c r="P25" s="2"/>
      <c r="Q25" s="8"/>
      <c r="R25" s="8"/>
      <c r="S25" s="8"/>
      <c r="T25" s="8"/>
      <c r="U25" s="8"/>
    </row>
    <row r="26" spans="1:26" ht="12.75" customHeight="1" x14ac:dyDescent="0.2">
      <c r="P26" s="2"/>
      <c r="Q26" s="8"/>
      <c r="R26" s="8"/>
      <c r="S26" s="8"/>
      <c r="T26" s="8"/>
      <c r="U26" s="8"/>
    </row>
    <row r="27" spans="1:26" ht="12.75" customHeight="1" x14ac:dyDescent="0.25">
      <c r="P27" s="2"/>
      <c r="Q27" s="3"/>
      <c r="R27" s="3"/>
      <c r="S27" s="3"/>
      <c r="T27" s="3"/>
      <c r="U27" s="3"/>
    </row>
    <row r="28" spans="1:26" ht="12.75" customHeight="1" x14ac:dyDescent="0.25">
      <c r="P28" s="2"/>
      <c r="Q28" s="3"/>
      <c r="R28" s="3"/>
      <c r="S28" s="3"/>
      <c r="T28" s="3"/>
      <c r="U28" s="3"/>
    </row>
    <row r="29" spans="1:26" ht="12.75" customHeight="1" x14ac:dyDescent="0.25">
      <c r="J29" s="4"/>
      <c r="P29" s="2"/>
      <c r="Q29" s="3"/>
      <c r="R29" s="3"/>
      <c r="S29" s="3"/>
      <c r="T29" s="3"/>
      <c r="U29" s="3"/>
    </row>
    <row r="30" spans="1:26" ht="12.75" customHeight="1" x14ac:dyDescent="0.25">
      <c r="P30" s="2"/>
      <c r="Q30" s="3"/>
      <c r="R30" s="3"/>
      <c r="S30" s="3"/>
      <c r="T30" s="3"/>
      <c r="U30" s="3"/>
    </row>
    <row r="31" spans="1:26" ht="12.75" customHeight="1" x14ac:dyDescent="0.25">
      <c r="P31" s="2"/>
      <c r="Q31" s="3"/>
      <c r="R31" s="3"/>
      <c r="S31" s="3"/>
      <c r="T31" s="3"/>
      <c r="U31" s="3"/>
    </row>
    <row r="32" spans="1:26" ht="12.75" customHeight="1" x14ac:dyDescent="0.25">
      <c r="L32" s="4"/>
      <c r="P32" s="2"/>
      <c r="Q32" s="3"/>
      <c r="R32" s="3"/>
      <c r="S32" s="3"/>
      <c r="T32" s="3"/>
      <c r="U32" s="3"/>
    </row>
    <row r="33" spans="16:25" ht="12.75" customHeight="1" x14ac:dyDescent="0.25">
      <c r="P33" s="2"/>
      <c r="Q33" s="3"/>
      <c r="R33" s="3"/>
      <c r="S33" s="3"/>
      <c r="T33" s="3"/>
      <c r="U33" s="3"/>
      <c r="Y33" s="4"/>
    </row>
    <row r="34" spans="16:25" ht="12.75" customHeight="1" x14ac:dyDescent="0.25">
      <c r="P34" s="2"/>
      <c r="Q34" s="3"/>
      <c r="R34" s="3"/>
      <c r="S34" s="3"/>
      <c r="T34" s="3"/>
      <c r="U34" s="3"/>
    </row>
    <row r="35" spans="16:25" ht="12.75" customHeight="1" x14ac:dyDescent="0.25">
      <c r="P35" s="2"/>
      <c r="Q35" s="3"/>
      <c r="R35" s="3"/>
      <c r="S35" s="3"/>
      <c r="T35" s="3"/>
      <c r="U35" s="3"/>
    </row>
    <row r="36" spans="16:25" ht="12.75" customHeight="1" x14ac:dyDescent="0.25">
      <c r="P36" s="2"/>
      <c r="Q36" s="3"/>
      <c r="R36" s="3"/>
      <c r="S36" s="3"/>
      <c r="T36" s="3"/>
      <c r="U36" s="3"/>
    </row>
    <row r="37" spans="16:25" ht="12.75" customHeight="1" x14ac:dyDescent="0.25">
      <c r="P37" s="2"/>
      <c r="Q37" s="3"/>
      <c r="R37" s="3"/>
      <c r="S37" s="3"/>
      <c r="T37" s="3"/>
      <c r="U37" s="3"/>
    </row>
    <row r="38" spans="16:25" ht="12.75" customHeight="1" x14ac:dyDescent="0.25">
      <c r="P38" s="2"/>
      <c r="Q38" s="3"/>
      <c r="R38" s="3"/>
      <c r="S38" s="3"/>
      <c r="T38" s="3"/>
      <c r="U38" s="3"/>
    </row>
    <row r="39" spans="16:25" ht="12.75" customHeight="1" x14ac:dyDescent="0.25">
      <c r="P39" s="2"/>
      <c r="Q39" s="3"/>
      <c r="R39" s="3"/>
      <c r="S39" s="3"/>
      <c r="T39" s="3"/>
      <c r="U39" s="3"/>
    </row>
    <row r="40" spans="16:25" ht="12.75" customHeight="1" x14ac:dyDescent="0.25">
      <c r="P40" s="2"/>
      <c r="Q40" s="3"/>
      <c r="R40" s="3"/>
      <c r="S40" s="3"/>
      <c r="T40" s="3"/>
      <c r="U40" s="3"/>
    </row>
    <row r="41" spans="16:25" ht="12.75" customHeight="1" x14ac:dyDescent="0.25">
      <c r="P41" s="2"/>
      <c r="Q41" s="3"/>
      <c r="R41" s="3"/>
      <c r="S41" s="3"/>
      <c r="T41" s="3"/>
      <c r="U41" s="3"/>
    </row>
    <row r="42" spans="16:25" ht="12.75" customHeight="1" x14ac:dyDescent="0.25">
      <c r="P42" s="2"/>
      <c r="Q42" s="3"/>
      <c r="R42" s="3"/>
      <c r="S42" s="3"/>
      <c r="T42" s="3"/>
      <c r="U42" s="3"/>
    </row>
    <row r="43" spans="16:25" ht="12.75" customHeight="1" x14ac:dyDescent="0.25">
      <c r="P43" s="2"/>
      <c r="Q43" s="3"/>
      <c r="R43" s="3"/>
      <c r="S43" s="3"/>
      <c r="T43" s="3"/>
      <c r="U43" s="3"/>
    </row>
    <row r="44" spans="16:25" ht="12.75" customHeight="1" x14ac:dyDescent="0.25">
      <c r="P44" s="2"/>
      <c r="Q44" s="3"/>
      <c r="R44" s="3"/>
      <c r="S44" s="3"/>
      <c r="T44" s="3"/>
      <c r="U44" s="3"/>
    </row>
    <row r="45" spans="16:25" ht="12.75" customHeight="1" x14ac:dyDescent="0.25">
      <c r="P45" s="2"/>
      <c r="Q45" s="3"/>
      <c r="R45" s="3"/>
      <c r="S45" s="3"/>
      <c r="T45" s="3"/>
      <c r="U45" s="3"/>
    </row>
    <row r="46" spans="16:25" ht="12.75" customHeight="1" x14ac:dyDescent="0.25">
      <c r="P46" s="2"/>
      <c r="Q46" s="3"/>
      <c r="R46" s="3"/>
      <c r="S46" s="3"/>
      <c r="T46" s="3"/>
      <c r="U46" s="3"/>
    </row>
    <row r="47" spans="16:25" ht="12.75" customHeight="1" x14ac:dyDescent="0.25">
      <c r="P47" s="2"/>
      <c r="Q47" s="3"/>
      <c r="R47" s="3"/>
      <c r="S47" s="3"/>
      <c r="T47" s="3"/>
      <c r="U47" s="3"/>
    </row>
    <row r="48" spans="16:25" ht="12.75" customHeight="1" x14ac:dyDescent="0.25">
      <c r="P48" s="2"/>
      <c r="Q48" s="3"/>
      <c r="R48" s="3"/>
      <c r="S48" s="3"/>
      <c r="T48" s="3"/>
      <c r="U48" s="3"/>
    </row>
    <row r="49" spans="16:21" ht="12.75" customHeight="1" x14ac:dyDescent="0.25">
      <c r="P49" s="2"/>
      <c r="Q49" s="3"/>
      <c r="R49" s="3"/>
      <c r="S49" s="3"/>
      <c r="T49" s="3"/>
      <c r="U49" s="3"/>
    </row>
    <row r="50" spans="16:21" ht="12.75" customHeight="1" x14ac:dyDescent="0.25">
      <c r="P50" s="2"/>
      <c r="Q50" s="3"/>
      <c r="R50" s="3"/>
      <c r="S50" s="3"/>
      <c r="T50" s="3"/>
      <c r="U50" s="3"/>
    </row>
    <row r="51" spans="16:21" ht="12.75" customHeight="1" x14ac:dyDescent="0.25">
      <c r="P51" s="2"/>
      <c r="Q51" s="3"/>
      <c r="R51" s="3"/>
      <c r="S51" s="3"/>
      <c r="T51" s="3"/>
      <c r="U51" s="3"/>
    </row>
    <row r="52" spans="16:21" ht="12.75" customHeight="1" x14ac:dyDescent="0.25">
      <c r="P52" s="2"/>
      <c r="Q52" s="3"/>
      <c r="R52" s="3"/>
      <c r="S52" s="3"/>
      <c r="T52" s="3"/>
      <c r="U52" s="3"/>
    </row>
    <row r="53" spans="16:21" ht="12.75" customHeight="1" x14ac:dyDescent="0.25">
      <c r="P53" s="2"/>
      <c r="Q53" s="3"/>
      <c r="R53" s="3"/>
      <c r="S53" s="3"/>
      <c r="T53" s="3"/>
      <c r="U53" s="3"/>
    </row>
    <row r="54" spans="16:21" ht="12.75" customHeight="1" x14ac:dyDescent="0.25">
      <c r="P54" s="2"/>
      <c r="Q54" s="3"/>
      <c r="R54" s="3"/>
      <c r="S54" s="3"/>
      <c r="T54" s="3"/>
      <c r="U54" s="3"/>
    </row>
    <row r="55" spans="16:21" ht="12.75" customHeight="1" x14ac:dyDescent="0.25">
      <c r="P55" s="2"/>
      <c r="Q55" s="3"/>
      <c r="R55" s="3"/>
      <c r="S55" s="3"/>
      <c r="T55" s="3"/>
      <c r="U55" s="3"/>
    </row>
    <row r="56" spans="16:21" ht="12.75" customHeight="1" x14ac:dyDescent="0.25">
      <c r="P56" s="2"/>
      <c r="Q56" s="3"/>
      <c r="R56" s="3"/>
      <c r="S56" s="3"/>
      <c r="T56" s="3"/>
      <c r="U56" s="3"/>
    </row>
    <row r="57" spans="16:21" ht="12.75" customHeight="1" x14ac:dyDescent="0.25">
      <c r="P57" s="2"/>
      <c r="Q57" s="3"/>
      <c r="R57" s="3"/>
      <c r="S57" s="3"/>
      <c r="T57" s="3"/>
      <c r="U57" s="3"/>
    </row>
    <row r="58" spans="16:21" ht="12.75" customHeight="1" x14ac:dyDescent="0.25">
      <c r="P58" s="2"/>
      <c r="Q58" s="3"/>
      <c r="R58" s="3"/>
      <c r="S58" s="3"/>
      <c r="T58" s="3"/>
      <c r="U58" s="3"/>
    </row>
    <row r="59" spans="16:21" ht="12.75" customHeight="1" x14ac:dyDescent="0.25">
      <c r="P59" s="2"/>
      <c r="Q59" s="3"/>
      <c r="R59" s="3"/>
      <c r="S59" s="3"/>
      <c r="T59" s="3"/>
      <c r="U59" s="3"/>
    </row>
    <row r="60" spans="16:21" ht="12.75" customHeight="1" x14ac:dyDescent="0.25">
      <c r="P60" s="2"/>
      <c r="Q60" s="3"/>
      <c r="R60" s="3"/>
      <c r="S60" s="3"/>
      <c r="T60" s="3"/>
      <c r="U60" s="3"/>
    </row>
    <row r="61" spans="16:21" ht="12.75" customHeight="1" x14ac:dyDescent="0.25">
      <c r="P61" s="2"/>
      <c r="Q61" s="3"/>
      <c r="R61" s="3"/>
      <c r="S61" s="3"/>
      <c r="T61" s="3"/>
      <c r="U61" s="3"/>
    </row>
    <row r="62" spans="16:21" ht="12.75" customHeight="1" x14ac:dyDescent="0.25">
      <c r="P62" s="2"/>
      <c r="Q62" s="3"/>
      <c r="R62" s="3"/>
      <c r="S62" s="3"/>
      <c r="T62" s="3"/>
      <c r="U62" s="3"/>
    </row>
    <row r="63" spans="16:21" ht="12.75" customHeight="1" x14ac:dyDescent="0.25">
      <c r="P63" s="2"/>
      <c r="Q63" s="3"/>
      <c r="R63" s="3"/>
      <c r="S63" s="3"/>
      <c r="T63" s="3"/>
      <c r="U63" s="3"/>
    </row>
    <row r="64" spans="16:21" ht="12.75" customHeight="1" x14ac:dyDescent="0.25">
      <c r="P64" s="2"/>
      <c r="Q64" s="3"/>
      <c r="R64" s="3"/>
      <c r="S64" s="3"/>
      <c r="T64" s="3"/>
      <c r="U64" s="3"/>
    </row>
    <row r="65" spans="10:21" ht="12.75" customHeight="1" x14ac:dyDescent="0.25">
      <c r="P65" s="2"/>
      <c r="Q65" s="3"/>
      <c r="R65" s="3"/>
      <c r="S65" s="3"/>
      <c r="T65" s="3"/>
      <c r="U65" s="3"/>
    </row>
    <row r="66" spans="10:21" ht="12.75" customHeight="1" x14ac:dyDescent="0.25">
      <c r="P66" s="2"/>
      <c r="Q66" s="3"/>
      <c r="R66" s="3"/>
      <c r="S66" s="3"/>
      <c r="T66" s="3"/>
      <c r="U66" s="3"/>
    </row>
    <row r="67" spans="10:21" ht="12.75" customHeight="1" x14ac:dyDescent="0.2">
      <c r="J67" s="5"/>
      <c r="K67" s="5"/>
    </row>
  </sheetData>
  <mergeCells count="14">
    <mergeCell ref="AA1:AA2"/>
    <mergeCell ref="P1:P2"/>
    <mergeCell ref="A1:H1"/>
    <mergeCell ref="I1:J1"/>
    <mergeCell ref="M1:M2"/>
    <mergeCell ref="N1:N2"/>
    <mergeCell ref="O1:O2"/>
    <mergeCell ref="Z1:Z2"/>
    <mergeCell ref="Q1:R1"/>
    <mergeCell ref="S1:U1"/>
    <mergeCell ref="V1:V2"/>
    <mergeCell ref="W1:W2"/>
    <mergeCell ref="X1:X2"/>
    <mergeCell ref="Y1:Y2"/>
  </mergeCells>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B67"/>
  <sheetViews>
    <sheetView workbookViewId="0">
      <pane xSplit="8" ySplit="2" topLeftCell="I3" activePane="bottomRight" state="frozenSplit"/>
      <selection activeCell="H24" sqref="H24"/>
      <selection pane="topRight" activeCell="H24" sqref="H24"/>
      <selection pane="bottomLeft" activeCell="H24" sqref="H24"/>
      <selection pane="bottomRight" activeCell="M3" activeCellId="1" sqref="H3:H18 M3:M18"/>
    </sheetView>
  </sheetViews>
  <sheetFormatPr defaultColWidth="9.140625" defaultRowHeight="12.75" customHeight="1" x14ac:dyDescent="0.2"/>
  <cols>
    <col min="1" max="1" width="5.140625" style="2" bestFit="1" customWidth="1"/>
    <col min="2" max="2" width="4.85546875" style="2" bestFit="1" customWidth="1"/>
    <col min="3" max="3" width="7" style="2" bestFit="1" customWidth="1"/>
    <col min="4" max="4" width="3.140625" style="2" bestFit="1" customWidth="1"/>
    <col min="5" max="5" width="7" style="2" bestFit="1" customWidth="1"/>
    <col min="6" max="6" width="7.140625" style="2" bestFit="1" customWidth="1"/>
    <col min="7" max="7" width="7.5703125" style="2" customWidth="1"/>
    <col min="8" max="8" width="22.7109375" style="2" bestFit="1" customWidth="1"/>
    <col min="9" max="9" width="13.5703125" style="2" bestFit="1" customWidth="1"/>
    <col min="10" max="11" width="8.42578125" style="2" customWidth="1"/>
    <col min="12" max="12" width="4.5703125" style="2" bestFit="1" customWidth="1"/>
    <col min="13" max="13" width="57.85546875" style="2" bestFit="1" customWidth="1"/>
    <col min="14" max="14" width="5.140625" style="2" bestFit="1" customWidth="1"/>
    <col min="15" max="15" width="8.140625" style="2" customWidth="1"/>
    <col min="16" max="16" width="10.7109375" style="4" bestFit="1" customWidth="1"/>
    <col min="17" max="18" width="5.28515625" style="2" customWidth="1"/>
    <col min="19" max="21" width="3" style="2" bestFit="1" customWidth="1"/>
    <col min="22" max="22" width="10.5703125" style="2" bestFit="1" customWidth="1"/>
    <col min="23" max="23" width="9.140625" style="2"/>
    <col min="24" max="24" width="8" style="2" bestFit="1" customWidth="1"/>
    <col min="25" max="26" width="7.7109375" style="2" bestFit="1" customWidth="1"/>
    <col min="27" max="16384" width="9.140625" style="2"/>
  </cols>
  <sheetData>
    <row r="1" spans="1:28" s="29" customFormat="1" ht="23.25" customHeight="1" x14ac:dyDescent="0.2">
      <c r="A1" s="171" t="s">
        <v>240</v>
      </c>
      <c r="B1" s="171"/>
      <c r="C1" s="171"/>
      <c r="D1" s="171"/>
      <c r="E1" s="171"/>
      <c r="F1" s="171"/>
      <c r="G1" s="171"/>
      <c r="H1" s="171"/>
      <c r="I1" s="172" t="s">
        <v>67</v>
      </c>
      <c r="J1" s="172"/>
      <c r="K1" s="167">
        <v>1</v>
      </c>
      <c r="L1" s="167"/>
      <c r="M1" s="172" t="s">
        <v>7</v>
      </c>
      <c r="N1" s="172" t="s">
        <v>9</v>
      </c>
      <c r="O1" s="172" t="s">
        <v>31</v>
      </c>
      <c r="P1" s="172" t="s">
        <v>25</v>
      </c>
      <c r="Q1" s="173" t="s">
        <v>104</v>
      </c>
      <c r="R1" s="173"/>
      <c r="S1" s="173" t="s">
        <v>19</v>
      </c>
      <c r="T1" s="173"/>
      <c r="U1" s="173"/>
      <c r="V1" s="173" t="s">
        <v>125</v>
      </c>
      <c r="W1" s="173" t="s">
        <v>126</v>
      </c>
      <c r="X1" s="172" t="s">
        <v>22</v>
      </c>
      <c r="Y1" s="172" t="s">
        <v>23</v>
      </c>
      <c r="Z1" s="172" t="s">
        <v>20</v>
      </c>
      <c r="AA1" s="172" t="s">
        <v>21</v>
      </c>
      <c r="AB1" s="167"/>
    </row>
    <row r="2" spans="1:28" s="29" customFormat="1" ht="25.5" x14ac:dyDescent="0.2">
      <c r="B2" s="29" t="s">
        <v>24</v>
      </c>
      <c r="C2" s="29" t="s">
        <v>3</v>
      </c>
      <c r="D2" s="29" t="s">
        <v>0</v>
      </c>
      <c r="E2" s="29" t="s">
        <v>4</v>
      </c>
      <c r="F2" s="29" t="s">
        <v>26</v>
      </c>
      <c r="G2" s="29" t="s">
        <v>66</v>
      </c>
      <c r="H2" s="29" t="s">
        <v>5</v>
      </c>
      <c r="I2" s="6" t="s">
        <v>1</v>
      </c>
      <c r="J2" s="167" t="s">
        <v>12</v>
      </c>
      <c r="K2" s="167" t="s">
        <v>13</v>
      </c>
      <c r="L2" s="6" t="s">
        <v>6</v>
      </c>
      <c r="M2" s="172"/>
      <c r="N2" s="172"/>
      <c r="O2" s="172"/>
      <c r="P2" s="172"/>
      <c r="Q2" s="7" t="s">
        <v>15</v>
      </c>
      <c r="R2" s="7" t="s">
        <v>16</v>
      </c>
      <c r="S2" s="7" t="s">
        <v>15</v>
      </c>
      <c r="T2" s="7" t="s">
        <v>16</v>
      </c>
      <c r="U2" s="7" t="s">
        <v>17</v>
      </c>
      <c r="V2" s="173"/>
      <c r="W2" s="173"/>
      <c r="X2" s="172"/>
      <c r="Y2" s="172"/>
      <c r="Z2" s="172"/>
      <c r="AA2" s="172"/>
      <c r="AB2" s="167"/>
    </row>
    <row r="3" spans="1:28" ht="12.75" customHeight="1" x14ac:dyDescent="0.2">
      <c r="A3" s="2">
        <f>Drop1Mod8!A18+1</f>
        <v>129</v>
      </c>
      <c r="B3" s="2">
        <v>2</v>
      </c>
      <c r="C3" s="2">
        <v>1</v>
      </c>
      <c r="D3" s="2">
        <v>0</v>
      </c>
      <c r="E3" s="2">
        <v>9213</v>
      </c>
      <c r="F3" s="2" t="s">
        <v>27</v>
      </c>
      <c r="G3" s="2">
        <v>1</v>
      </c>
      <c r="H3" s="9" t="s">
        <v>439</v>
      </c>
      <c r="I3" s="2" t="s">
        <v>259</v>
      </c>
      <c r="J3" s="2" t="s">
        <v>187</v>
      </c>
      <c r="M3" s="2" t="s">
        <v>455</v>
      </c>
      <c r="N3" s="2" t="s">
        <v>10</v>
      </c>
      <c r="O3" s="2" t="s">
        <v>220</v>
      </c>
      <c r="P3" s="2" t="s">
        <v>132</v>
      </c>
      <c r="Q3" s="8">
        <v>1</v>
      </c>
      <c r="R3" s="8">
        <v>2</v>
      </c>
      <c r="S3" s="8">
        <v>1</v>
      </c>
      <c r="T3" s="8">
        <v>23</v>
      </c>
      <c r="U3" s="8">
        <v>2</v>
      </c>
      <c r="V3" s="8" t="s">
        <v>16</v>
      </c>
      <c r="W3" s="8" t="s">
        <v>127</v>
      </c>
    </row>
    <row r="4" spans="1:28" ht="12.75" customHeight="1" x14ac:dyDescent="0.2">
      <c r="A4" s="2">
        <f>A3+1</f>
        <v>130</v>
      </c>
      <c r="B4" s="2">
        <f>$B$3</f>
        <v>2</v>
      </c>
      <c r="C4" s="2">
        <f>$C$3</f>
        <v>1</v>
      </c>
      <c r="D4" s="2">
        <v>1</v>
      </c>
      <c r="E4" s="2">
        <v>9213</v>
      </c>
      <c r="F4" s="2" t="s">
        <v>27</v>
      </c>
      <c r="G4" s="2">
        <v>1</v>
      </c>
      <c r="H4" s="9" t="s">
        <v>440</v>
      </c>
      <c r="I4" s="2" t="s">
        <v>260</v>
      </c>
      <c r="J4" s="2" t="s">
        <v>214</v>
      </c>
      <c r="M4" s="2" t="s">
        <v>456</v>
      </c>
      <c r="N4" s="2" t="s">
        <v>10</v>
      </c>
      <c r="O4" s="2" t="s">
        <v>221</v>
      </c>
      <c r="P4" s="2" t="s">
        <v>132</v>
      </c>
      <c r="Q4" s="8">
        <v>3</v>
      </c>
      <c r="R4" s="8">
        <v>4</v>
      </c>
      <c r="S4" s="8">
        <v>22</v>
      </c>
      <c r="T4" s="8">
        <v>37</v>
      </c>
      <c r="U4" s="8">
        <v>21</v>
      </c>
      <c r="V4" s="8" t="s">
        <v>236</v>
      </c>
      <c r="W4" s="8">
        <v>3</v>
      </c>
    </row>
    <row r="5" spans="1:28" ht="12.75" customHeight="1" x14ac:dyDescent="0.2">
      <c r="A5" s="2">
        <f t="shared" ref="A5:A18" si="0">A4+1</f>
        <v>131</v>
      </c>
      <c r="B5" s="2">
        <f t="shared" ref="B5:B18" si="1">$B$3</f>
        <v>2</v>
      </c>
      <c r="C5" s="2">
        <f t="shared" ref="C5:C18" si="2">$C$3</f>
        <v>1</v>
      </c>
      <c r="D5" s="2">
        <v>2</v>
      </c>
      <c r="E5" s="2">
        <v>9213</v>
      </c>
      <c r="F5" s="2" t="s">
        <v>27</v>
      </c>
      <c r="G5" s="2">
        <v>1</v>
      </c>
      <c r="H5" s="9" t="s">
        <v>441</v>
      </c>
      <c r="I5" s="2" t="s">
        <v>260</v>
      </c>
      <c r="J5" s="2" t="s">
        <v>214</v>
      </c>
      <c r="M5" s="2" t="s">
        <v>456</v>
      </c>
      <c r="N5" s="2" t="s">
        <v>10</v>
      </c>
      <c r="O5" s="2" t="s">
        <v>222</v>
      </c>
      <c r="P5" s="2" t="s">
        <v>132</v>
      </c>
      <c r="Q5" s="8">
        <v>5</v>
      </c>
      <c r="R5" s="8">
        <v>6</v>
      </c>
      <c r="S5" s="8">
        <v>3</v>
      </c>
      <c r="T5" s="8">
        <v>4</v>
      </c>
      <c r="U5" s="8">
        <v>24</v>
      </c>
      <c r="V5" s="8" t="s">
        <v>236</v>
      </c>
      <c r="W5" s="8">
        <v>3</v>
      </c>
    </row>
    <row r="6" spans="1:28" ht="12.75" customHeight="1" x14ac:dyDescent="0.2">
      <c r="A6" s="2">
        <f t="shared" si="0"/>
        <v>132</v>
      </c>
      <c r="B6" s="2">
        <f t="shared" si="1"/>
        <v>2</v>
      </c>
      <c r="C6" s="2">
        <f t="shared" si="2"/>
        <v>1</v>
      </c>
      <c r="D6" s="2">
        <v>3</v>
      </c>
      <c r="E6" s="2">
        <v>9213</v>
      </c>
      <c r="F6" s="2" t="s">
        <v>27</v>
      </c>
      <c r="G6" s="2">
        <v>1</v>
      </c>
      <c r="H6" s="9" t="s">
        <v>442</v>
      </c>
      <c r="I6" s="2" t="s">
        <v>260</v>
      </c>
      <c r="J6" s="2" t="s">
        <v>214</v>
      </c>
      <c r="M6" s="2" t="s">
        <v>456</v>
      </c>
      <c r="N6" s="2" t="s">
        <v>10</v>
      </c>
      <c r="O6" s="2" t="s">
        <v>223</v>
      </c>
      <c r="P6" s="2" t="s">
        <v>132</v>
      </c>
      <c r="Q6" s="8">
        <v>7</v>
      </c>
      <c r="R6" s="8">
        <v>8</v>
      </c>
      <c r="S6" s="8">
        <v>20</v>
      </c>
      <c r="T6" s="8">
        <v>19</v>
      </c>
      <c r="U6" s="8">
        <v>36</v>
      </c>
      <c r="V6" s="8" t="s">
        <v>236</v>
      </c>
      <c r="W6" s="8">
        <v>3</v>
      </c>
      <c r="Y6" s="9"/>
    </row>
    <row r="7" spans="1:28" ht="12.75" customHeight="1" x14ac:dyDescent="0.2">
      <c r="A7" s="2">
        <f t="shared" si="0"/>
        <v>133</v>
      </c>
      <c r="B7" s="2">
        <f t="shared" si="1"/>
        <v>2</v>
      </c>
      <c r="C7" s="2">
        <f t="shared" si="2"/>
        <v>1</v>
      </c>
      <c r="D7" s="2">
        <v>4</v>
      </c>
      <c r="E7" s="2">
        <v>9213</v>
      </c>
      <c r="F7" s="2" t="s">
        <v>27</v>
      </c>
      <c r="G7" s="2">
        <v>1</v>
      </c>
      <c r="H7" s="9" t="s">
        <v>443</v>
      </c>
      <c r="I7" s="2" t="s">
        <v>261</v>
      </c>
      <c r="J7" s="2" t="s">
        <v>215</v>
      </c>
      <c r="M7" s="2" t="s">
        <v>457</v>
      </c>
      <c r="N7" s="2" t="s">
        <v>10</v>
      </c>
      <c r="O7" s="2" t="s">
        <v>224</v>
      </c>
      <c r="P7" s="2" t="s">
        <v>132</v>
      </c>
      <c r="Q7" s="8">
        <v>9</v>
      </c>
      <c r="R7" s="8">
        <v>10</v>
      </c>
      <c r="S7" s="8">
        <v>6</v>
      </c>
      <c r="T7" s="8">
        <v>26</v>
      </c>
      <c r="U7" s="8">
        <v>5</v>
      </c>
      <c r="V7" s="8" t="s">
        <v>237</v>
      </c>
      <c r="W7" s="8">
        <v>3</v>
      </c>
      <c r="Y7" s="9"/>
    </row>
    <row r="8" spans="1:28" ht="12.75" customHeight="1" x14ac:dyDescent="0.2">
      <c r="A8" s="2">
        <f t="shared" si="0"/>
        <v>134</v>
      </c>
      <c r="B8" s="2">
        <f t="shared" si="1"/>
        <v>2</v>
      </c>
      <c r="C8" s="2">
        <f t="shared" si="2"/>
        <v>1</v>
      </c>
      <c r="D8" s="2">
        <v>5</v>
      </c>
      <c r="E8" s="2">
        <v>9213</v>
      </c>
      <c r="F8" s="2" t="s">
        <v>27</v>
      </c>
      <c r="G8" s="2">
        <v>1</v>
      </c>
      <c r="H8" s="9" t="s">
        <v>444</v>
      </c>
      <c r="I8" s="2" t="s">
        <v>261</v>
      </c>
      <c r="J8" s="2" t="s">
        <v>215</v>
      </c>
      <c r="M8" s="2" t="s">
        <v>457</v>
      </c>
      <c r="N8" s="2" t="s">
        <v>10</v>
      </c>
      <c r="O8" s="2" t="s">
        <v>225</v>
      </c>
      <c r="P8" s="2" t="s">
        <v>132</v>
      </c>
      <c r="Q8" s="8">
        <v>11</v>
      </c>
      <c r="R8" s="8">
        <v>12</v>
      </c>
      <c r="S8" s="8">
        <v>25</v>
      </c>
      <c r="T8" s="8">
        <v>39</v>
      </c>
      <c r="U8" s="8">
        <v>40</v>
      </c>
      <c r="V8" s="8" t="s">
        <v>237</v>
      </c>
      <c r="W8" s="8">
        <v>3</v>
      </c>
      <c r="Y8" s="9"/>
    </row>
    <row r="9" spans="1:28" ht="12.75" customHeight="1" x14ac:dyDescent="0.2">
      <c r="A9" s="2">
        <f t="shared" si="0"/>
        <v>135</v>
      </c>
      <c r="B9" s="2">
        <f t="shared" si="1"/>
        <v>2</v>
      </c>
      <c r="C9" s="2">
        <f t="shared" si="2"/>
        <v>1</v>
      </c>
      <c r="D9" s="2">
        <v>6</v>
      </c>
      <c r="E9" s="2">
        <v>9213</v>
      </c>
      <c r="F9" s="2" t="s">
        <v>27</v>
      </c>
      <c r="G9" s="2">
        <v>1</v>
      </c>
      <c r="H9" s="9" t="s">
        <v>445</v>
      </c>
      <c r="I9" s="2" t="s">
        <v>261</v>
      </c>
      <c r="J9" s="2" t="s">
        <v>215</v>
      </c>
      <c r="M9" s="2" t="s">
        <v>457</v>
      </c>
      <c r="N9" s="2" t="s">
        <v>10</v>
      </c>
      <c r="O9" s="2" t="s">
        <v>226</v>
      </c>
      <c r="P9" s="2" t="s">
        <v>132</v>
      </c>
      <c r="Q9" s="8">
        <v>13</v>
      </c>
      <c r="R9" s="8">
        <v>14</v>
      </c>
      <c r="S9" s="8">
        <v>47</v>
      </c>
      <c r="T9" s="8">
        <v>48</v>
      </c>
      <c r="U9" s="8">
        <v>38</v>
      </c>
      <c r="V9" s="8" t="s">
        <v>237</v>
      </c>
      <c r="W9" s="8">
        <v>3</v>
      </c>
      <c r="Y9" s="9"/>
    </row>
    <row r="10" spans="1:28" ht="12.75" customHeight="1" x14ac:dyDescent="0.2">
      <c r="A10" s="2">
        <f t="shared" si="0"/>
        <v>136</v>
      </c>
      <c r="B10" s="2">
        <f t="shared" si="1"/>
        <v>2</v>
      </c>
      <c r="C10" s="2">
        <f t="shared" si="2"/>
        <v>1</v>
      </c>
      <c r="D10" s="2">
        <v>7</v>
      </c>
      <c r="E10" s="2">
        <v>9213</v>
      </c>
      <c r="F10" s="2" t="s">
        <v>27</v>
      </c>
      <c r="G10" s="2">
        <v>1</v>
      </c>
      <c r="H10" s="9" t="s">
        <v>446</v>
      </c>
      <c r="I10" s="2" t="s">
        <v>262</v>
      </c>
      <c r="J10" s="2" t="s">
        <v>216</v>
      </c>
      <c r="M10" s="2" t="s">
        <v>458</v>
      </c>
      <c r="N10" s="2" t="s">
        <v>10</v>
      </c>
      <c r="O10" s="2" t="s">
        <v>227</v>
      </c>
      <c r="P10" s="2" t="s">
        <v>132</v>
      </c>
      <c r="Q10" s="8">
        <v>15</v>
      </c>
      <c r="R10" s="8">
        <v>16</v>
      </c>
      <c r="S10" s="8">
        <v>35</v>
      </c>
      <c r="T10" s="8">
        <v>46</v>
      </c>
      <c r="U10" s="8">
        <v>45</v>
      </c>
      <c r="V10" s="8" t="s">
        <v>16</v>
      </c>
      <c r="W10" s="8" t="s">
        <v>127</v>
      </c>
      <c r="Y10" s="9"/>
    </row>
    <row r="11" spans="1:28" ht="12.75" customHeight="1" x14ac:dyDescent="0.2">
      <c r="A11" s="2">
        <f t="shared" si="0"/>
        <v>137</v>
      </c>
      <c r="B11" s="2">
        <f t="shared" si="1"/>
        <v>2</v>
      </c>
      <c r="C11" s="2">
        <f t="shared" si="2"/>
        <v>1</v>
      </c>
      <c r="D11" s="2">
        <v>8</v>
      </c>
      <c r="E11" s="2">
        <v>9213</v>
      </c>
      <c r="F11" s="2" t="s">
        <v>27</v>
      </c>
      <c r="G11" s="2">
        <v>1</v>
      </c>
      <c r="H11" s="9" t="s">
        <v>447</v>
      </c>
      <c r="I11" s="2" t="s">
        <v>263</v>
      </c>
      <c r="J11" s="2" t="s">
        <v>217</v>
      </c>
      <c r="M11" s="2" t="s">
        <v>459</v>
      </c>
      <c r="N11" s="2" t="s">
        <v>10</v>
      </c>
      <c r="O11" s="2" t="s">
        <v>228</v>
      </c>
      <c r="P11" s="2" t="s">
        <v>132</v>
      </c>
      <c r="Q11" s="8">
        <v>34</v>
      </c>
      <c r="R11" s="8">
        <v>35</v>
      </c>
      <c r="S11" s="8">
        <v>17</v>
      </c>
      <c r="T11" s="8">
        <v>34</v>
      </c>
      <c r="U11" s="8">
        <v>18</v>
      </c>
      <c r="V11" s="8" t="s">
        <v>238</v>
      </c>
      <c r="W11" s="8">
        <v>2</v>
      </c>
      <c r="Y11" s="9"/>
    </row>
    <row r="12" spans="1:28" ht="12.75" customHeight="1" x14ac:dyDescent="0.2">
      <c r="A12" s="2">
        <f t="shared" si="0"/>
        <v>138</v>
      </c>
      <c r="B12" s="2">
        <f t="shared" si="1"/>
        <v>2</v>
      </c>
      <c r="C12" s="2">
        <f t="shared" si="2"/>
        <v>1</v>
      </c>
      <c r="D12" s="2">
        <v>9</v>
      </c>
      <c r="E12" s="2">
        <v>9213</v>
      </c>
      <c r="F12" s="2" t="s">
        <v>27</v>
      </c>
      <c r="G12" s="2">
        <v>1</v>
      </c>
      <c r="H12" s="9" t="s">
        <v>448</v>
      </c>
      <c r="I12" s="2" t="s">
        <v>263</v>
      </c>
      <c r="J12" s="2" t="s">
        <v>217</v>
      </c>
      <c r="M12" s="2" t="s">
        <v>459</v>
      </c>
      <c r="N12" s="2" t="s">
        <v>10</v>
      </c>
      <c r="O12" s="2" t="s">
        <v>229</v>
      </c>
      <c r="P12" s="2" t="s">
        <v>132</v>
      </c>
      <c r="Q12" s="8">
        <v>36</v>
      </c>
      <c r="R12" s="8">
        <v>37</v>
      </c>
      <c r="S12" s="8">
        <v>27</v>
      </c>
      <c r="T12" s="8">
        <v>8</v>
      </c>
      <c r="U12" s="8">
        <v>7</v>
      </c>
      <c r="V12" s="8" t="s">
        <v>238</v>
      </c>
      <c r="W12" s="8">
        <v>2</v>
      </c>
      <c r="Y12" s="9"/>
    </row>
    <row r="13" spans="1:28" ht="12.75" customHeight="1" x14ac:dyDescent="0.2">
      <c r="A13" s="2">
        <f t="shared" si="0"/>
        <v>139</v>
      </c>
      <c r="B13" s="2">
        <f t="shared" si="1"/>
        <v>2</v>
      </c>
      <c r="C13" s="2">
        <f t="shared" si="2"/>
        <v>1</v>
      </c>
      <c r="D13" s="2">
        <v>10</v>
      </c>
      <c r="E13" s="2">
        <v>9213</v>
      </c>
      <c r="F13" s="2" t="s">
        <v>27</v>
      </c>
      <c r="G13" s="2">
        <v>1</v>
      </c>
      <c r="H13" s="9" t="s">
        <v>449</v>
      </c>
      <c r="I13" s="2" t="s">
        <v>264</v>
      </c>
      <c r="J13" s="2" t="s">
        <v>218</v>
      </c>
      <c r="M13" s="2" t="s">
        <v>460</v>
      </c>
      <c r="N13" s="2" t="s">
        <v>10</v>
      </c>
      <c r="O13" s="2" t="s">
        <v>230</v>
      </c>
      <c r="P13" s="2" t="s">
        <v>132</v>
      </c>
      <c r="Q13" s="8">
        <v>38</v>
      </c>
      <c r="R13" s="8">
        <v>39</v>
      </c>
      <c r="S13" s="8">
        <v>41</v>
      </c>
      <c r="T13" s="8">
        <v>42</v>
      </c>
      <c r="U13" s="8">
        <v>28</v>
      </c>
      <c r="V13" s="8" t="s">
        <v>16</v>
      </c>
      <c r="W13" s="8" t="s">
        <v>127</v>
      </c>
      <c r="Y13" s="9"/>
    </row>
    <row r="14" spans="1:28" ht="12.75" customHeight="1" x14ac:dyDescent="0.2">
      <c r="A14" s="2">
        <f t="shared" si="0"/>
        <v>140</v>
      </c>
      <c r="B14" s="2">
        <f t="shared" si="1"/>
        <v>2</v>
      </c>
      <c r="C14" s="2">
        <f t="shared" si="2"/>
        <v>1</v>
      </c>
      <c r="D14" s="2">
        <v>11</v>
      </c>
      <c r="E14" s="2">
        <v>9213</v>
      </c>
      <c r="F14" s="2" t="s">
        <v>27</v>
      </c>
      <c r="G14" s="2">
        <v>1</v>
      </c>
      <c r="H14" s="9" t="s">
        <v>450</v>
      </c>
      <c r="I14" s="2" t="s">
        <v>265</v>
      </c>
      <c r="J14" s="2" t="s">
        <v>219</v>
      </c>
      <c r="M14" s="2" t="s">
        <v>461</v>
      </c>
      <c r="N14" s="2" t="s">
        <v>10</v>
      </c>
      <c r="O14" s="2" t="s">
        <v>231</v>
      </c>
      <c r="P14" s="2" t="s">
        <v>132</v>
      </c>
      <c r="Q14" s="8">
        <v>40</v>
      </c>
      <c r="R14" s="8">
        <v>41</v>
      </c>
      <c r="S14" s="8">
        <v>44</v>
      </c>
      <c r="T14" s="8">
        <v>43</v>
      </c>
      <c r="U14" s="8">
        <v>32</v>
      </c>
      <c r="V14" s="8" t="s">
        <v>239</v>
      </c>
      <c r="W14" s="8">
        <v>3</v>
      </c>
      <c r="Y14" s="9"/>
    </row>
    <row r="15" spans="1:28" ht="12.75" customHeight="1" x14ac:dyDescent="0.2">
      <c r="A15" s="2">
        <f t="shared" si="0"/>
        <v>141</v>
      </c>
      <c r="B15" s="2">
        <f t="shared" si="1"/>
        <v>2</v>
      </c>
      <c r="C15" s="2">
        <f t="shared" si="2"/>
        <v>1</v>
      </c>
      <c r="D15" s="2">
        <v>12</v>
      </c>
      <c r="E15" s="2">
        <v>9213</v>
      </c>
      <c r="F15" s="2" t="s">
        <v>27</v>
      </c>
      <c r="G15" s="2">
        <v>1</v>
      </c>
      <c r="H15" s="9" t="s">
        <v>451</v>
      </c>
      <c r="I15" s="2" t="s">
        <v>265</v>
      </c>
      <c r="J15" s="2" t="s">
        <v>219</v>
      </c>
      <c r="M15" s="2" t="s">
        <v>461</v>
      </c>
      <c r="N15" s="2" t="s">
        <v>10</v>
      </c>
      <c r="O15" s="2" t="s">
        <v>232</v>
      </c>
      <c r="P15" s="2" t="s">
        <v>132</v>
      </c>
      <c r="Q15" s="8">
        <v>42</v>
      </c>
      <c r="R15" s="8">
        <v>43</v>
      </c>
      <c r="S15" s="8">
        <v>33</v>
      </c>
      <c r="T15" s="8">
        <v>15</v>
      </c>
      <c r="U15" s="8">
        <v>16</v>
      </c>
      <c r="V15" s="8" t="s">
        <v>239</v>
      </c>
      <c r="W15" s="8">
        <v>3</v>
      </c>
      <c r="Y15" s="9"/>
    </row>
    <row r="16" spans="1:28" ht="12.75" customHeight="1" x14ac:dyDescent="0.2">
      <c r="A16" s="2">
        <f t="shared" si="0"/>
        <v>142</v>
      </c>
      <c r="B16" s="2">
        <f t="shared" si="1"/>
        <v>2</v>
      </c>
      <c r="C16" s="2">
        <f t="shared" si="2"/>
        <v>1</v>
      </c>
      <c r="D16" s="2">
        <v>13</v>
      </c>
      <c r="E16" s="2">
        <v>9213</v>
      </c>
      <c r="F16" s="2" t="s">
        <v>27</v>
      </c>
      <c r="G16" s="2">
        <v>1</v>
      </c>
      <c r="H16" s="9" t="s">
        <v>452</v>
      </c>
      <c r="I16" s="2" t="s">
        <v>263</v>
      </c>
      <c r="J16" s="2" t="s">
        <v>217</v>
      </c>
      <c r="M16" s="2" t="s">
        <v>459</v>
      </c>
      <c r="N16" s="2" t="s">
        <v>10</v>
      </c>
      <c r="O16" s="2" t="s">
        <v>233</v>
      </c>
      <c r="P16" s="2" t="s">
        <v>132</v>
      </c>
      <c r="Q16" s="8">
        <v>44</v>
      </c>
      <c r="R16" s="8">
        <v>45</v>
      </c>
      <c r="S16" s="8">
        <v>9</v>
      </c>
      <c r="T16" s="8">
        <v>29</v>
      </c>
      <c r="U16" s="8">
        <v>10</v>
      </c>
      <c r="V16" s="8" t="s">
        <v>238</v>
      </c>
      <c r="W16" s="8">
        <v>2</v>
      </c>
      <c r="Y16" s="9"/>
    </row>
    <row r="17" spans="1:26" ht="12.75" customHeight="1" x14ac:dyDescent="0.2">
      <c r="A17" s="2">
        <f t="shared" si="0"/>
        <v>143</v>
      </c>
      <c r="B17" s="2">
        <f t="shared" si="1"/>
        <v>2</v>
      </c>
      <c r="C17" s="2">
        <f t="shared" si="2"/>
        <v>1</v>
      </c>
      <c r="D17" s="2">
        <v>14</v>
      </c>
      <c r="E17" s="2">
        <v>9213</v>
      </c>
      <c r="F17" s="2" t="s">
        <v>27</v>
      </c>
      <c r="G17" s="2">
        <v>1</v>
      </c>
      <c r="H17" s="9" t="s">
        <v>453</v>
      </c>
      <c r="I17" s="2" t="s">
        <v>263</v>
      </c>
      <c r="J17" s="2" t="s">
        <v>217</v>
      </c>
      <c r="M17" s="2" t="s">
        <v>459</v>
      </c>
      <c r="N17" s="2" t="s">
        <v>10</v>
      </c>
      <c r="O17" s="2" t="s">
        <v>234</v>
      </c>
      <c r="P17" s="2" t="s">
        <v>132</v>
      </c>
      <c r="Q17" s="8">
        <v>46</v>
      </c>
      <c r="R17" s="8">
        <v>47</v>
      </c>
      <c r="S17" s="8">
        <v>12</v>
      </c>
      <c r="T17" s="8">
        <v>11</v>
      </c>
      <c r="U17" s="8">
        <v>30</v>
      </c>
      <c r="V17" s="8" t="s">
        <v>238</v>
      </c>
      <c r="W17" s="8">
        <v>2</v>
      </c>
      <c r="Y17" s="9"/>
      <c r="Z17" s="168"/>
    </row>
    <row r="18" spans="1:26" ht="12.75" customHeight="1" x14ac:dyDescent="0.2">
      <c r="A18" s="2">
        <f t="shared" si="0"/>
        <v>144</v>
      </c>
      <c r="B18" s="2">
        <f t="shared" si="1"/>
        <v>2</v>
      </c>
      <c r="C18" s="2">
        <f t="shared" si="2"/>
        <v>1</v>
      </c>
      <c r="D18" s="2">
        <v>15</v>
      </c>
      <c r="E18" s="2">
        <v>9213</v>
      </c>
      <c r="F18" s="2" t="s">
        <v>27</v>
      </c>
      <c r="G18" s="2">
        <v>1</v>
      </c>
      <c r="H18" s="9" t="s">
        <v>454</v>
      </c>
      <c r="I18" s="2" t="s">
        <v>266</v>
      </c>
      <c r="J18" s="2" t="s">
        <v>193</v>
      </c>
      <c r="M18" s="2" t="s">
        <v>438</v>
      </c>
      <c r="N18" s="2" t="s">
        <v>10</v>
      </c>
      <c r="O18" s="2" t="s">
        <v>235</v>
      </c>
      <c r="P18" s="2" t="s">
        <v>132</v>
      </c>
      <c r="Q18" s="8">
        <v>48</v>
      </c>
      <c r="R18" s="8">
        <v>49</v>
      </c>
      <c r="S18" s="8">
        <v>14</v>
      </c>
      <c r="T18" s="8">
        <v>31</v>
      </c>
      <c r="U18" s="8">
        <v>13</v>
      </c>
      <c r="V18" s="8" t="s">
        <v>197</v>
      </c>
      <c r="W18" s="8">
        <v>5</v>
      </c>
      <c r="Y18" s="9"/>
    </row>
    <row r="19" spans="1:26" ht="12.75" customHeight="1" x14ac:dyDescent="0.2">
      <c r="P19" s="2"/>
      <c r="Q19" s="8"/>
      <c r="R19" s="8"/>
      <c r="S19" s="8"/>
      <c r="T19" s="8"/>
      <c r="U19" s="8"/>
      <c r="V19" s="8"/>
      <c r="W19" s="8"/>
    </row>
    <row r="20" spans="1:26" ht="12.75" customHeight="1" x14ac:dyDescent="0.2">
      <c r="P20" s="2"/>
      <c r="Q20" s="8"/>
      <c r="R20" s="8"/>
      <c r="S20" s="8"/>
      <c r="T20" s="8"/>
      <c r="U20" s="8"/>
      <c r="V20" s="8"/>
      <c r="W20" s="8"/>
    </row>
    <row r="21" spans="1:26" ht="12.75" customHeight="1" x14ac:dyDescent="0.2">
      <c r="P21" s="2"/>
      <c r="Q21" s="8"/>
      <c r="R21" s="8"/>
      <c r="S21" s="8"/>
      <c r="T21" s="8"/>
      <c r="U21" s="8"/>
    </row>
    <row r="22" spans="1:26" ht="12.75" customHeight="1" x14ac:dyDescent="0.2">
      <c r="P22" s="2"/>
      <c r="Q22" s="8"/>
      <c r="R22" s="8"/>
      <c r="S22" s="8"/>
      <c r="T22" s="8"/>
      <c r="U22" s="8"/>
    </row>
    <row r="23" spans="1:26" ht="12.75" customHeight="1" x14ac:dyDescent="0.2">
      <c r="P23" s="2"/>
      <c r="Q23" s="8"/>
      <c r="R23" s="8"/>
      <c r="S23" s="8"/>
      <c r="T23" s="8"/>
      <c r="U23" s="8"/>
    </row>
    <row r="24" spans="1:26" ht="12.75" customHeight="1" x14ac:dyDescent="0.2">
      <c r="P24" s="2"/>
      <c r="Q24" s="8"/>
      <c r="R24" s="8"/>
      <c r="S24" s="8"/>
      <c r="T24" s="8"/>
      <c r="U24" s="8"/>
    </row>
    <row r="25" spans="1:26" ht="12.75" customHeight="1" x14ac:dyDescent="0.2">
      <c r="P25" s="2"/>
      <c r="Q25" s="8"/>
      <c r="R25" s="8"/>
      <c r="S25" s="8"/>
      <c r="T25" s="8"/>
      <c r="U25" s="8"/>
    </row>
    <row r="26" spans="1:26" ht="12.75" customHeight="1" x14ac:dyDescent="0.2">
      <c r="P26" s="2"/>
      <c r="Q26" s="8"/>
      <c r="R26" s="8"/>
      <c r="S26" s="8"/>
      <c r="T26" s="8"/>
      <c r="U26" s="8"/>
    </row>
    <row r="27" spans="1:26" ht="12.75" customHeight="1" x14ac:dyDescent="0.25">
      <c r="P27" s="2"/>
      <c r="Q27" s="3"/>
      <c r="R27" s="3"/>
      <c r="S27" s="3"/>
      <c r="T27" s="3"/>
      <c r="U27" s="3"/>
    </row>
    <row r="28" spans="1:26" ht="12.75" customHeight="1" x14ac:dyDescent="0.25">
      <c r="P28" s="2"/>
      <c r="Q28" s="3"/>
      <c r="R28" s="3"/>
      <c r="S28" s="3"/>
      <c r="T28" s="3"/>
      <c r="U28" s="3"/>
    </row>
    <row r="29" spans="1:26" ht="12.75" customHeight="1" x14ac:dyDescent="0.25">
      <c r="J29" s="4"/>
      <c r="P29" s="2"/>
      <c r="Q29" s="3"/>
      <c r="R29" s="3"/>
      <c r="S29" s="3"/>
      <c r="T29" s="3"/>
      <c r="U29" s="3"/>
    </row>
    <row r="30" spans="1:26" ht="12.75" customHeight="1" x14ac:dyDescent="0.25">
      <c r="P30" s="2"/>
      <c r="Q30" s="3"/>
      <c r="R30" s="3"/>
      <c r="S30" s="3"/>
      <c r="T30" s="3"/>
      <c r="U30" s="3"/>
    </row>
    <row r="31" spans="1:26" ht="12.75" customHeight="1" x14ac:dyDescent="0.25">
      <c r="P31" s="2"/>
      <c r="Q31" s="3"/>
      <c r="R31" s="3"/>
      <c r="S31" s="3"/>
      <c r="T31" s="3"/>
      <c r="U31" s="3"/>
    </row>
    <row r="32" spans="1:26" ht="12.75" customHeight="1" x14ac:dyDescent="0.25">
      <c r="L32" s="4"/>
      <c r="P32" s="2"/>
      <c r="Q32" s="3"/>
      <c r="R32" s="3"/>
      <c r="S32" s="3"/>
      <c r="T32" s="3"/>
      <c r="U32" s="3"/>
    </row>
    <row r="33" spans="16:25" ht="12.75" customHeight="1" x14ac:dyDescent="0.25">
      <c r="P33" s="2"/>
      <c r="Q33" s="3"/>
      <c r="R33" s="3"/>
      <c r="S33" s="3"/>
      <c r="T33" s="3"/>
      <c r="U33" s="3"/>
      <c r="Y33" s="4"/>
    </row>
    <row r="34" spans="16:25" ht="12.75" customHeight="1" x14ac:dyDescent="0.25">
      <c r="P34" s="2"/>
      <c r="Q34" s="3"/>
      <c r="R34" s="3"/>
      <c r="S34" s="3"/>
      <c r="T34" s="3"/>
      <c r="U34" s="3"/>
    </row>
    <row r="35" spans="16:25" ht="12.75" customHeight="1" x14ac:dyDescent="0.25">
      <c r="P35" s="2"/>
      <c r="Q35" s="3"/>
      <c r="R35" s="3"/>
      <c r="S35" s="3"/>
      <c r="T35" s="3"/>
      <c r="U35" s="3"/>
    </row>
    <row r="36" spans="16:25" ht="12.75" customHeight="1" x14ac:dyDescent="0.25">
      <c r="P36" s="2"/>
      <c r="Q36" s="3"/>
      <c r="R36" s="3"/>
      <c r="S36" s="3"/>
      <c r="T36" s="3"/>
      <c r="U36" s="3"/>
    </row>
    <row r="37" spans="16:25" ht="12.75" customHeight="1" x14ac:dyDescent="0.25">
      <c r="P37" s="2"/>
      <c r="Q37" s="3"/>
      <c r="R37" s="3"/>
      <c r="S37" s="3"/>
      <c r="T37" s="3"/>
      <c r="U37" s="3"/>
    </row>
    <row r="38" spans="16:25" ht="12.75" customHeight="1" x14ac:dyDescent="0.25">
      <c r="P38" s="2"/>
      <c r="Q38" s="3"/>
      <c r="R38" s="3"/>
      <c r="S38" s="3"/>
      <c r="T38" s="3"/>
      <c r="U38" s="3"/>
    </row>
    <row r="39" spans="16:25" ht="12.75" customHeight="1" x14ac:dyDescent="0.25">
      <c r="P39" s="2"/>
      <c r="Q39" s="3"/>
      <c r="R39" s="3"/>
      <c r="S39" s="3"/>
      <c r="T39" s="3"/>
      <c r="U39" s="3"/>
    </row>
    <row r="40" spans="16:25" ht="12.75" customHeight="1" x14ac:dyDescent="0.25">
      <c r="P40" s="2"/>
      <c r="Q40" s="3"/>
      <c r="R40" s="3"/>
      <c r="S40" s="3"/>
      <c r="T40" s="3"/>
      <c r="U40" s="3"/>
    </row>
    <row r="41" spans="16:25" ht="12.75" customHeight="1" x14ac:dyDescent="0.25">
      <c r="P41" s="2"/>
      <c r="Q41" s="3"/>
      <c r="R41" s="3"/>
      <c r="S41" s="3"/>
      <c r="T41" s="3"/>
      <c r="U41" s="3"/>
    </row>
    <row r="42" spans="16:25" ht="12.75" customHeight="1" x14ac:dyDescent="0.25">
      <c r="P42" s="2"/>
      <c r="Q42" s="3"/>
      <c r="R42" s="3"/>
      <c r="S42" s="3"/>
      <c r="T42" s="3"/>
      <c r="U42" s="3"/>
    </row>
    <row r="43" spans="16:25" ht="12.75" customHeight="1" x14ac:dyDescent="0.25">
      <c r="P43" s="2"/>
      <c r="Q43" s="3"/>
      <c r="R43" s="3"/>
      <c r="S43" s="3"/>
      <c r="T43" s="3"/>
      <c r="U43" s="3"/>
    </row>
    <row r="44" spans="16:25" ht="12.75" customHeight="1" x14ac:dyDescent="0.25">
      <c r="P44" s="2"/>
      <c r="Q44" s="3"/>
      <c r="R44" s="3"/>
      <c r="S44" s="3"/>
      <c r="T44" s="3"/>
      <c r="U44" s="3"/>
    </row>
    <row r="45" spans="16:25" ht="12.75" customHeight="1" x14ac:dyDescent="0.25">
      <c r="P45" s="2"/>
      <c r="Q45" s="3"/>
      <c r="R45" s="3"/>
      <c r="S45" s="3"/>
      <c r="T45" s="3"/>
      <c r="U45" s="3"/>
    </row>
    <row r="46" spans="16:25" ht="12.75" customHeight="1" x14ac:dyDescent="0.25">
      <c r="P46" s="2"/>
      <c r="Q46" s="3"/>
      <c r="R46" s="3"/>
      <c r="S46" s="3"/>
      <c r="T46" s="3"/>
      <c r="U46" s="3"/>
    </row>
    <row r="47" spans="16:25" ht="12.75" customHeight="1" x14ac:dyDescent="0.25">
      <c r="P47" s="2"/>
      <c r="Q47" s="3"/>
      <c r="R47" s="3"/>
      <c r="S47" s="3"/>
      <c r="T47" s="3"/>
      <c r="U47" s="3"/>
    </row>
    <row r="48" spans="16:25" ht="12.75" customHeight="1" x14ac:dyDescent="0.25">
      <c r="P48" s="2"/>
      <c r="Q48" s="3"/>
      <c r="R48" s="3"/>
      <c r="S48" s="3"/>
      <c r="T48" s="3"/>
      <c r="U48" s="3"/>
    </row>
    <row r="49" spans="16:21" ht="12.75" customHeight="1" x14ac:dyDescent="0.25">
      <c r="P49" s="2"/>
      <c r="Q49" s="3"/>
      <c r="R49" s="3"/>
      <c r="S49" s="3"/>
      <c r="T49" s="3"/>
      <c r="U49" s="3"/>
    </row>
    <row r="50" spans="16:21" ht="12.75" customHeight="1" x14ac:dyDescent="0.25">
      <c r="P50" s="2"/>
      <c r="Q50" s="3"/>
      <c r="R50" s="3"/>
      <c r="S50" s="3"/>
      <c r="T50" s="3"/>
      <c r="U50" s="3"/>
    </row>
    <row r="51" spans="16:21" ht="12.75" customHeight="1" x14ac:dyDescent="0.25">
      <c r="P51" s="2"/>
      <c r="Q51" s="3"/>
      <c r="R51" s="3"/>
      <c r="S51" s="3"/>
      <c r="T51" s="3"/>
      <c r="U51" s="3"/>
    </row>
    <row r="52" spans="16:21" ht="12.75" customHeight="1" x14ac:dyDescent="0.25">
      <c r="P52" s="2"/>
      <c r="Q52" s="3"/>
      <c r="R52" s="3"/>
      <c r="S52" s="3"/>
      <c r="T52" s="3"/>
      <c r="U52" s="3"/>
    </row>
    <row r="53" spans="16:21" ht="12.75" customHeight="1" x14ac:dyDescent="0.25">
      <c r="P53" s="2"/>
      <c r="Q53" s="3"/>
      <c r="R53" s="3"/>
      <c r="S53" s="3"/>
      <c r="T53" s="3"/>
      <c r="U53" s="3"/>
    </row>
    <row r="54" spans="16:21" ht="12.75" customHeight="1" x14ac:dyDescent="0.25">
      <c r="P54" s="2"/>
      <c r="Q54" s="3"/>
      <c r="R54" s="3"/>
      <c r="S54" s="3"/>
      <c r="T54" s="3"/>
      <c r="U54" s="3"/>
    </row>
    <row r="55" spans="16:21" ht="12.75" customHeight="1" x14ac:dyDescent="0.25">
      <c r="P55" s="2"/>
      <c r="Q55" s="3"/>
      <c r="R55" s="3"/>
      <c r="S55" s="3"/>
      <c r="T55" s="3"/>
      <c r="U55" s="3"/>
    </row>
    <row r="56" spans="16:21" ht="12.75" customHeight="1" x14ac:dyDescent="0.25">
      <c r="P56" s="2"/>
      <c r="Q56" s="3"/>
      <c r="R56" s="3"/>
      <c r="S56" s="3"/>
      <c r="T56" s="3"/>
      <c r="U56" s="3"/>
    </row>
    <row r="57" spans="16:21" ht="12.75" customHeight="1" x14ac:dyDescent="0.25">
      <c r="P57" s="2"/>
      <c r="Q57" s="3"/>
      <c r="R57" s="3"/>
      <c r="S57" s="3"/>
      <c r="T57" s="3"/>
      <c r="U57" s="3"/>
    </row>
    <row r="58" spans="16:21" ht="12.75" customHeight="1" x14ac:dyDescent="0.25">
      <c r="P58" s="2"/>
      <c r="Q58" s="3"/>
      <c r="R58" s="3"/>
      <c r="S58" s="3"/>
      <c r="T58" s="3"/>
      <c r="U58" s="3"/>
    </row>
    <row r="59" spans="16:21" ht="12.75" customHeight="1" x14ac:dyDescent="0.25">
      <c r="P59" s="2"/>
      <c r="Q59" s="3"/>
      <c r="R59" s="3"/>
      <c r="S59" s="3"/>
      <c r="T59" s="3"/>
      <c r="U59" s="3"/>
    </row>
    <row r="60" spans="16:21" ht="12.75" customHeight="1" x14ac:dyDescent="0.25">
      <c r="P60" s="2"/>
      <c r="Q60" s="3"/>
      <c r="R60" s="3"/>
      <c r="S60" s="3"/>
      <c r="T60" s="3"/>
      <c r="U60" s="3"/>
    </row>
    <row r="61" spans="16:21" ht="12.75" customHeight="1" x14ac:dyDescent="0.25">
      <c r="P61" s="2"/>
      <c r="Q61" s="3"/>
      <c r="R61" s="3"/>
      <c r="S61" s="3"/>
      <c r="T61" s="3"/>
      <c r="U61" s="3"/>
    </row>
    <row r="62" spans="16:21" ht="12.75" customHeight="1" x14ac:dyDescent="0.25">
      <c r="P62" s="2"/>
      <c r="Q62" s="3"/>
      <c r="R62" s="3"/>
      <c r="S62" s="3"/>
      <c r="T62" s="3"/>
      <c r="U62" s="3"/>
    </row>
    <row r="63" spans="16:21" ht="12.75" customHeight="1" x14ac:dyDescent="0.25">
      <c r="P63" s="2"/>
      <c r="Q63" s="3"/>
      <c r="R63" s="3"/>
      <c r="S63" s="3"/>
      <c r="T63" s="3"/>
      <c r="U63" s="3"/>
    </row>
    <row r="64" spans="16:21" ht="12.75" customHeight="1" x14ac:dyDescent="0.25">
      <c r="P64" s="2"/>
      <c r="Q64" s="3"/>
      <c r="R64" s="3"/>
      <c r="S64" s="3"/>
      <c r="T64" s="3"/>
      <c r="U64" s="3"/>
    </row>
    <row r="65" spans="10:21" ht="12.75" customHeight="1" x14ac:dyDescent="0.25">
      <c r="P65" s="2"/>
      <c r="Q65" s="3"/>
      <c r="R65" s="3"/>
      <c r="S65" s="3"/>
      <c r="T65" s="3"/>
      <c r="U65" s="3"/>
    </row>
    <row r="66" spans="10:21" ht="12.75" customHeight="1" x14ac:dyDescent="0.25">
      <c r="P66" s="2"/>
      <c r="Q66" s="3"/>
      <c r="R66" s="3"/>
      <c r="S66" s="3"/>
      <c r="T66" s="3"/>
      <c r="U66" s="3"/>
    </row>
    <row r="67" spans="10:21" ht="12.75" customHeight="1" x14ac:dyDescent="0.2">
      <c r="J67" s="5"/>
      <c r="K67" s="5"/>
    </row>
  </sheetData>
  <mergeCells count="14">
    <mergeCell ref="AA1:AA2"/>
    <mergeCell ref="P1:P2"/>
    <mergeCell ref="A1:H1"/>
    <mergeCell ref="I1:J1"/>
    <mergeCell ref="M1:M2"/>
    <mergeCell ref="N1:N2"/>
    <mergeCell ref="O1:O2"/>
    <mergeCell ref="Z1:Z2"/>
    <mergeCell ref="Q1:R1"/>
    <mergeCell ref="S1:U1"/>
    <mergeCell ref="V1:V2"/>
    <mergeCell ref="W1:W2"/>
    <mergeCell ref="X1:X2"/>
    <mergeCell ref="Y1:Y2"/>
  </mergeCells>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67"/>
  <sheetViews>
    <sheetView workbookViewId="0">
      <pane xSplit="8" ySplit="2" topLeftCell="I3" activePane="bottomRight" state="frozenSplit"/>
      <selection activeCell="H24" sqref="H24"/>
      <selection pane="topRight" activeCell="H24" sqref="H24"/>
      <selection pane="bottomLeft" activeCell="H24" sqref="H24"/>
      <selection pane="bottomRight" activeCell="M3" activeCellId="1" sqref="H3:H15 M3:M15"/>
    </sheetView>
  </sheetViews>
  <sheetFormatPr defaultColWidth="9.140625" defaultRowHeight="12.75" customHeight="1" x14ac:dyDescent="0.2"/>
  <cols>
    <col min="1" max="1" width="5.140625" style="2" bestFit="1" customWidth="1"/>
    <col min="2" max="2" width="4.85546875" style="2" bestFit="1" customWidth="1"/>
    <col min="3" max="3" width="7" style="2" bestFit="1" customWidth="1"/>
    <col min="4" max="4" width="3.140625" style="2" bestFit="1" customWidth="1"/>
    <col min="5" max="5" width="7" style="2" bestFit="1" customWidth="1"/>
    <col min="6" max="6" width="7.140625" style="2" bestFit="1" customWidth="1"/>
    <col min="7" max="7" width="7.5703125" style="2" customWidth="1"/>
    <col min="8" max="8" width="22.140625" style="2" bestFit="1" customWidth="1"/>
    <col min="9" max="9" width="13.85546875" style="2" bestFit="1" customWidth="1"/>
    <col min="10" max="11" width="8.42578125" style="2" customWidth="1"/>
    <col min="12" max="12" width="4.5703125" style="2" bestFit="1" customWidth="1"/>
    <col min="13" max="13" width="44.42578125" style="2" bestFit="1" customWidth="1"/>
    <col min="14" max="14" width="5.140625" style="2" bestFit="1" customWidth="1"/>
    <col min="15" max="15" width="8.140625" style="2" customWidth="1"/>
    <col min="16" max="16" width="10.7109375" style="4" bestFit="1" customWidth="1"/>
    <col min="17" max="18" width="5.28515625" style="2" customWidth="1"/>
    <col min="19" max="21" width="3" style="2" bestFit="1" customWidth="1"/>
    <col min="22" max="22" width="10.5703125" style="2" bestFit="1" customWidth="1"/>
    <col min="23" max="23" width="9.140625" style="2"/>
    <col min="24" max="24" width="8" style="2" bestFit="1" customWidth="1"/>
    <col min="25" max="26" width="7.7109375" style="2" bestFit="1" customWidth="1"/>
    <col min="27" max="16384" width="9.140625" style="2"/>
  </cols>
  <sheetData>
    <row r="1" spans="1:27" s="29" customFormat="1" ht="23.25" customHeight="1" x14ac:dyDescent="0.2">
      <c r="A1" s="171" t="s">
        <v>241</v>
      </c>
      <c r="B1" s="171"/>
      <c r="C1" s="171"/>
      <c r="D1" s="171"/>
      <c r="E1" s="171"/>
      <c r="F1" s="171"/>
      <c r="G1" s="171"/>
      <c r="H1" s="171"/>
      <c r="I1" s="172" t="s">
        <v>67</v>
      </c>
      <c r="J1" s="172"/>
      <c r="K1" s="167">
        <v>1</v>
      </c>
      <c r="L1" s="167"/>
      <c r="M1" s="172" t="s">
        <v>7</v>
      </c>
      <c r="N1" s="172" t="s">
        <v>9</v>
      </c>
      <c r="O1" s="172" t="s">
        <v>31</v>
      </c>
      <c r="P1" s="172" t="s">
        <v>25</v>
      </c>
      <c r="Q1" s="173" t="s">
        <v>104</v>
      </c>
      <c r="R1" s="173"/>
      <c r="S1" s="173" t="s">
        <v>19</v>
      </c>
      <c r="T1" s="173"/>
      <c r="U1" s="173"/>
      <c r="V1" s="173" t="s">
        <v>125</v>
      </c>
      <c r="W1" s="173" t="s">
        <v>126</v>
      </c>
      <c r="X1" s="172" t="s">
        <v>22</v>
      </c>
      <c r="Y1" s="172" t="s">
        <v>23</v>
      </c>
      <c r="Z1" s="172" t="s">
        <v>20</v>
      </c>
      <c r="AA1" s="172" t="s">
        <v>21</v>
      </c>
    </row>
    <row r="2" spans="1:27" s="29" customFormat="1" ht="25.5" x14ac:dyDescent="0.2">
      <c r="B2" s="29" t="s">
        <v>24</v>
      </c>
      <c r="C2" s="29" t="s">
        <v>3</v>
      </c>
      <c r="D2" s="29" t="s">
        <v>0</v>
      </c>
      <c r="E2" s="29" t="s">
        <v>4</v>
      </c>
      <c r="F2" s="29" t="s">
        <v>26</v>
      </c>
      <c r="G2" s="29" t="s">
        <v>66</v>
      </c>
      <c r="H2" s="29" t="s">
        <v>5</v>
      </c>
      <c r="I2" s="6" t="s">
        <v>1</v>
      </c>
      <c r="J2" s="167" t="s">
        <v>12</v>
      </c>
      <c r="K2" s="167" t="s">
        <v>13</v>
      </c>
      <c r="L2" s="6" t="s">
        <v>6</v>
      </c>
      <c r="M2" s="172"/>
      <c r="N2" s="172"/>
      <c r="O2" s="172"/>
      <c r="P2" s="172"/>
      <c r="Q2" s="7" t="s">
        <v>15</v>
      </c>
      <c r="R2" s="7" t="s">
        <v>16</v>
      </c>
      <c r="S2" s="7" t="s">
        <v>15</v>
      </c>
      <c r="T2" s="7" t="s">
        <v>16</v>
      </c>
      <c r="U2" s="7" t="s">
        <v>17</v>
      </c>
      <c r="V2" s="173"/>
      <c r="W2" s="173"/>
      <c r="X2" s="172"/>
      <c r="Y2" s="172"/>
      <c r="Z2" s="172"/>
      <c r="AA2" s="172"/>
    </row>
    <row r="3" spans="1:27" ht="12.75" customHeight="1" x14ac:dyDescent="0.2">
      <c r="A3" s="2">
        <f>Drop2Mod1!A18+1</f>
        <v>145</v>
      </c>
      <c r="B3" s="2">
        <v>2</v>
      </c>
      <c r="C3" s="2">
        <v>2</v>
      </c>
      <c r="D3" s="2">
        <v>0</v>
      </c>
      <c r="E3" s="2">
        <v>9213</v>
      </c>
      <c r="F3" s="2" t="s">
        <v>27</v>
      </c>
      <c r="G3" s="2">
        <v>1</v>
      </c>
      <c r="H3" s="9" t="s">
        <v>462</v>
      </c>
      <c r="I3" s="2" t="s">
        <v>259</v>
      </c>
      <c r="J3" s="2" t="s">
        <v>187</v>
      </c>
      <c r="M3" s="2" t="s">
        <v>475</v>
      </c>
      <c r="N3" s="2" t="s">
        <v>10</v>
      </c>
      <c r="O3" s="2" t="s">
        <v>242</v>
      </c>
      <c r="P3" s="2" t="s">
        <v>182</v>
      </c>
      <c r="Q3" s="8">
        <v>1</v>
      </c>
      <c r="R3" s="8">
        <v>2</v>
      </c>
      <c r="S3" s="8">
        <v>1</v>
      </c>
      <c r="T3" s="8">
        <v>23</v>
      </c>
      <c r="U3" s="8">
        <v>2</v>
      </c>
      <c r="V3" s="8" t="s">
        <v>16</v>
      </c>
      <c r="W3" s="8" t="s">
        <v>127</v>
      </c>
    </row>
    <row r="4" spans="1:27" ht="12.75" customHeight="1" x14ac:dyDescent="0.2">
      <c r="A4" s="2">
        <f>A3+1</f>
        <v>146</v>
      </c>
      <c r="B4" s="2">
        <f>$B$3</f>
        <v>2</v>
      </c>
      <c r="C4" s="2">
        <f>$C$3</f>
        <v>2</v>
      </c>
      <c r="D4" s="2">
        <v>1</v>
      </c>
      <c r="E4" s="2">
        <v>9213</v>
      </c>
      <c r="F4" s="2" t="s">
        <v>27</v>
      </c>
      <c r="G4" s="2">
        <v>1</v>
      </c>
      <c r="H4" s="9" t="s">
        <v>463</v>
      </c>
      <c r="I4" s="2" t="s">
        <v>267</v>
      </c>
      <c r="J4" s="2" t="s">
        <v>257</v>
      </c>
      <c r="M4" s="2" t="s">
        <v>476</v>
      </c>
      <c r="N4" s="2" t="s">
        <v>10</v>
      </c>
      <c r="O4" s="2" t="s">
        <v>243</v>
      </c>
      <c r="P4" s="2" t="s">
        <v>182</v>
      </c>
      <c r="Q4" s="8">
        <v>3</v>
      </c>
      <c r="R4" s="8">
        <v>4</v>
      </c>
      <c r="S4" s="8">
        <v>22</v>
      </c>
      <c r="T4" s="8">
        <v>37</v>
      </c>
      <c r="U4" s="8">
        <v>21</v>
      </c>
      <c r="V4" s="8" t="s">
        <v>255</v>
      </c>
      <c r="W4" s="8">
        <v>6</v>
      </c>
    </row>
    <row r="5" spans="1:27" ht="12.75" customHeight="1" x14ac:dyDescent="0.2">
      <c r="A5" s="2">
        <f t="shared" ref="A5:A18" si="0">A4+1</f>
        <v>147</v>
      </c>
      <c r="B5" s="2">
        <f t="shared" ref="B5:B18" si="1">$B$3</f>
        <v>2</v>
      </c>
      <c r="C5" s="2">
        <f t="shared" ref="C5:C18" si="2">$C$3</f>
        <v>2</v>
      </c>
      <c r="D5" s="2">
        <v>2</v>
      </c>
      <c r="E5" s="2">
        <v>9213</v>
      </c>
      <c r="F5" s="2" t="s">
        <v>27</v>
      </c>
      <c r="G5" s="2">
        <v>1</v>
      </c>
      <c r="H5" s="9" t="s">
        <v>464</v>
      </c>
      <c r="I5" s="2" t="s">
        <v>267</v>
      </c>
      <c r="J5" s="2" t="s">
        <v>257</v>
      </c>
      <c r="M5" s="2" t="s">
        <v>476</v>
      </c>
      <c r="N5" s="2" t="s">
        <v>10</v>
      </c>
      <c r="O5" s="2" t="s">
        <v>244</v>
      </c>
      <c r="P5" s="2" t="s">
        <v>182</v>
      </c>
      <c r="Q5" s="8">
        <v>5</v>
      </c>
      <c r="R5" s="8">
        <v>6</v>
      </c>
      <c r="S5" s="8">
        <v>3</v>
      </c>
      <c r="T5" s="8">
        <v>4</v>
      </c>
      <c r="U5" s="8">
        <v>24</v>
      </c>
      <c r="V5" s="8" t="s">
        <v>255</v>
      </c>
      <c r="W5" s="8">
        <v>6</v>
      </c>
    </row>
    <row r="6" spans="1:27" ht="12.75" customHeight="1" x14ac:dyDescent="0.2">
      <c r="A6" s="2">
        <f t="shared" si="0"/>
        <v>148</v>
      </c>
      <c r="B6" s="2">
        <f t="shared" si="1"/>
        <v>2</v>
      </c>
      <c r="C6" s="2">
        <f t="shared" si="2"/>
        <v>2</v>
      </c>
      <c r="D6" s="2">
        <v>3</v>
      </c>
      <c r="E6" s="2">
        <v>9213</v>
      </c>
      <c r="F6" s="2" t="s">
        <v>27</v>
      </c>
      <c r="G6" s="2">
        <v>1</v>
      </c>
      <c r="H6" s="9" t="s">
        <v>465</v>
      </c>
      <c r="I6" s="2" t="s">
        <v>267</v>
      </c>
      <c r="J6" s="2" t="s">
        <v>257</v>
      </c>
      <c r="M6" s="2" t="s">
        <v>476</v>
      </c>
      <c r="N6" s="2" t="s">
        <v>10</v>
      </c>
      <c r="O6" s="2" t="s">
        <v>245</v>
      </c>
      <c r="P6" s="2" t="s">
        <v>182</v>
      </c>
      <c r="Q6" s="8">
        <v>7</v>
      </c>
      <c r="R6" s="8">
        <v>8</v>
      </c>
      <c r="S6" s="8">
        <v>20</v>
      </c>
      <c r="T6" s="8">
        <v>19</v>
      </c>
      <c r="U6" s="8">
        <v>36</v>
      </c>
      <c r="V6" s="8" t="s">
        <v>255</v>
      </c>
      <c r="W6" s="8">
        <v>6</v>
      </c>
      <c r="Y6" s="9"/>
    </row>
    <row r="7" spans="1:27" ht="12.75" customHeight="1" x14ac:dyDescent="0.2">
      <c r="A7" s="2">
        <f t="shared" si="0"/>
        <v>149</v>
      </c>
      <c r="B7" s="2">
        <f t="shared" si="1"/>
        <v>2</v>
      </c>
      <c r="C7" s="2">
        <f t="shared" si="2"/>
        <v>2</v>
      </c>
      <c r="D7" s="2">
        <v>4</v>
      </c>
      <c r="E7" s="2">
        <v>9213</v>
      </c>
      <c r="F7" s="2" t="s">
        <v>27</v>
      </c>
      <c r="G7" s="2">
        <v>1</v>
      </c>
      <c r="H7" s="9" t="s">
        <v>466</v>
      </c>
      <c r="I7" s="2" t="s">
        <v>267</v>
      </c>
      <c r="J7" s="2" t="s">
        <v>257</v>
      </c>
      <c r="M7" s="2" t="s">
        <v>476</v>
      </c>
      <c r="N7" s="2" t="s">
        <v>10</v>
      </c>
      <c r="O7" s="2" t="s">
        <v>246</v>
      </c>
      <c r="P7" s="2" t="s">
        <v>182</v>
      </c>
      <c r="Q7" s="8">
        <v>9</v>
      </c>
      <c r="R7" s="8">
        <v>10</v>
      </c>
      <c r="S7" s="8">
        <v>6</v>
      </c>
      <c r="T7" s="8">
        <v>26</v>
      </c>
      <c r="U7" s="8">
        <v>5</v>
      </c>
      <c r="V7" s="8" t="s">
        <v>255</v>
      </c>
      <c r="W7" s="8">
        <v>6</v>
      </c>
      <c r="Y7" s="9"/>
    </row>
    <row r="8" spans="1:27" ht="12.75" customHeight="1" x14ac:dyDescent="0.2">
      <c r="A8" s="2">
        <f t="shared" si="0"/>
        <v>150</v>
      </c>
      <c r="B8" s="2">
        <f t="shared" si="1"/>
        <v>2</v>
      </c>
      <c r="C8" s="2">
        <f t="shared" si="2"/>
        <v>2</v>
      </c>
      <c r="D8" s="2">
        <v>5</v>
      </c>
      <c r="E8" s="2">
        <v>9213</v>
      </c>
      <c r="F8" s="2" t="s">
        <v>27</v>
      </c>
      <c r="G8" s="2">
        <v>1</v>
      </c>
      <c r="H8" s="9" t="s">
        <v>467</v>
      </c>
      <c r="I8" s="2" t="s">
        <v>267</v>
      </c>
      <c r="J8" s="2" t="s">
        <v>257</v>
      </c>
      <c r="M8" s="2" t="s">
        <v>476</v>
      </c>
      <c r="N8" s="2" t="s">
        <v>10</v>
      </c>
      <c r="O8" s="2" t="s">
        <v>247</v>
      </c>
      <c r="P8" s="2" t="s">
        <v>182</v>
      </c>
      <c r="Q8" s="8">
        <v>11</v>
      </c>
      <c r="R8" s="8">
        <v>12</v>
      </c>
      <c r="S8" s="8">
        <v>25</v>
      </c>
      <c r="T8" s="8">
        <v>39</v>
      </c>
      <c r="U8" s="8">
        <v>40</v>
      </c>
      <c r="V8" s="8" t="s">
        <v>255</v>
      </c>
      <c r="W8" s="8">
        <v>6</v>
      </c>
      <c r="Y8" s="9"/>
    </row>
    <row r="9" spans="1:27" ht="12.75" customHeight="1" x14ac:dyDescent="0.2">
      <c r="A9" s="2">
        <f t="shared" si="0"/>
        <v>151</v>
      </c>
      <c r="B9" s="2">
        <f t="shared" si="1"/>
        <v>2</v>
      </c>
      <c r="C9" s="2">
        <f t="shared" si="2"/>
        <v>2</v>
      </c>
      <c r="D9" s="2">
        <v>6</v>
      </c>
      <c r="E9" s="2">
        <v>9213</v>
      </c>
      <c r="F9" s="2" t="s">
        <v>27</v>
      </c>
      <c r="G9" s="2">
        <v>1</v>
      </c>
      <c r="H9" s="9" t="s">
        <v>468</v>
      </c>
      <c r="I9" s="2" t="s">
        <v>268</v>
      </c>
      <c r="J9" s="2" t="s">
        <v>258</v>
      </c>
      <c r="M9" s="2" t="s">
        <v>477</v>
      </c>
      <c r="N9" s="2" t="s">
        <v>10</v>
      </c>
      <c r="O9" s="2" t="s">
        <v>248</v>
      </c>
      <c r="P9" s="2" t="s">
        <v>182</v>
      </c>
      <c r="Q9" s="8">
        <v>13</v>
      </c>
      <c r="R9" s="8">
        <v>14</v>
      </c>
      <c r="S9" s="8">
        <v>47</v>
      </c>
      <c r="T9" s="8">
        <v>48</v>
      </c>
      <c r="U9" s="8">
        <v>38</v>
      </c>
      <c r="V9" s="8" t="s">
        <v>256</v>
      </c>
      <c r="W9" s="8">
        <v>2</v>
      </c>
      <c r="Y9" s="9"/>
    </row>
    <row r="10" spans="1:27" ht="12.75" customHeight="1" x14ac:dyDescent="0.2">
      <c r="A10" s="2">
        <f t="shared" si="0"/>
        <v>152</v>
      </c>
      <c r="B10" s="2">
        <f t="shared" si="1"/>
        <v>2</v>
      </c>
      <c r="C10" s="2">
        <f t="shared" si="2"/>
        <v>2</v>
      </c>
      <c r="D10" s="2">
        <v>7</v>
      </c>
      <c r="E10" s="2">
        <v>9213</v>
      </c>
      <c r="F10" s="2" t="s">
        <v>27</v>
      </c>
      <c r="G10" s="2">
        <v>1</v>
      </c>
      <c r="H10" s="9" t="s">
        <v>469</v>
      </c>
      <c r="I10" s="2" t="s">
        <v>268</v>
      </c>
      <c r="J10" s="2" t="s">
        <v>258</v>
      </c>
      <c r="M10" s="2" t="s">
        <v>477</v>
      </c>
      <c r="N10" s="2" t="s">
        <v>10</v>
      </c>
      <c r="O10" s="2" t="s">
        <v>249</v>
      </c>
      <c r="P10" s="2" t="s">
        <v>182</v>
      </c>
      <c r="Q10" s="8">
        <v>15</v>
      </c>
      <c r="R10" s="8">
        <v>16</v>
      </c>
      <c r="S10" s="8">
        <v>35</v>
      </c>
      <c r="T10" s="8">
        <v>46</v>
      </c>
      <c r="U10" s="8">
        <v>45</v>
      </c>
      <c r="V10" s="8" t="s">
        <v>256</v>
      </c>
      <c r="W10" s="8">
        <v>2</v>
      </c>
      <c r="Y10" s="9"/>
    </row>
    <row r="11" spans="1:27" ht="12.75" customHeight="1" x14ac:dyDescent="0.2">
      <c r="A11" s="2">
        <f t="shared" si="0"/>
        <v>153</v>
      </c>
      <c r="B11" s="2">
        <f t="shared" si="1"/>
        <v>2</v>
      </c>
      <c r="C11" s="2">
        <f t="shared" si="2"/>
        <v>2</v>
      </c>
      <c r="D11" s="2">
        <v>8</v>
      </c>
      <c r="E11" s="2">
        <v>9213</v>
      </c>
      <c r="F11" s="2" t="s">
        <v>27</v>
      </c>
      <c r="G11" s="2">
        <v>1</v>
      </c>
      <c r="H11" s="9" t="s">
        <v>470</v>
      </c>
      <c r="I11" s="2" t="s">
        <v>267</v>
      </c>
      <c r="J11" s="2" t="s">
        <v>257</v>
      </c>
      <c r="M11" s="2" t="s">
        <v>476</v>
      </c>
      <c r="N11" s="2" t="s">
        <v>10</v>
      </c>
      <c r="O11" s="2" t="s">
        <v>250</v>
      </c>
      <c r="P11" s="2" t="s">
        <v>182</v>
      </c>
      <c r="Q11" s="8">
        <v>34</v>
      </c>
      <c r="R11" s="8">
        <v>35</v>
      </c>
      <c r="S11" s="8">
        <v>17</v>
      </c>
      <c r="T11" s="8">
        <v>34</v>
      </c>
      <c r="U11" s="8">
        <v>18</v>
      </c>
      <c r="V11" s="8" t="s">
        <v>255</v>
      </c>
      <c r="W11" s="8">
        <v>6</v>
      </c>
      <c r="Y11" s="9"/>
    </row>
    <row r="12" spans="1:27" ht="12.75" customHeight="1" x14ac:dyDescent="0.2">
      <c r="A12" s="2">
        <f t="shared" si="0"/>
        <v>154</v>
      </c>
      <c r="B12" s="2">
        <f t="shared" si="1"/>
        <v>2</v>
      </c>
      <c r="C12" s="2">
        <f t="shared" si="2"/>
        <v>2</v>
      </c>
      <c r="D12" s="2">
        <v>9</v>
      </c>
      <c r="E12" s="2">
        <v>9213</v>
      </c>
      <c r="F12" s="2" t="s">
        <v>27</v>
      </c>
      <c r="G12" s="2">
        <v>1</v>
      </c>
      <c r="H12" s="9" t="s">
        <v>471</v>
      </c>
      <c r="I12" s="2" t="s">
        <v>267</v>
      </c>
      <c r="J12" s="2" t="s">
        <v>257</v>
      </c>
      <c r="M12" s="2" t="s">
        <v>476</v>
      </c>
      <c r="N12" s="2" t="s">
        <v>10</v>
      </c>
      <c r="O12" s="2" t="s">
        <v>251</v>
      </c>
      <c r="P12" s="2" t="s">
        <v>182</v>
      </c>
      <c r="Q12" s="8">
        <v>36</v>
      </c>
      <c r="R12" s="8">
        <v>37</v>
      </c>
      <c r="S12" s="8">
        <v>27</v>
      </c>
      <c r="T12" s="8">
        <v>8</v>
      </c>
      <c r="U12" s="8">
        <v>7</v>
      </c>
      <c r="V12" s="8" t="s">
        <v>255</v>
      </c>
      <c r="W12" s="8">
        <v>6</v>
      </c>
      <c r="Y12" s="9"/>
    </row>
    <row r="13" spans="1:27" ht="12.75" customHeight="1" x14ac:dyDescent="0.2">
      <c r="A13" s="2">
        <f t="shared" si="0"/>
        <v>155</v>
      </c>
      <c r="B13" s="2">
        <f t="shared" si="1"/>
        <v>2</v>
      </c>
      <c r="C13" s="2">
        <f t="shared" si="2"/>
        <v>2</v>
      </c>
      <c r="D13" s="2">
        <v>10</v>
      </c>
      <c r="E13" s="2">
        <v>9213</v>
      </c>
      <c r="F13" s="2" t="s">
        <v>27</v>
      </c>
      <c r="G13" s="2">
        <v>1</v>
      </c>
      <c r="H13" s="9" t="s">
        <v>472</v>
      </c>
      <c r="I13" s="2" t="s">
        <v>267</v>
      </c>
      <c r="J13" s="2" t="s">
        <v>257</v>
      </c>
      <c r="M13" s="2" t="s">
        <v>476</v>
      </c>
      <c r="N13" s="2" t="s">
        <v>10</v>
      </c>
      <c r="O13" s="2" t="s">
        <v>252</v>
      </c>
      <c r="P13" s="2" t="s">
        <v>182</v>
      </c>
      <c r="Q13" s="8">
        <v>38</v>
      </c>
      <c r="R13" s="8">
        <v>39</v>
      </c>
      <c r="S13" s="8">
        <v>41</v>
      </c>
      <c r="T13" s="8">
        <v>42</v>
      </c>
      <c r="U13" s="8">
        <v>28</v>
      </c>
      <c r="V13" s="8" t="s">
        <v>255</v>
      </c>
      <c r="W13" s="8">
        <v>6</v>
      </c>
      <c r="Y13" s="9"/>
    </row>
    <row r="14" spans="1:27" ht="12.75" customHeight="1" x14ac:dyDescent="0.2">
      <c r="A14" s="2">
        <f t="shared" si="0"/>
        <v>156</v>
      </c>
      <c r="B14" s="2">
        <f t="shared" si="1"/>
        <v>2</v>
      </c>
      <c r="C14" s="2">
        <f t="shared" si="2"/>
        <v>2</v>
      </c>
      <c r="D14" s="2">
        <v>11</v>
      </c>
      <c r="E14" s="2">
        <v>9213</v>
      </c>
      <c r="F14" s="2" t="s">
        <v>27</v>
      </c>
      <c r="G14" s="2">
        <v>1</v>
      </c>
      <c r="H14" s="9" t="s">
        <v>473</v>
      </c>
      <c r="I14" s="2" t="s">
        <v>268</v>
      </c>
      <c r="J14" s="2" t="s">
        <v>258</v>
      </c>
      <c r="M14" s="2" t="s">
        <v>477</v>
      </c>
      <c r="N14" s="2" t="s">
        <v>10</v>
      </c>
      <c r="O14" s="2" t="s">
        <v>253</v>
      </c>
      <c r="P14" s="2" t="s">
        <v>182</v>
      </c>
      <c r="Q14" s="8">
        <v>40</v>
      </c>
      <c r="R14" s="8">
        <v>41</v>
      </c>
      <c r="S14" s="8">
        <v>44</v>
      </c>
      <c r="T14" s="8">
        <v>43</v>
      </c>
      <c r="U14" s="8">
        <v>32</v>
      </c>
      <c r="V14" s="8" t="s">
        <v>256</v>
      </c>
      <c r="W14" s="8">
        <v>2</v>
      </c>
      <c r="Y14" s="9"/>
    </row>
    <row r="15" spans="1:27" ht="12.75" customHeight="1" x14ac:dyDescent="0.2">
      <c r="A15" s="2">
        <f t="shared" si="0"/>
        <v>157</v>
      </c>
      <c r="B15" s="2">
        <f t="shared" si="1"/>
        <v>2</v>
      </c>
      <c r="C15" s="2">
        <f t="shared" si="2"/>
        <v>2</v>
      </c>
      <c r="D15" s="2">
        <v>12</v>
      </c>
      <c r="E15" s="2">
        <v>9213</v>
      </c>
      <c r="F15" s="2" t="s">
        <v>27</v>
      </c>
      <c r="G15" s="2">
        <v>1</v>
      </c>
      <c r="H15" s="9" t="s">
        <v>474</v>
      </c>
      <c r="I15" s="2" t="s">
        <v>268</v>
      </c>
      <c r="J15" s="2" t="s">
        <v>258</v>
      </c>
      <c r="M15" s="2" t="s">
        <v>477</v>
      </c>
      <c r="N15" s="2" t="s">
        <v>10</v>
      </c>
      <c r="O15" s="2" t="s">
        <v>254</v>
      </c>
      <c r="P15" s="2" t="s">
        <v>182</v>
      </c>
      <c r="Q15" s="8">
        <v>42</v>
      </c>
      <c r="R15" s="8">
        <v>43</v>
      </c>
      <c r="S15" s="8">
        <v>33</v>
      </c>
      <c r="T15" s="8">
        <v>15</v>
      </c>
      <c r="U15" s="8">
        <v>16</v>
      </c>
      <c r="V15" s="8" t="s">
        <v>256</v>
      </c>
      <c r="W15" s="8">
        <v>2</v>
      </c>
      <c r="Y15" s="9"/>
    </row>
    <row r="16" spans="1:27" ht="12.75" customHeight="1" x14ac:dyDescent="0.2">
      <c r="A16" s="2">
        <f t="shared" si="0"/>
        <v>158</v>
      </c>
      <c r="B16" s="2">
        <f t="shared" si="1"/>
        <v>2</v>
      </c>
      <c r="C16" s="2">
        <f t="shared" si="2"/>
        <v>2</v>
      </c>
      <c r="D16" s="2">
        <v>13</v>
      </c>
      <c r="E16" s="2">
        <v>9213</v>
      </c>
      <c r="F16" s="2" t="s">
        <v>27</v>
      </c>
      <c r="G16" s="2">
        <v>0</v>
      </c>
      <c r="H16" s="9"/>
      <c r="P16" s="2"/>
      <c r="Q16" s="8"/>
      <c r="R16" s="8"/>
      <c r="S16" s="8"/>
      <c r="T16" s="8"/>
      <c r="U16" s="8"/>
      <c r="V16" s="8"/>
      <c r="W16" s="8"/>
      <c r="Y16" s="9"/>
    </row>
    <row r="17" spans="1:26" ht="12.75" customHeight="1" x14ac:dyDescent="0.2">
      <c r="A17" s="2">
        <f t="shared" si="0"/>
        <v>159</v>
      </c>
      <c r="B17" s="2">
        <f t="shared" si="1"/>
        <v>2</v>
      </c>
      <c r="C17" s="2">
        <f t="shared" si="2"/>
        <v>2</v>
      </c>
      <c r="D17" s="2">
        <v>14</v>
      </c>
      <c r="E17" s="2">
        <v>9213</v>
      </c>
      <c r="F17" s="2" t="s">
        <v>27</v>
      </c>
      <c r="G17" s="2">
        <v>0</v>
      </c>
      <c r="H17" s="9"/>
      <c r="P17" s="2"/>
      <c r="Q17" s="8"/>
      <c r="R17" s="8"/>
      <c r="S17" s="8"/>
      <c r="T17" s="8"/>
      <c r="U17" s="8"/>
      <c r="V17" s="8"/>
      <c r="W17" s="8"/>
      <c r="Y17" s="9"/>
      <c r="Z17" s="168"/>
    </row>
    <row r="18" spans="1:26" ht="12.75" customHeight="1" x14ac:dyDescent="0.2">
      <c r="A18" s="2">
        <f t="shared" si="0"/>
        <v>160</v>
      </c>
      <c r="B18" s="2">
        <f t="shared" si="1"/>
        <v>2</v>
      </c>
      <c r="C18" s="2">
        <f t="shared" si="2"/>
        <v>2</v>
      </c>
      <c r="D18" s="2">
        <v>15</v>
      </c>
      <c r="E18" s="2">
        <v>9213</v>
      </c>
      <c r="F18" s="2" t="s">
        <v>27</v>
      </c>
      <c r="G18" s="2">
        <v>0</v>
      </c>
      <c r="H18" s="9"/>
      <c r="P18" s="2"/>
      <c r="Q18" s="8"/>
      <c r="R18" s="8"/>
      <c r="S18" s="8"/>
      <c r="T18" s="8"/>
      <c r="U18" s="8"/>
      <c r="V18" s="8"/>
      <c r="W18" s="8"/>
      <c r="Y18" s="9"/>
    </row>
    <row r="19" spans="1:26" ht="12.75" customHeight="1" x14ac:dyDescent="0.2">
      <c r="P19" s="2"/>
      <c r="Q19" s="8"/>
      <c r="R19" s="8"/>
      <c r="S19" s="8"/>
      <c r="T19" s="8"/>
      <c r="U19" s="8"/>
      <c r="V19" s="8"/>
      <c r="W19" s="8"/>
    </row>
    <row r="20" spans="1:26" ht="12.75" customHeight="1" x14ac:dyDescent="0.2">
      <c r="P20" s="2"/>
      <c r="Q20" s="8"/>
      <c r="R20" s="8"/>
      <c r="S20" s="8"/>
      <c r="T20" s="8"/>
      <c r="U20" s="8"/>
      <c r="V20" s="8"/>
      <c r="W20" s="8"/>
    </row>
    <row r="21" spans="1:26" ht="12.75" customHeight="1" x14ac:dyDescent="0.2">
      <c r="P21" s="2"/>
      <c r="Q21" s="8"/>
      <c r="R21" s="8"/>
      <c r="S21" s="8"/>
      <c r="T21" s="8"/>
      <c r="U21" s="8"/>
    </row>
    <row r="22" spans="1:26" ht="12.75" customHeight="1" x14ac:dyDescent="0.2">
      <c r="P22" s="2"/>
      <c r="Q22" s="8"/>
      <c r="R22" s="8"/>
      <c r="S22" s="8"/>
      <c r="T22" s="8"/>
      <c r="U22" s="8"/>
    </row>
    <row r="23" spans="1:26" ht="12.75" customHeight="1" x14ac:dyDescent="0.2">
      <c r="P23" s="2"/>
      <c r="Q23" s="8"/>
      <c r="R23" s="8"/>
      <c r="S23" s="8"/>
      <c r="T23" s="8"/>
      <c r="U23" s="8"/>
    </row>
    <row r="24" spans="1:26" ht="12.75" customHeight="1" x14ac:dyDescent="0.2">
      <c r="P24" s="2"/>
      <c r="Q24" s="8"/>
      <c r="R24" s="8"/>
      <c r="S24" s="8"/>
      <c r="T24" s="8"/>
      <c r="U24" s="8"/>
    </row>
    <row r="25" spans="1:26" ht="12.75" customHeight="1" x14ac:dyDescent="0.2">
      <c r="P25" s="2"/>
      <c r="Q25" s="8"/>
      <c r="R25" s="8"/>
      <c r="S25" s="8"/>
      <c r="T25" s="8"/>
      <c r="U25" s="8"/>
    </row>
    <row r="26" spans="1:26" ht="12.75" customHeight="1" x14ac:dyDescent="0.2">
      <c r="P26" s="2"/>
      <c r="Q26" s="8"/>
      <c r="R26" s="8"/>
      <c r="S26" s="8"/>
      <c r="T26" s="8"/>
      <c r="U26" s="8"/>
    </row>
    <row r="27" spans="1:26" ht="12.75" customHeight="1" x14ac:dyDescent="0.25">
      <c r="P27" s="2"/>
      <c r="Q27" s="3"/>
      <c r="R27" s="3"/>
      <c r="S27" s="3"/>
      <c r="T27" s="3"/>
      <c r="U27" s="3"/>
    </row>
    <row r="28" spans="1:26" ht="12.75" customHeight="1" x14ac:dyDescent="0.25">
      <c r="P28" s="2"/>
      <c r="Q28" s="3"/>
      <c r="R28" s="3"/>
      <c r="S28" s="3"/>
      <c r="T28" s="3"/>
      <c r="U28" s="3"/>
    </row>
    <row r="29" spans="1:26" ht="12.75" customHeight="1" x14ac:dyDescent="0.25">
      <c r="J29" s="4"/>
      <c r="P29" s="2"/>
      <c r="Q29" s="3"/>
      <c r="R29" s="3"/>
      <c r="S29" s="3"/>
      <c r="T29" s="3"/>
      <c r="U29" s="3"/>
    </row>
    <row r="30" spans="1:26" ht="12.75" customHeight="1" x14ac:dyDescent="0.25">
      <c r="P30" s="2"/>
      <c r="Q30" s="3"/>
      <c r="R30" s="3"/>
      <c r="S30" s="3"/>
      <c r="T30" s="3"/>
      <c r="U30" s="3"/>
    </row>
    <row r="31" spans="1:26" ht="12.75" customHeight="1" x14ac:dyDescent="0.25">
      <c r="P31" s="2"/>
      <c r="Q31" s="3"/>
      <c r="R31" s="3"/>
      <c r="S31" s="3"/>
      <c r="T31" s="3"/>
      <c r="U31" s="3"/>
    </row>
    <row r="32" spans="1:26" ht="12.75" customHeight="1" x14ac:dyDescent="0.25">
      <c r="L32" s="4"/>
      <c r="P32" s="2"/>
      <c r="Q32" s="3"/>
      <c r="R32" s="3"/>
      <c r="S32" s="3"/>
      <c r="T32" s="3"/>
      <c r="U32" s="3"/>
    </row>
    <row r="33" spans="16:25" ht="12.75" customHeight="1" x14ac:dyDescent="0.25">
      <c r="P33" s="2"/>
      <c r="Q33" s="3"/>
      <c r="R33" s="3"/>
      <c r="S33" s="3"/>
      <c r="T33" s="3"/>
      <c r="U33" s="3"/>
      <c r="Y33" s="4"/>
    </row>
    <row r="34" spans="16:25" ht="12.75" customHeight="1" x14ac:dyDescent="0.25">
      <c r="P34" s="2"/>
      <c r="Q34" s="3"/>
      <c r="R34" s="3"/>
      <c r="S34" s="3"/>
      <c r="T34" s="3"/>
      <c r="U34" s="3"/>
    </row>
    <row r="35" spans="16:25" ht="12.75" customHeight="1" x14ac:dyDescent="0.25">
      <c r="P35" s="2"/>
      <c r="Q35" s="3"/>
      <c r="R35" s="3"/>
      <c r="S35" s="3"/>
      <c r="T35" s="3"/>
      <c r="U35" s="3"/>
    </row>
    <row r="36" spans="16:25" ht="12.75" customHeight="1" x14ac:dyDescent="0.25">
      <c r="P36" s="2"/>
      <c r="Q36" s="3"/>
      <c r="R36" s="3"/>
      <c r="S36" s="3"/>
      <c r="T36" s="3"/>
      <c r="U36" s="3"/>
    </row>
    <row r="37" spans="16:25" ht="12.75" customHeight="1" x14ac:dyDescent="0.25">
      <c r="P37" s="2"/>
      <c r="Q37" s="3"/>
      <c r="R37" s="3"/>
      <c r="S37" s="3"/>
      <c r="T37" s="3"/>
      <c r="U37" s="3"/>
    </row>
    <row r="38" spans="16:25" ht="12.75" customHeight="1" x14ac:dyDescent="0.25">
      <c r="P38" s="2"/>
      <c r="Q38" s="3"/>
      <c r="R38" s="3"/>
      <c r="S38" s="3"/>
      <c r="T38" s="3"/>
      <c r="U38" s="3"/>
    </row>
    <row r="39" spans="16:25" ht="12.75" customHeight="1" x14ac:dyDescent="0.25">
      <c r="P39" s="2"/>
      <c r="Q39" s="3"/>
      <c r="R39" s="3"/>
      <c r="S39" s="3"/>
      <c r="T39" s="3"/>
      <c r="U39" s="3"/>
    </row>
    <row r="40" spans="16:25" ht="12.75" customHeight="1" x14ac:dyDescent="0.25">
      <c r="P40" s="2"/>
      <c r="Q40" s="3"/>
      <c r="R40" s="3"/>
      <c r="S40" s="3"/>
      <c r="T40" s="3"/>
      <c r="U40" s="3"/>
    </row>
    <row r="41" spans="16:25" ht="12.75" customHeight="1" x14ac:dyDescent="0.25">
      <c r="P41" s="2"/>
      <c r="Q41" s="3"/>
      <c r="R41" s="3"/>
      <c r="S41" s="3"/>
      <c r="T41" s="3"/>
      <c r="U41" s="3"/>
    </row>
    <row r="42" spans="16:25" ht="12.75" customHeight="1" x14ac:dyDescent="0.25">
      <c r="P42" s="2"/>
      <c r="Q42" s="3"/>
      <c r="R42" s="3"/>
      <c r="S42" s="3"/>
      <c r="T42" s="3"/>
      <c r="U42" s="3"/>
    </row>
    <row r="43" spans="16:25" ht="12.75" customHeight="1" x14ac:dyDescent="0.25">
      <c r="P43" s="2"/>
      <c r="Q43" s="3"/>
      <c r="R43" s="3"/>
      <c r="S43" s="3"/>
      <c r="T43" s="3"/>
      <c r="U43" s="3"/>
    </row>
    <row r="44" spans="16:25" ht="12.75" customHeight="1" x14ac:dyDescent="0.25">
      <c r="P44" s="2"/>
      <c r="Q44" s="3"/>
      <c r="R44" s="3"/>
      <c r="S44" s="3"/>
      <c r="T44" s="3"/>
      <c r="U44" s="3"/>
    </row>
    <row r="45" spans="16:25" ht="12.75" customHeight="1" x14ac:dyDescent="0.25">
      <c r="P45" s="2"/>
      <c r="Q45" s="3"/>
      <c r="R45" s="3"/>
      <c r="S45" s="3"/>
      <c r="T45" s="3"/>
      <c r="U45" s="3"/>
    </row>
    <row r="46" spans="16:25" ht="12.75" customHeight="1" x14ac:dyDescent="0.25">
      <c r="P46" s="2"/>
      <c r="Q46" s="3"/>
      <c r="R46" s="3"/>
      <c r="S46" s="3"/>
      <c r="T46" s="3"/>
      <c r="U46" s="3"/>
    </row>
    <row r="47" spans="16:25" ht="12.75" customHeight="1" x14ac:dyDescent="0.25">
      <c r="P47" s="2"/>
      <c r="Q47" s="3"/>
      <c r="R47" s="3"/>
      <c r="S47" s="3"/>
      <c r="T47" s="3"/>
      <c r="U47" s="3"/>
    </row>
    <row r="48" spans="16:25" ht="12.75" customHeight="1" x14ac:dyDescent="0.25">
      <c r="P48" s="2"/>
      <c r="Q48" s="3"/>
      <c r="R48" s="3"/>
      <c r="S48" s="3"/>
      <c r="T48" s="3"/>
      <c r="U48" s="3"/>
    </row>
    <row r="49" spans="16:21" ht="12.75" customHeight="1" x14ac:dyDescent="0.25">
      <c r="P49" s="2"/>
      <c r="Q49" s="3"/>
      <c r="R49" s="3"/>
      <c r="S49" s="3"/>
      <c r="T49" s="3"/>
      <c r="U49" s="3"/>
    </row>
    <row r="50" spans="16:21" ht="12.75" customHeight="1" x14ac:dyDescent="0.25">
      <c r="P50" s="2"/>
      <c r="Q50" s="3"/>
      <c r="R50" s="3"/>
      <c r="S50" s="3"/>
      <c r="T50" s="3"/>
      <c r="U50" s="3"/>
    </row>
    <row r="51" spans="16:21" ht="12.75" customHeight="1" x14ac:dyDescent="0.25">
      <c r="P51" s="2"/>
      <c r="Q51" s="3"/>
      <c r="R51" s="3"/>
      <c r="S51" s="3"/>
      <c r="T51" s="3"/>
      <c r="U51" s="3"/>
    </row>
    <row r="52" spans="16:21" ht="12.75" customHeight="1" x14ac:dyDescent="0.25">
      <c r="P52" s="2"/>
      <c r="Q52" s="3"/>
      <c r="R52" s="3"/>
      <c r="S52" s="3"/>
      <c r="T52" s="3"/>
      <c r="U52" s="3"/>
    </row>
    <row r="53" spans="16:21" ht="12.75" customHeight="1" x14ac:dyDescent="0.25">
      <c r="P53" s="2"/>
      <c r="Q53" s="3"/>
      <c r="R53" s="3"/>
      <c r="S53" s="3"/>
      <c r="T53" s="3"/>
      <c r="U53" s="3"/>
    </row>
    <row r="54" spans="16:21" ht="12.75" customHeight="1" x14ac:dyDescent="0.25">
      <c r="P54" s="2"/>
      <c r="Q54" s="3"/>
      <c r="R54" s="3"/>
      <c r="S54" s="3"/>
      <c r="T54" s="3"/>
      <c r="U54" s="3"/>
    </row>
    <row r="55" spans="16:21" ht="12.75" customHeight="1" x14ac:dyDescent="0.25">
      <c r="P55" s="2"/>
      <c r="Q55" s="3"/>
      <c r="R55" s="3"/>
      <c r="S55" s="3"/>
      <c r="T55" s="3"/>
      <c r="U55" s="3"/>
    </row>
    <row r="56" spans="16:21" ht="12.75" customHeight="1" x14ac:dyDescent="0.25">
      <c r="P56" s="2"/>
      <c r="Q56" s="3"/>
      <c r="R56" s="3"/>
      <c r="S56" s="3"/>
      <c r="T56" s="3"/>
      <c r="U56" s="3"/>
    </row>
    <row r="57" spans="16:21" ht="12.75" customHeight="1" x14ac:dyDescent="0.25">
      <c r="P57" s="2"/>
      <c r="Q57" s="3"/>
      <c r="R57" s="3"/>
      <c r="S57" s="3"/>
      <c r="T57" s="3"/>
      <c r="U57" s="3"/>
    </row>
    <row r="58" spans="16:21" ht="12.75" customHeight="1" x14ac:dyDescent="0.25">
      <c r="P58" s="2"/>
      <c r="Q58" s="3"/>
      <c r="R58" s="3"/>
      <c r="S58" s="3"/>
      <c r="T58" s="3"/>
      <c r="U58" s="3"/>
    </row>
    <row r="59" spans="16:21" ht="12.75" customHeight="1" x14ac:dyDescent="0.25">
      <c r="P59" s="2"/>
      <c r="Q59" s="3"/>
      <c r="R59" s="3"/>
      <c r="S59" s="3"/>
      <c r="T59" s="3"/>
      <c r="U59" s="3"/>
    </row>
    <row r="60" spans="16:21" ht="12.75" customHeight="1" x14ac:dyDescent="0.25">
      <c r="P60" s="2"/>
      <c r="Q60" s="3"/>
      <c r="R60" s="3"/>
      <c r="S60" s="3"/>
      <c r="T60" s="3"/>
      <c r="U60" s="3"/>
    </row>
    <row r="61" spans="16:21" ht="12.75" customHeight="1" x14ac:dyDescent="0.25">
      <c r="P61" s="2"/>
      <c r="Q61" s="3"/>
      <c r="R61" s="3"/>
      <c r="S61" s="3"/>
      <c r="T61" s="3"/>
      <c r="U61" s="3"/>
    </row>
    <row r="62" spans="16:21" ht="12.75" customHeight="1" x14ac:dyDescent="0.25">
      <c r="P62" s="2"/>
      <c r="Q62" s="3"/>
      <c r="R62" s="3"/>
      <c r="S62" s="3"/>
      <c r="T62" s="3"/>
      <c r="U62" s="3"/>
    </row>
    <row r="63" spans="16:21" ht="12.75" customHeight="1" x14ac:dyDescent="0.25">
      <c r="P63" s="2"/>
      <c r="Q63" s="3"/>
      <c r="R63" s="3"/>
      <c r="S63" s="3"/>
      <c r="T63" s="3"/>
      <c r="U63" s="3"/>
    </row>
    <row r="64" spans="16:21" ht="12.75" customHeight="1" x14ac:dyDescent="0.25">
      <c r="P64" s="2"/>
      <c r="Q64" s="3"/>
      <c r="R64" s="3"/>
      <c r="S64" s="3"/>
      <c r="T64" s="3"/>
      <c r="U64" s="3"/>
    </row>
    <row r="65" spans="10:21" ht="12.75" customHeight="1" x14ac:dyDescent="0.25">
      <c r="P65" s="2"/>
      <c r="Q65" s="3"/>
      <c r="R65" s="3"/>
      <c r="S65" s="3"/>
      <c r="T65" s="3"/>
      <c r="U65" s="3"/>
    </row>
    <row r="66" spans="10:21" ht="12.75" customHeight="1" x14ac:dyDescent="0.25">
      <c r="P66" s="2"/>
      <c r="Q66" s="3"/>
      <c r="R66" s="3"/>
      <c r="S66" s="3"/>
      <c r="T66" s="3"/>
      <c r="U66" s="3"/>
    </row>
    <row r="67" spans="10:21" ht="12.75" customHeight="1" x14ac:dyDescent="0.2">
      <c r="J67" s="5"/>
      <c r="K67" s="5"/>
    </row>
  </sheetData>
  <mergeCells count="14">
    <mergeCell ref="AA1:AA2"/>
    <mergeCell ref="P1:P2"/>
    <mergeCell ref="A1:H1"/>
    <mergeCell ref="I1:J1"/>
    <mergeCell ref="M1:M2"/>
    <mergeCell ref="N1:N2"/>
    <mergeCell ref="O1:O2"/>
    <mergeCell ref="Z1:Z2"/>
    <mergeCell ref="Q1:R1"/>
    <mergeCell ref="S1:U1"/>
    <mergeCell ref="V1:V2"/>
    <mergeCell ref="W1:W2"/>
    <mergeCell ref="X1:X2"/>
    <mergeCell ref="Y1:Y2"/>
  </mergeCell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67"/>
  <sheetViews>
    <sheetView workbookViewId="0">
      <selection sqref="A1:H1"/>
    </sheetView>
  </sheetViews>
  <sheetFormatPr defaultColWidth="9.140625" defaultRowHeight="12.75" customHeight="1" x14ac:dyDescent="0.2"/>
  <cols>
    <col min="1" max="1" width="5.140625" style="2" bestFit="1" customWidth="1"/>
    <col min="2" max="2" width="4.85546875" style="2" bestFit="1" customWidth="1"/>
    <col min="3" max="3" width="7" style="2" bestFit="1" customWidth="1"/>
    <col min="4" max="4" width="3.140625" style="2" bestFit="1" customWidth="1"/>
    <col min="5" max="5" width="7" style="2" bestFit="1" customWidth="1"/>
    <col min="6" max="6" width="7.140625" style="2" bestFit="1" customWidth="1"/>
    <col min="7" max="7" width="7.5703125" style="2" customWidth="1"/>
    <col min="8" max="8" width="21.85546875" style="2" bestFit="1" customWidth="1"/>
    <col min="9" max="9" width="16.85546875" style="2" bestFit="1" customWidth="1"/>
    <col min="10" max="11" width="8.42578125" style="2" customWidth="1"/>
    <col min="12" max="12" width="49.42578125" style="2" bestFit="1" customWidth="1"/>
    <col min="13" max="13" width="44.42578125" style="2" bestFit="1" customWidth="1"/>
    <col min="14" max="14" width="5.140625" style="2" bestFit="1" customWidth="1"/>
    <col min="15" max="15" width="8.140625" style="2" customWidth="1"/>
    <col min="16" max="16" width="10.7109375" style="4" bestFit="1" customWidth="1"/>
    <col min="17" max="18" width="5.28515625" style="2" customWidth="1"/>
    <col min="19" max="21" width="3" style="2" bestFit="1" customWidth="1"/>
    <col min="22" max="22" width="8.5703125" style="2" customWidth="1"/>
    <col min="23" max="23" width="9.140625" style="2"/>
    <col min="24" max="24" width="8" style="2" bestFit="1" customWidth="1"/>
    <col min="25" max="26" width="7.7109375" style="2" bestFit="1" customWidth="1"/>
    <col min="27" max="16384" width="9.140625" style="2"/>
  </cols>
  <sheetData>
    <row r="1" spans="1:26" s="29" customFormat="1" ht="23.25" customHeight="1" x14ac:dyDescent="0.2">
      <c r="A1" s="171" t="s">
        <v>35</v>
      </c>
      <c r="B1" s="171"/>
      <c r="C1" s="171"/>
      <c r="D1" s="171"/>
      <c r="E1" s="171"/>
      <c r="F1" s="171"/>
      <c r="G1" s="171"/>
      <c r="H1" s="171"/>
      <c r="I1" s="172" t="s">
        <v>67</v>
      </c>
      <c r="J1" s="172"/>
      <c r="K1" s="29">
        <v>1</v>
      </c>
      <c r="M1" s="172" t="s">
        <v>7</v>
      </c>
      <c r="N1" s="172" t="s">
        <v>9</v>
      </c>
      <c r="O1" s="172" t="s">
        <v>31</v>
      </c>
      <c r="P1" s="172" t="s">
        <v>25</v>
      </c>
      <c r="Q1" s="173" t="s">
        <v>18</v>
      </c>
      <c r="R1" s="173"/>
      <c r="S1" s="173" t="s">
        <v>19</v>
      </c>
      <c r="T1" s="173"/>
      <c r="U1" s="173"/>
      <c r="V1" s="172" t="s">
        <v>22</v>
      </c>
      <c r="W1" s="172" t="s">
        <v>23</v>
      </c>
      <c r="X1" s="172" t="s">
        <v>20</v>
      </c>
      <c r="Y1" s="172" t="s">
        <v>21</v>
      </c>
      <c r="Z1" s="172" t="s">
        <v>36</v>
      </c>
    </row>
    <row r="2" spans="1:26" s="29" customFormat="1" ht="25.5" x14ac:dyDescent="0.2">
      <c r="B2" s="29" t="s">
        <v>24</v>
      </c>
      <c r="C2" s="29" t="s">
        <v>3</v>
      </c>
      <c r="D2" s="29" t="s">
        <v>0</v>
      </c>
      <c r="E2" s="29" t="s">
        <v>4</v>
      </c>
      <c r="F2" s="29" t="s">
        <v>26</v>
      </c>
      <c r="G2" s="29" t="s">
        <v>66</v>
      </c>
      <c r="H2" s="29" t="s">
        <v>5</v>
      </c>
      <c r="I2" s="6" t="s">
        <v>1</v>
      </c>
      <c r="J2" s="29" t="s">
        <v>12</v>
      </c>
      <c r="K2" s="29" t="s">
        <v>13</v>
      </c>
      <c r="L2" s="6" t="s">
        <v>6</v>
      </c>
      <c r="M2" s="172"/>
      <c r="N2" s="172"/>
      <c r="O2" s="172"/>
      <c r="P2" s="172"/>
      <c r="Q2" s="7" t="s">
        <v>15</v>
      </c>
      <c r="R2" s="7" t="s">
        <v>16</v>
      </c>
      <c r="S2" s="7" t="s">
        <v>15</v>
      </c>
      <c r="T2" s="7" t="s">
        <v>16</v>
      </c>
      <c r="U2" s="7" t="s">
        <v>17</v>
      </c>
      <c r="V2" s="172"/>
      <c r="W2" s="172"/>
      <c r="X2" s="172"/>
      <c r="Y2" s="172"/>
      <c r="Z2" s="172"/>
    </row>
    <row r="3" spans="1:26" ht="12.75" customHeight="1" x14ac:dyDescent="0.25">
      <c r="A3" s="2">
        <f>Drop2Mod2!A18+1</f>
        <v>161</v>
      </c>
      <c r="B3" s="2">
        <v>2</v>
      </c>
      <c r="C3" s="2">
        <v>3</v>
      </c>
      <c r="D3" s="2">
        <v>0</v>
      </c>
      <c r="E3" s="2">
        <v>9213</v>
      </c>
      <c r="F3" s="2" t="s">
        <v>27</v>
      </c>
      <c r="G3" s="2">
        <v>1</v>
      </c>
      <c r="H3" s="2" t="s">
        <v>478</v>
      </c>
      <c r="I3" s="2" t="s">
        <v>35</v>
      </c>
      <c r="M3" s="2" t="s">
        <v>494</v>
      </c>
      <c r="N3" s="2" t="s">
        <v>10</v>
      </c>
      <c r="P3" s="3"/>
      <c r="Q3" s="3"/>
      <c r="R3" s="3"/>
      <c r="S3" s="3"/>
      <c r="T3" s="3"/>
      <c r="U3" s="8"/>
    </row>
    <row r="4" spans="1:26" ht="12.75" customHeight="1" x14ac:dyDescent="0.25">
      <c r="A4" s="2">
        <f>A3+1</f>
        <v>162</v>
      </c>
      <c r="B4" s="2">
        <f>$B$3</f>
        <v>2</v>
      </c>
      <c r="C4" s="2">
        <f>$C$3</f>
        <v>3</v>
      </c>
      <c r="D4" s="2">
        <v>1</v>
      </c>
      <c r="E4" s="2">
        <v>9213</v>
      </c>
      <c r="F4" s="2" t="s">
        <v>27</v>
      </c>
      <c r="G4" s="2">
        <v>1</v>
      </c>
      <c r="H4" s="2" t="s">
        <v>479</v>
      </c>
      <c r="I4" s="2" t="s">
        <v>35</v>
      </c>
      <c r="M4" s="2" t="s">
        <v>494</v>
      </c>
      <c r="N4" s="2" t="s">
        <v>10</v>
      </c>
      <c r="P4" s="3"/>
      <c r="Q4" s="3"/>
      <c r="R4" s="3"/>
      <c r="S4" s="3"/>
      <c r="T4" s="3"/>
      <c r="U4" s="8"/>
    </row>
    <row r="5" spans="1:26" ht="12.75" customHeight="1" x14ac:dyDescent="0.25">
      <c r="A5" s="2">
        <f t="shared" ref="A5:A18" si="0">A4+1</f>
        <v>163</v>
      </c>
      <c r="B5" s="2">
        <f t="shared" ref="B5:B18" si="1">$B$3</f>
        <v>2</v>
      </c>
      <c r="C5" s="2">
        <f t="shared" ref="C5:C18" si="2">$C$3</f>
        <v>3</v>
      </c>
      <c r="D5" s="2">
        <v>2</v>
      </c>
      <c r="E5" s="2">
        <v>9213</v>
      </c>
      <c r="F5" s="2" t="s">
        <v>27</v>
      </c>
      <c r="G5" s="2">
        <v>1</v>
      </c>
      <c r="H5" s="2" t="s">
        <v>480</v>
      </c>
      <c r="I5" s="2" t="s">
        <v>35</v>
      </c>
      <c r="M5" s="2" t="s">
        <v>495</v>
      </c>
      <c r="N5" s="2" t="s">
        <v>10</v>
      </c>
      <c r="P5" s="3"/>
      <c r="Q5" s="3"/>
      <c r="R5" s="3"/>
      <c r="S5" s="3"/>
      <c r="T5" s="3"/>
      <c r="U5" s="8"/>
    </row>
    <row r="6" spans="1:26" ht="12.75" customHeight="1" x14ac:dyDescent="0.25">
      <c r="A6" s="2">
        <f t="shared" si="0"/>
        <v>164</v>
      </c>
      <c r="B6" s="2">
        <f t="shared" si="1"/>
        <v>2</v>
      </c>
      <c r="C6" s="2">
        <f t="shared" si="2"/>
        <v>3</v>
      </c>
      <c r="D6" s="2">
        <v>3</v>
      </c>
      <c r="E6" s="2">
        <v>9213</v>
      </c>
      <c r="F6" s="2" t="s">
        <v>27</v>
      </c>
      <c r="G6" s="2">
        <v>1</v>
      </c>
      <c r="H6" s="2" t="s">
        <v>481</v>
      </c>
      <c r="I6" s="2" t="s">
        <v>35</v>
      </c>
      <c r="M6" s="2" t="s">
        <v>495</v>
      </c>
      <c r="N6" s="2" t="s">
        <v>10</v>
      </c>
      <c r="O6" s="9"/>
      <c r="P6" s="3"/>
      <c r="Q6" s="3"/>
      <c r="R6" s="3"/>
      <c r="S6" s="3"/>
      <c r="T6" s="3"/>
      <c r="U6" s="8"/>
    </row>
    <row r="7" spans="1:26" ht="12.75" customHeight="1" x14ac:dyDescent="0.25">
      <c r="A7" s="2">
        <f t="shared" si="0"/>
        <v>165</v>
      </c>
      <c r="B7" s="2">
        <f t="shared" si="1"/>
        <v>2</v>
      </c>
      <c r="C7" s="2">
        <f t="shared" si="2"/>
        <v>3</v>
      </c>
      <c r="D7" s="2">
        <v>4</v>
      </c>
      <c r="E7" s="2">
        <v>9213</v>
      </c>
      <c r="F7" s="2" t="s">
        <v>27</v>
      </c>
      <c r="G7" s="2">
        <v>1</v>
      </c>
      <c r="H7" s="2" t="s">
        <v>482</v>
      </c>
      <c r="I7" s="2" t="s">
        <v>35</v>
      </c>
      <c r="M7" s="2" t="s">
        <v>496</v>
      </c>
      <c r="N7" s="2" t="s">
        <v>10</v>
      </c>
      <c r="O7" s="9"/>
      <c r="P7" s="3"/>
      <c r="Q7" s="3"/>
      <c r="R7" s="3"/>
      <c r="S7" s="3"/>
      <c r="T7" s="3"/>
      <c r="U7" s="8"/>
    </row>
    <row r="8" spans="1:26" ht="12.75" customHeight="1" x14ac:dyDescent="0.25">
      <c r="A8" s="2">
        <f t="shared" si="0"/>
        <v>166</v>
      </c>
      <c r="B8" s="2">
        <f t="shared" si="1"/>
        <v>2</v>
      </c>
      <c r="C8" s="2">
        <f t="shared" si="2"/>
        <v>3</v>
      </c>
      <c r="D8" s="2">
        <v>5</v>
      </c>
      <c r="E8" s="2">
        <v>9213</v>
      </c>
      <c r="F8" s="2" t="s">
        <v>27</v>
      </c>
      <c r="G8" s="2">
        <v>1</v>
      </c>
      <c r="H8" s="2" t="s">
        <v>483</v>
      </c>
      <c r="I8" s="2" t="s">
        <v>35</v>
      </c>
      <c r="M8" s="2" t="s">
        <v>497</v>
      </c>
      <c r="N8" s="2" t="s">
        <v>10</v>
      </c>
      <c r="O8" s="9"/>
      <c r="P8" s="3"/>
      <c r="Q8" s="3"/>
      <c r="R8" s="3"/>
      <c r="S8" s="3"/>
      <c r="T8" s="3"/>
      <c r="U8" s="8"/>
    </row>
    <row r="9" spans="1:26" ht="12.75" customHeight="1" x14ac:dyDescent="0.25">
      <c r="A9" s="2">
        <f t="shared" si="0"/>
        <v>167</v>
      </c>
      <c r="B9" s="2">
        <f t="shared" si="1"/>
        <v>2</v>
      </c>
      <c r="C9" s="2">
        <f t="shared" si="2"/>
        <v>3</v>
      </c>
      <c r="D9" s="2">
        <v>6</v>
      </c>
      <c r="E9" s="2">
        <v>9213</v>
      </c>
      <c r="F9" s="2" t="s">
        <v>27</v>
      </c>
      <c r="G9" s="2">
        <v>1</v>
      </c>
      <c r="H9" s="2" t="s">
        <v>484</v>
      </c>
      <c r="I9" s="2" t="s">
        <v>35</v>
      </c>
      <c r="M9" s="2" t="s">
        <v>496</v>
      </c>
      <c r="N9" s="2" t="s">
        <v>10</v>
      </c>
      <c r="O9" s="9"/>
      <c r="P9" s="3"/>
      <c r="Q9" s="3"/>
      <c r="R9" s="3"/>
      <c r="S9" s="3"/>
      <c r="T9" s="3"/>
      <c r="U9" s="8"/>
    </row>
    <row r="10" spans="1:26" ht="12.75" customHeight="1" x14ac:dyDescent="0.25">
      <c r="A10" s="2">
        <f t="shared" si="0"/>
        <v>168</v>
      </c>
      <c r="B10" s="2">
        <f t="shared" si="1"/>
        <v>2</v>
      </c>
      <c r="C10" s="2">
        <f t="shared" si="2"/>
        <v>3</v>
      </c>
      <c r="D10" s="2">
        <v>7</v>
      </c>
      <c r="E10" s="2">
        <v>9213</v>
      </c>
      <c r="F10" s="2" t="s">
        <v>27</v>
      </c>
      <c r="G10" s="2">
        <v>1</v>
      </c>
      <c r="H10" s="2" t="s">
        <v>485</v>
      </c>
      <c r="I10" s="2" t="s">
        <v>35</v>
      </c>
      <c r="M10" s="2" t="s">
        <v>496</v>
      </c>
      <c r="N10" s="2" t="s">
        <v>10</v>
      </c>
      <c r="O10" s="9"/>
      <c r="P10" s="3"/>
      <c r="Q10" s="3"/>
      <c r="R10" s="3"/>
      <c r="S10" s="3"/>
      <c r="T10" s="3"/>
      <c r="U10" s="8"/>
    </row>
    <row r="11" spans="1:26" ht="12.75" customHeight="1" x14ac:dyDescent="0.25">
      <c r="A11" s="2">
        <f t="shared" si="0"/>
        <v>169</v>
      </c>
      <c r="B11" s="2">
        <f t="shared" si="1"/>
        <v>2</v>
      </c>
      <c r="C11" s="2">
        <f t="shared" si="2"/>
        <v>3</v>
      </c>
      <c r="D11" s="2">
        <v>8</v>
      </c>
      <c r="E11" s="2">
        <v>9213</v>
      </c>
      <c r="F11" s="2" t="s">
        <v>27</v>
      </c>
      <c r="G11" s="2">
        <v>1</v>
      </c>
      <c r="H11" s="2" t="s">
        <v>486</v>
      </c>
      <c r="I11" s="2" t="s">
        <v>35</v>
      </c>
      <c r="M11" s="2" t="s">
        <v>497</v>
      </c>
      <c r="N11" s="2" t="s">
        <v>10</v>
      </c>
      <c r="O11" s="9"/>
      <c r="P11" s="3"/>
      <c r="Q11" s="3"/>
      <c r="R11" s="3"/>
      <c r="S11" s="3"/>
      <c r="T11" s="3"/>
      <c r="U11" s="8"/>
    </row>
    <row r="12" spans="1:26" ht="12.75" customHeight="1" x14ac:dyDescent="0.25">
      <c r="A12" s="2">
        <f t="shared" si="0"/>
        <v>170</v>
      </c>
      <c r="B12" s="2">
        <f t="shared" si="1"/>
        <v>2</v>
      </c>
      <c r="C12" s="2">
        <f t="shared" si="2"/>
        <v>3</v>
      </c>
      <c r="D12" s="2">
        <v>9</v>
      </c>
      <c r="E12" s="2">
        <v>9213</v>
      </c>
      <c r="F12" s="2" t="s">
        <v>27</v>
      </c>
      <c r="G12" s="2">
        <v>1</v>
      </c>
      <c r="H12" s="2" t="s">
        <v>487</v>
      </c>
      <c r="I12" s="2" t="s">
        <v>35</v>
      </c>
      <c r="M12" s="2" t="s">
        <v>497</v>
      </c>
      <c r="N12" s="2" t="s">
        <v>10</v>
      </c>
      <c r="O12" s="9"/>
      <c r="P12" s="3"/>
      <c r="Q12" s="3"/>
      <c r="R12" s="3"/>
      <c r="S12" s="3"/>
      <c r="T12" s="3"/>
      <c r="U12" s="8"/>
    </row>
    <row r="13" spans="1:26" ht="12.75" customHeight="1" x14ac:dyDescent="0.25">
      <c r="A13" s="2">
        <f t="shared" si="0"/>
        <v>171</v>
      </c>
      <c r="B13" s="2">
        <f t="shared" si="1"/>
        <v>2</v>
      </c>
      <c r="C13" s="2">
        <f t="shared" si="2"/>
        <v>3</v>
      </c>
      <c r="D13" s="2">
        <v>10</v>
      </c>
      <c r="E13" s="2">
        <v>9213</v>
      </c>
      <c r="F13" s="2" t="s">
        <v>27</v>
      </c>
      <c r="G13" s="2">
        <v>1</v>
      </c>
      <c r="H13" s="2" t="s">
        <v>488</v>
      </c>
      <c r="I13" s="2" t="s">
        <v>35</v>
      </c>
      <c r="M13" s="2" t="s">
        <v>496</v>
      </c>
      <c r="N13" s="2" t="s">
        <v>10</v>
      </c>
      <c r="O13" s="9"/>
      <c r="P13" s="3"/>
      <c r="Q13" s="3"/>
      <c r="R13" s="3"/>
      <c r="S13" s="3"/>
      <c r="T13" s="3"/>
      <c r="U13" s="8"/>
    </row>
    <row r="14" spans="1:26" ht="12.75" customHeight="1" x14ac:dyDescent="0.25">
      <c r="A14" s="2">
        <f t="shared" si="0"/>
        <v>172</v>
      </c>
      <c r="B14" s="2">
        <f t="shared" si="1"/>
        <v>2</v>
      </c>
      <c r="C14" s="2">
        <f t="shared" si="2"/>
        <v>3</v>
      </c>
      <c r="D14" s="2">
        <v>11</v>
      </c>
      <c r="E14" s="2">
        <v>9213</v>
      </c>
      <c r="F14" s="2" t="s">
        <v>27</v>
      </c>
      <c r="G14" s="2">
        <v>1</v>
      </c>
      <c r="H14" s="2" t="s">
        <v>489</v>
      </c>
      <c r="I14" s="2" t="s">
        <v>35</v>
      </c>
      <c r="M14" s="2" t="s">
        <v>496</v>
      </c>
      <c r="N14" s="2" t="s">
        <v>10</v>
      </c>
      <c r="O14" s="9"/>
      <c r="P14" s="3"/>
      <c r="Q14" s="3"/>
      <c r="R14" s="3"/>
      <c r="S14" s="3"/>
      <c r="T14" s="3"/>
      <c r="U14" s="8"/>
    </row>
    <row r="15" spans="1:26" ht="12.75" customHeight="1" x14ac:dyDescent="0.25">
      <c r="A15" s="2">
        <f t="shared" si="0"/>
        <v>173</v>
      </c>
      <c r="B15" s="2">
        <f t="shared" si="1"/>
        <v>2</v>
      </c>
      <c r="C15" s="2">
        <f t="shared" si="2"/>
        <v>3</v>
      </c>
      <c r="D15" s="2">
        <v>12</v>
      </c>
      <c r="E15" s="2">
        <v>9213</v>
      </c>
      <c r="F15" s="2" t="s">
        <v>27</v>
      </c>
      <c r="G15" s="2">
        <v>1</v>
      </c>
      <c r="H15" s="2" t="s">
        <v>490</v>
      </c>
      <c r="I15" s="2" t="s">
        <v>35</v>
      </c>
      <c r="M15" s="2" t="s">
        <v>497</v>
      </c>
      <c r="N15" s="2" t="s">
        <v>10</v>
      </c>
      <c r="O15" s="9"/>
      <c r="P15" s="3"/>
      <c r="Q15" s="3"/>
      <c r="R15" s="3"/>
      <c r="S15" s="3"/>
      <c r="T15" s="3"/>
      <c r="U15" s="8"/>
    </row>
    <row r="16" spans="1:26" ht="12.75" customHeight="1" x14ac:dyDescent="0.25">
      <c r="A16" s="2">
        <f t="shared" si="0"/>
        <v>174</v>
      </c>
      <c r="B16" s="2">
        <f t="shared" si="1"/>
        <v>2</v>
      </c>
      <c r="C16" s="2">
        <f t="shared" si="2"/>
        <v>3</v>
      </c>
      <c r="D16" s="2">
        <v>13</v>
      </c>
      <c r="E16" s="2">
        <v>9213</v>
      </c>
      <c r="F16" s="2" t="s">
        <v>27</v>
      </c>
      <c r="G16" s="2">
        <v>1</v>
      </c>
      <c r="H16" s="2" t="s">
        <v>491</v>
      </c>
      <c r="I16" s="2" t="s">
        <v>35</v>
      </c>
      <c r="M16" s="2" t="s">
        <v>497</v>
      </c>
      <c r="N16" s="2" t="s">
        <v>10</v>
      </c>
      <c r="O16" s="9"/>
      <c r="P16" s="3"/>
      <c r="Q16" s="3"/>
      <c r="R16" s="3"/>
      <c r="S16" s="3"/>
      <c r="T16" s="3"/>
      <c r="U16" s="8"/>
    </row>
    <row r="17" spans="1:21" ht="12.75" customHeight="1" x14ac:dyDescent="0.25">
      <c r="A17" s="2">
        <f t="shared" si="0"/>
        <v>175</v>
      </c>
      <c r="B17" s="2">
        <f t="shared" si="1"/>
        <v>2</v>
      </c>
      <c r="C17" s="2">
        <f t="shared" si="2"/>
        <v>3</v>
      </c>
      <c r="D17" s="2">
        <v>14</v>
      </c>
      <c r="E17" s="2">
        <v>9213</v>
      </c>
      <c r="F17" s="2" t="s">
        <v>27</v>
      </c>
      <c r="G17" s="2">
        <v>1</v>
      </c>
      <c r="H17" s="2" t="s">
        <v>492</v>
      </c>
      <c r="I17" s="2" t="s">
        <v>35</v>
      </c>
      <c r="M17" s="2" t="s">
        <v>496</v>
      </c>
      <c r="N17" s="2" t="s">
        <v>10</v>
      </c>
      <c r="O17" s="9"/>
      <c r="P17" s="3"/>
      <c r="Q17" s="3"/>
      <c r="R17" s="3"/>
      <c r="S17" s="3"/>
      <c r="T17" s="3"/>
      <c r="U17" s="8"/>
    </row>
    <row r="18" spans="1:21" ht="12.75" customHeight="1" x14ac:dyDescent="0.25">
      <c r="A18" s="2">
        <f t="shared" si="0"/>
        <v>176</v>
      </c>
      <c r="B18" s="2">
        <f t="shared" si="1"/>
        <v>2</v>
      </c>
      <c r="C18" s="2">
        <f t="shared" si="2"/>
        <v>3</v>
      </c>
      <c r="D18" s="2">
        <v>15</v>
      </c>
      <c r="E18" s="2">
        <v>9213</v>
      </c>
      <c r="F18" s="2" t="s">
        <v>27</v>
      </c>
      <c r="G18" s="2">
        <v>1</v>
      </c>
      <c r="H18" s="2" t="s">
        <v>493</v>
      </c>
      <c r="I18" s="2" t="s">
        <v>35</v>
      </c>
      <c r="M18" s="2" t="s">
        <v>497</v>
      </c>
      <c r="N18" s="2" t="s">
        <v>10</v>
      </c>
      <c r="O18" s="9"/>
      <c r="P18" s="3"/>
      <c r="Q18" s="3"/>
      <c r="R18" s="3"/>
      <c r="S18" s="3"/>
      <c r="T18" s="3"/>
      <c r="U18" s="8"/>
    </row>
    <row r="19" spans="1:21" ht="12.75" customHeight="1" x14ac:dyDescent="0.2">
      <c r="P19" s="2"/>
      <c r="Q19" s="8"/>
      <c r="R19" s="8"/>
      <c r="S19" s="8"/>
      <c r="T19" s="8"/>
      <c r="U19" s="8"/>
    </row>
    <row r="20" spans="1:21" ht="12.75" customHeight="1" x14ac:dyDescent="0.2">
      <c r="P20" s="2"/>
      <c r="Q20" s="8"/>
      <c r="R20" s="8"/>
      <c r="S20" s="8"/>
      <c r="T20" s="8"/>
      <c r="U20" s="8"/>
    </row>
    <row r="21" spans="1:21" ht="12.75" customHeight="1" x14ac:dyDescent="0.2">
      <c r="P21" s="2"/>
      <c r="Q21" s="8"/>
      <c r="R21" s="8"/>
      <c r="S21" s="8"/>
      <c r="T21" s="8"/>
      <c r="U21" s="8"/>
    </row>
    <row r="22" spans="1:21" ht="12.75" customHeight="1" x14ac:dyDescent="0.2">
      <c r="P22" s="2"/>
      <c r="Q22" s="8"/>
      <c r="R22" s="8"/>
      <c r="S22" s="8"/>
      <c r="T22" s="8"/>
      <c r="U22" s="8"/>
    </row>
    <row r="23" spans="1:21" ht="12.75" customHeight="1" x14ac:dyDescent="0.2">
      <c r="P23" s="2"/>
      <c r="Q23" s="8"/>
      <c r="R23" s="8"/>
      <c r="S23" s="8"/>
      <c r="T23" s="8"/>
      <c r="U23" s="8"/>
    </row>
    <row r="24" spans="1:21" ht="12.75" customHeight="1" x14ac:dyDescent="0.2">
      <c r="P24" s="2"/>
      <c r="Q24" s="8"/>
      <c r="R24" s="8"/>
      <c r="S24" s="8"/>
      <c r="T24" s="8"/>
      <c r="U24" s="8"/>
    </row>
    <row r="25" spans="1:21" ht="12.75" customHeight="1" x14ac:dyDescent="0.2">
      <c r="P25" s="2"/>
      <c r="Q25" s="8"/>
      <c r="R25" s="8"/>
      <c r="S25" s="8"/>
      <c r="T25" s="8"/>
      <c r="U25" s="8"/>
    </row>
    <row r="26" spans="1:21" ht="12.75" customHeight="1" x14ac:dyDescent="0.2">
      <c r="P26" s="2"/>
      <c r="Q26" s="8"/>
      <c r="R26" s="8"/>
      <c r="S26" s="8"/>
      <c r="T26" s="8"/>
      <c r="U26" s="8"/>
    </row>
    <row r="27" spans="1:21" ht="12.75" customHeight="1" x14ac:dyDescent="0.25">
      <c r="P27" s="2"/>
      <c r="Q27" s="3"/>
      <c r="R27" s="3"/>
      <c r="S27" s="3"/>
      <c r="T27" s="3"/>
      <c r="U27" s="3"/>
    </row>
    <row r="28" spans="1:21" ht="12.75" customHeight="1" x14ac:dyDescent="0.25">
      <c r="P28" s="2"/>
      <c r="Q28" s="3"/>
      <c r="R28" s="3"/>
      <c r="S28" s="3"/>
      <c r="T28" s="3"/>
      <c r="U28" s="3"/>
    </row>
    <row r="29" spans="1:21" ht="12.75" customHeight="1" x14ac:dyDescent="0.25">
      <c r="J29" s="4"/>
      <c r="P29" s="2"/>
      <c r="Q29" s="3"/>
      <c r="R29" s="3"/>
      <c r="S29" s="3"/>
      <c r="T29" s="3"/>
      <c r="U29" s="3"/>
    </row>
    <row r="30" spans="1:21" ht="12.75" customHeight="1" x14ac:dyDescent="0.25">
      <c r="P30" s="2"/>
      <c r="Q30" s="3"/>
      <c r="R30" s="3"/>
      <c r="S30" s="3"/>
      <c r="T30" s="3"/>
      <c r="U30" s="3"/>
    </row>
    <row r="31" spans="1:21" ht="12.75" customHeight="1" x14ac:dyDescent="0.25">
      <c r="P31" s="2"/>
      <c r="Q31" s="3"/>
      <c r="R31" s="3"/>
      <c r="S31" s="3"/>
      <c r="T31" s="3"/>
      <c r="U31" s="3"/>
    </row>
    <row r="32" spans="1:21" ht="12.75" customHeight="1" x14ac:dyDescent="0.25">
      <c r="L32" s="4"/>
      <c r="P32" s="2"/>
      <c r="Q32" s="3"/>
      <c r="R32" s="3"/>
      <c r="S32" s="3"/>
      <c r="T32" s="3"/>
      <c r="U32" s="3"/>
    </row>
    <row r="33" spans="16:25" ht="12.75" customHeight="1" x14ac:dyDescent="0.25">
      <c r="P33" s="2"/>
      <c r="Q33" s="3"/>
      <c r="R33" s="3"/>
      <c r="S33" s="3"/>
      <c r="T33" s="3"/>
      <c r="U33" s="3"/>
      <c r="Y33" s="4"/>
    </row>
    <row r="34" spans="16:25" ht="12.75" customHeight="1" x14ac:dyDescent="0.25">
      <c r="P34" s="2"/>
      <c r="Q34" s="3"/>
      <c r="R34" s="3"/>
      <c r="S34" s="3"/>
      <c r="T34" s="3"/>
      <c r="U34" s="3"/>
    </row>
    <row r="35" spans="16:25" ht="12.75" customHeight="1" x14ac:dyDescent="0.25">
      <c r="P35" s="2"/>
      <c r="Q35" s="3"/>
      <c r="R35" s="3"/>
      <c r="S35" s="3"/>
      <c r="T35" s="3"/>
      <c r="U35" s="3"/>
    </row>
    <row r="36" spans="16:25" ht="12.75" customHeight="1" x14ac:dyDescent="0.25">
      <c r="P36" s="2"/>
      <c r="Q36" s="3"/>
      <c r="R36" s="3"/>
      <c r="S36" s="3"/>
      <c r="T36" s="3"/>
      <c r="U36" s="3"/>
    </row>
    <row r="37" spans="16:25" ht="12.75" customHeight="1" x14ac:dyDescent="0.25">
      <c r="P37" s="2"/>
      <c r="Q37" s="3"/>
      <c r="R37" s="3"/>
      <c r="S37" s="3"/>
      <c r="T37" s="3"/>
      <c r="U37" s="3"/>
    </row>
    <row r="38" spans="16:25" ht="12.75" customHeight="1" x14ac:dyDescent="0.25">
      <c r="P38" s="2"/>
      <c r="Q38" s="3"/>
      <c r="R38" s="3"/>
      <c r="S38" s="3"/>
      <c r="T38" s="3"/>
      <c r="U38" s="3"/>
    </row>
    <row r="39" spans="16:25" ht="12.75" customHeight="1" x14ac:dyDescent="0.25">
      <c r="P39" s="2"/>
      <c r="Q39" s="3"/>
      <c r="R39" s="3"/>
      <c r="S39" s="3"/>
      <c r="T39" s="3"/>
      <c r="U39" s="3"/>
    </row>
    <row r="40" spans="16:25" ht="12.75" customHeight="1" x14ac:dyDescent="0.25">
      <c r="P40" s="2"/>
      <c r="Q40" s="3"/>
      <c r="R40" s="3"/>
      <c r="S40" s="3"/>
      <c r="T40" s="3"/>
      <c r="U40" s="3"/>
    </row>
    <row r="41" spans="16:25" ht="12.75" customHeight="1" x14ac:dyDescent="0.25">
      <c r="P41" s="2"/>
      <c r="Q41" s="3"/>
      <c r="R41" s="3"/>
      <c r="S41" s="3"/>
      <c r="T41" s="3"/>
      <c r="U41" s="3"/>
    </row>
    <row r="42" spans="16:25" ht="12.75" customHeight="1" x14ac:dyDescent="0.25">
      <c r="P42" s="2"/>
      <c r="Q42" s="3"/>
      <c r="R42" s="3"/>
      <c r="S42" s="3"/>
      <c r="T42" s="3"/>
      <c r="U42" s="3"/>
    </row>
    <row r="43" spans="16:25" ht="12.75" customHeight="1" x14ac:dyDescent="0.25">
      <c r="P43" s="2"/>
      <c r="Q43" s="3"/>
      <c r="R43" s="3"/>
      <c r="S43" s="3"/>
      <c r="T43" s="3"/>
      <c r="U43" s="3"/>
    </row>
    <row r="44" spans="16:25" ht="12.75" customHeight="1" x14ac:dyDescent="0.25">
      <c r="P44" s="2"/>
      <c r="Q44" s="3"/>
      <c r="R44" s="3"/>
      <c r="S44" s="3"/>
      <c r="T44" s="3"/>
      <c r="U44" s="3"/>
    </row>
    <row r="45" spans="16:25" ht="12.75" customHeight="1" x14ac:dyDescent="0.25">
      <c r="P45" s="2"/>
      <c r="Q45" s="3"/>
      <c r="R45" s="3"/>
      <c r="S45" s="3"/>
      <c r="T45" s="3"/>
      <c r="U45" s="3"/>
    </row>
    <row r="46" spans="16:25" ht="12.75" customHeight="1" x14ac:dyDescent="0.25">
      <c r="P46" s="2"/>
      <c r="Q46" s="3"/>
      <c r="R46" s="3"/>
      <c r="S46" s="3"/>
      <c r="T46" s="3"/>
      <c r="U46" s="3"/>
    </row>
    <row r="47" spans="16:25" ht="12.75" customHeight="1" x14ac:dyDescent="0.25">
      <c r="P47" s="2"/>
      <c r="Q47" s="3"/>
      <c r="R47" s="3"/>
      <c r="S47" s="3"/>
      <c r="T47" s="3"/>
      <c r="U47" s="3"/>
    </row>
    <row r="48" spans="16:25" ht="12.75" customHeight="1" x14ac:dyDescent="0.25">
      <c r="P48" s="2"/>
      <c r="Q48" s="3"/>
      <c r="R48" s="3"/>
      <c r="S48" s="3"/>
      <c r="T48" s="3"/>
      <c r="U48" s="3"/>
    </row>
    <row r="49" spans="16:21" ht="12.75" customHeight="1" x14ac:dyDescent="0.25">
      <c r="P49" s="2"/>
      <c r="Q49" s="3"/>
      <c r="R49" s="3"/>
      <c r="S49" s="3"/>
      <c r="T49" s="3"/>
      <c r="U49" s="3"/>
    </row>
    <row r="50" spans="16:21" ht="12.75" customHeight="1" x14ac:dyDescent="0.25">
      <c r="P50" s="2"/>
      <c r="Q50" s="3"/>
      <c r="R50" s="3"/>
      <c r="S50" s="3"/>
      <c r="T50" s="3"/>
      <c r="U50" s="3"/>
    </row>
    <row r="51" spans="16:21" ht="12.75" customHeight="1" x14ac:dyDescent="0.25">
      <c r="P51" s="2"/>
      <c r="Q51" s="3"/>
      <c r="R51" s="3"/>
      <c r="S51" s="3"/>
      <c r="T51" s="3"/>
      <c r="U51" s="3"/>
    </row>
    <row r="52" spans="16:21" ht="12.75" customHeight="1" x14ac:dyDescent="0.25">
      <c r="P52" s="2"/>
      <c r="Q52" s="3"/>
      <c r="R52" s="3"/>
      <c r="S52" s="3"/>
      <c r="T52" s="3"/>
      <c r="U52" s="3"/>
    </row>
    <row r="53" spans="16:21" ht="12.75" customHeight="1" x14ac:dyDescent="0.25">
      <c r="P53" s="2"/>
      <c r="Q53" s="3"/>
      <c r="R53" s="3"/>
      <c r="S53" s="3"/>
      <c r="T53" s="3"/>
      <c r="U53" s="3"/>
    </row>
    <row r="54" spans="16:21" ht="12.75" customHeight="1" x14ac:dyDescent="0.25">
      <c r="P54" s="2"/>
      <c r="Q54" s="3"/>
      <c r="R54" s="3"/>
      <c r="S54" s="3"/>
      <c r="T54" s="3"/>
      <c r="U54" s="3"/>
    </row>
    <row r="55" spans="16:21" ht="12.75" customHeight="1" x14ac:dyDescent="0.25">
      <c r="P55" s="2"/>
      <c r="Q55" s="3"/>
      <c r="R55" s="3"/>
      <c r="S55" s="3"/>
      <c r="T55" s="3"/>
      <c r="U55" s="3"/>
    </row>
    <row r="56" spans="16:21" ht="12.75" customHeight="1" x14ac:dyDescent="0.25">
      <c r="P56" s="2"/>
      <c r="Q56" s="3"/>
      <c r="R56" s="3"/>
      <c r="S56" s="3"/>
      <c r="T56" s="3"/>
      <c r="U56" s="3"/>
    </row>
    <row r="57" spans="16:21" ht="12.75" customHeight="1" x14ac:dyDescent="0.25">
      <c r="P57" s="2"/>
      <c r="Q57" s="3"/>
      <c r="R57" s="3"/>
      <c r="S57" s="3"/>
      <c r="T57" s="3"/>
      <c r="U57" s="3"/>
    </row>
    <row r="58" spans="16:21" ht="12.75" customHeight="1" x14ac:dyDescent="0.25">
      <c r="P58" s="2"/>
      <c r="Q58" s="3"/>
      <c r="R58" s="3"/>
      <c r="S58" s="3"/>
      <c r="T58" s="3"/>
      <c r="U58" s="3"/>
    </row>
    <row r="59" spans="16:21" ht="12.75" customHeight="1" x14ac:dyDescent="0.25">
      <c r="P59" s="2"/>
      <c r="Q59" s="3"/>
      <c r="R59" s="3"/>
      <c r="S59" s="3"/>
      <c r="T59" s="3"/>
      <c r="U59" s="3"/>
    </row>
    <row r="60" spans="16:21" ht="12.75" customHeight="1" x14ac:dyDescent="0.25">
      <c r="P60" s="2"/>
      <c r="Q60" s="3"/>
      <c r="R60" s="3"/>
      <c r="S60" s="3"/>
      <c r="T60" s="3"/>
      <c r="U60" s="3"/>
    </row>
    <row r="61" spans="16:21" ht="12.75" customHeight="1" x14ac:dyDescent="0.25">
      <c r="P61" s="2"/>
      <c r="Q61" s="3"/>
      <c r="R61" s="3"/>
      <c r="S61" s="3"/>
      <c r="T61" s="3"/>
      <c r="U61" s="3"/>
    </row>
    <row r="62" spans="16:21" ht="12.75" customHeight="1" x14ac:dyDescent="0.25">
      <c r="P62" s="2"/>
      <c r="Q62" s="3"/>
      <c r="R62" s="3"/>
      <c r="S62" s="3"/>
      <c r="T62" s="3"/>
      <c r="U62" s="3"/>
    </row>
    <row r="63" spans="16:21" ht="12.75" customHeight="1" x14ac:dyDescent="0.25">
      <c r="P63" s="2"/>
      <c r="Q63" s="3"/>
      <c r="R63" s="3"/>
      <c r="S63" s="3"/>
      <c r="T63" s="3"/>
      <c r="U63" s="3"/>
    </row>
    <row r="64" spans="16:21" ht="12.75" customHeight="1" x14ac:dyDescent="0.25">
      <c r="P64" s="2"/>
      <c r="Q64" s="3"/>
      <c r="R64" s="3"/>
      <c r="S64" s="3"/>
      <c r="T64" s="3"/>
      <c r="U64" s="3"/>
    </row>
    <row r="65" spans="10:21" ht="12.75" customHeight="1" x14ac:dyDescent="0.25">
      <c r="P65" s="2"/>
      <c r="Q65" s="3"/>
      <c r="R65" s="3"/>
      <c r="S65" s="3"/>
      <c r="T65" s="3"/>
      <c r="U65" s="3"/>
    </row>
    <row r="66" spans="10:21" ht="12.75" customHeight="1" x14ac:dyDescent="0.25">
      <c r="P66" s="2"/>
      <c r="Q66" s="3"/>
      <c r="R66" s="3"/>
      <c r="S66" s="3"/>
      <c r="T66" s="3"/>
      <c r="U66" s="3"/>
    </row>
    <row r="67" spans="10:21" ht="12.75" customHeight="1" x14ac:dyDescent="0.2">
      <c r="J67" s="5"/>
      <c r="K67" s="5"/>
    </row>
  </sheetData>
  <mergeCells count="13">
    <mergeCell ref="P1:P2"/>
    <mergeCell ref="A1:H1"/>
    <mergeCell ref="I1:J1"/>
    <mergeCell ref="M1:M2"/>
    <mergeCell ref="N1:N2"/>
    <mergeCell ref="O1:O2"/>
    <mergeCell ref="Z1:Z2"/>
    <mergeCell ref="Q1:R1"/>
    <mergeCell ref="S1:U1"/>
    <mergeCell ref="V1:V2"/>
    <mergeCell ref="W1:W2"/>
    <mergeCell ref="X1:X2"/>
    <mergeCell ref="Y1:Y2"/>
  </mergeCells>
  <pageMargins left="0.75" right="0.75" top="1" bottom="1" header="0.5" footer="0.5"/>
  <pageSetup paperSize="9"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Z67"/>
  <sheetViews>
    <sheetView workbookViewId="0">
      <selection sqref="A1:H1"/>
    </sheetView>
  </sheetViews>
  <sheetFormatPr defaultColWidth="9.140625" defaultRowHeight="12.75" customHeight="1" x14ac:dyDescent="0.2"/>
  <cols>
    <col min="1" max="1" width="5.140625" style="2" bestFit="1" customWidth="1"/>
    <col min="2" max="2" width="4.85546875" style="2" bestFit="1" customWidth="1"/>
    <col min="3" max="3" width="7" style="2" bestFit="1" customWidth="1"/>
    <col min="4" max="4" width="3.140625" style="2" bestFit="1" customWidth="1"/>
    <col min="5" max="5" width="7" style="2" bestFit="1" customWidth="1"/>
    <col min="6" max="6" width="7.140625" style="2" bestFit="1" customWidth="1"/>
    <col min="7" max="7" width="7.5703125" style="2" customWidth="1"/>
    <col min="8" max="8" width="21.85546875" style="2" bestFit="1" customWidth="1"/>
    <col min="9" max="9" width="16.85546875" style="2" bestFit="1" customWidth="1"/>
    <col min="10" max="11" width="8.42578125" style="2" customWidth="1"/>
    <col min="12" max="12" width="49.42578125" style="2" bestFit="1" customWidth="1"/>
    <col min="13" max="13" width="44.42578125" style="2" bestFit="1" customWidth="1"/>
    <col min="14" max="14" width="5.140625" style="2" bestFit="1" customWidth="1"/>
    <col min="15" max="15" width="8.140625" style="2" customWidth="1"/>
    <col min="16" max="16" width="10.7109375" style="4" bestFit="1" customWidth="1"/>
    <col min="17" max="18" width="5.28515625" style="2" customWidth="1"/>
    <col min="19" max="21" width="3" style="2" bestFit="1" customWidth="1"/>
    <col min="22" max="22" width="8.5703125" style="2" customWidth="1"/>
    <col min="23" max="23" width="9.140625" style="2"/>
    <col min="24" max="24" width="8" style="2" bestFit="1" customWidth="1"/>
    <col min="25" max="26" width="7.7109375" style="2" bestFit="1" customWidth="1"/>
    <col min="27" max="16384" width="9.140625" style="2"/>
  </cols>
  <sheetData>
    <row r="1" spans="1:26" s="29" customFormat="1" ht="23.25" customHeight="1" x14ac:dyDescent="0.2">
      <c r="A1" s="171" t="s">
        <v>35</v>
      </c>
      <c r="B1" s="171"/>
      <c r="C1" s="171"/>
      <c r="D1" s="171"/>
      <c r="E1" s="171"/>
      <c r="F1" s="171"/>
      <c r="G1" s="171"/>
      <c r="H1" s="171"/>
      <c r="I1" s="172" t="s">
        <v>67</v>
      </c>
      <c r="J1" s="172"/>
      <c r="K1" s="29">
        <v>0</v>
      </c>
      <c r="M1" s="172" t="s">
        <v>7</v>
      </c>
      <c r="N1" s="172" t="s">
        <v>9</v>
      </c>
      <c r="O1" s="172" t="s">
        <v>31</v>
      </c>
      <c r="P1" s="172" t="s">
        <v>25</v>
      </c>
      <c r="Q1" s="173" t="s">
        <v>18</v>
      </c>
      <c r="R1" s="173"/>
      <c r="S1" s="173" t="s">
        <v>19</v>
      </c>
      <c r="T1" s="173"/>
      <c r="U1" s="173"/>
      <c r="V1" s="172" t="s">
        <v>22</v>
      </c>
      <c r="W1" s="172" t="s">
        <v>23</v>
      </c>
      <c r="X1" s="172" t="s">
        <v>20</v>
      </c>
      <c r="Y1" s="172" t="s">
        <v>21</v>
      </c>
      <c r="Z1" s="172" t="s">
        <v>36</v>
      </c>
    </row>
    <row r="2" spans="1:26" s="29" customFormat="1" ht="25.5" x14ac:dyDescent="0.2">
      <c r="B2" s="29" t="s">
        <v>24</v>
      </c>
      <c r="C2" s="29" t="s">
        <v>3</v>
      </c>
      <c r="D2" s="29" t="s">
        <v>0</v>
      </c>
      <c r="E2" s="29" t="s">
        <v>4</v>
      </c>
      <c r="F2" s="29" t="s">
        <v>26</v>
      </c>
      <c r="G2" s="29" t="s">
        <v>66</v>
      </c>
      <c r="H2" s="29" t="s">
        <v>5</v>
      </c>
      <c r="I2" s="6" t="s">
        <v>1</v>
      </c>
      <c r="J2" s="29" t="s">
        <v>12</v>
      </c>
      <c r="K2" s="29" t="s">
        <v>13</v>
      </c>
      <c r="L2" s="6" t="s">
        <v>6</v>
      </c>
      <c r="M2" s="172"/>
      <c r="N2" s="172"/>
      <c r="O2" s="172"/>
      <c r="P2" s="172"/>
      <c r="Q2" s="7" t="s">
        <v>15</v>
      </c>
      <c r="R2" s="7" t="s">
        <v>16</v>
      </c>
      <c r="S2" s="7" t="s">
        <v>15</v>
      </c>
      <c r="T2" s="7" t="s">
        <v>16</v>
      </c>
      <c r="U2" s="7" t="s">
        <v>17</v>
      </c>
      <c r="V2" s="172"/>
      <c r="W2" s="172"/>
      <c r="X2" s="172"/>
      <c r="Y2" s="172"/>
      <c r="Z2" s="172"/>
    </row>
    <row r="3" spans="1:26" ht="12.75" customHeight="1" x14ac:dyDescent="0.25">
      <c r="A3" s="2">
        <f>Drop2Mod3!A18+1</f>
        <v>177</v>
      </c>
      <c r="B3" s="2">
        <v>2</v>
      </c>
      <c r="C3" s="2">
        <v>4</v>
      </c>
      <c r="D3" s="2">
        <v>0</v>
      </c>
      <c r="E3" s="2">
        <v>9213</v>
      </c>
      <c r="F3" s="2" t="s">
        <v>27</v>
      </c>
      <c r="G3" s="2">
        <v>1</v>
      </c>
      <c r="H3" s="2" t="s">
        <v>498</v>
      </c>
      <c r="I3" s="2" t="s">
        <v>35</v>
      </c>
      <c r="M3" s="2" t="s">
        <v>494</v>
      </c>
      <c r="N3" s="2" t="s">
        <v>10</v>
      </c>
      <c r="P3" s="3"/>
      <c r="Q3" s="3"/>
      <c r="R3" s="3"/>
      <c r="S3" s="3"/>
      <c r="T3" s="3"/>
      <c r="U3" s="8"/>
    </row>
    <row r="4" spans="1:26" ht="12.75" customHeight="1" x14ac:dyDescent="0.25">
      <c r="A4" s="2">
        <f>A3+1</f>
        <v>178</v>
      </c>
      <c r="B4" s="2">
        <f>$B$3</f>
        <v>2</v>
      </c>
      <c r="C4" s="2">
        <f>$C$3</f>
        <v>4</v>
      </c>
      <c r="D4" s="2">
        <v>1</v>
      </c>
      <c r="E4" s="2">
        <v>9213</v>
      </c>
      <c r="F4" s="2" t="s">
        <v>27</v>
      </c>
      <c r="G4" s="2">
        <v>1</v>
      </c>
      <c r="H4" s="2" t="s">
        <v>499</v>
      </c>
      <c r="I4" s="2" t="s">
        <v>35</v>
      </c>
      <c r="M4" s="2" t="s">
        <v>494</v>
      </c>
      <c r="N4" s="2" t="s">
        <v>10</v>
      </c>
      <c r="P4" s="3"/>
      <c r="Q4" s="3"/>
      <c r="R4" s="3"/>
      <c r="S4" s="3"/>
      <c r="T4" s="3"/>
      <c r="U4" s="8"/>
    </row>
    <row r="5" spans="1:26" ht="12.75" customHeight="1" x14ac:dyDescent="0.25">
      <c r="A5" s="2">
        <f t="shared" ref="A5:A18" si="0">A4+1</f>
        <v>179</v>
      </c>
      <c r="B5" s="2">
        <f t="shared" ref="B5:B18" si="1">$B$3</f>
        <v>2</v>
      </c>
      <c r="C5" s="2">
        <f t="shared" ref="C5:C18" si="2">$C$3</f>
        <v>4</v>
      </c>
      <c r="D5" s="2">
        <v>2</v>
      </c>
      <c r="E5" s="2">
        <v>9213</v>
      </c>
      <c r="F5" s="2" t="s">
        <v>27</v>
      </c>
      <c r="G5" s="2">
        <v>1</v>
      </c>
      <c r="H5" s="2" t="s">
        <v>500</v>
      </c>
      <c r="I5" s="2" t="s">
        <v>35</v>
      </c>
      <c r="M5" s="2" t="s">
        <v>495</v>
      </c>
      <c r="N5" s="2" t="s">
        <v>10</v>
      </c>
      <c r="P5" s="3"/>
      <c r="Q5" s="3"/>
      <c r="R5" s="3"/>
      <c r="S5" s="3"/>
      <c r="T5" s="3"/>
      <c r="U5" s="8"/>
    </row>
    <row r="6" spans="1:26" ht="12.75" customHeight="1" x14ac:dyDescent="0.25">
      <c r="A6" s="2">
        <f t="shared" si="0"/>
        <v>180</v>
      </c>
      <c r="B6" s="2">
        <f t="shared" si="1"/>
        <v>2</v>
      </c>
      <c r="C6" s="2">
        <f t="shared" si="2"/>
        <v>4</v>
      </c>
      <c r="D6" s="2">
        <v>3</v>
      </c>
      <c r="E6" s="2">
        <v>9213</v>
      </c>
      <c r="F6" s="2" t="s">
        <v>27</v>
      </c>
      <c r="G6" s="2">
        <v>1</v>
      </c>
      <c r="H6" s="2" t="s">
        <v>501</v>
      </c>
      <c r="I6" s="2" t="s">
        <v>35</v>
      </c>
      <c r="M6" s="2" t="s">
        <v>495</v>
      </c>
      <c r="N6" s="2" t="s">
        <v>10</v>
      </c>
      <c r="P6" s="3"/>
      <c r="Q6" s="3"/>
      <c r="R6" s="3"/>
      <c r="S6" s="3"/>
      <c r="T6" s="3"/>
      <c r="U6" s="8"/>
    </row>
    <row r="7" spans="1:26" ht="12.75" customHeight="1" x14ac:dyDescent="0.25">
      <c r="A7" s="2">
        <f t="shared" si="0"/>
        <v>181</v>
      </c>
      <c r="B7" s="2">
        <f t="shared" si="1"/>
        <v>2</v>
      </c>
      <c r="C7" s="2">
        <f t="shared" si="2"/>
        <v>4</v>
      </c>
      <c r="D7" s="2">
        <v>4</v>
      </c>
      <c r="E7" s="2">
        <v>9213</v>
      </c>
      <c r="F7" s="2" t="s">
        <v>27</v>
      </c>
      <c r="G7" s="2">
        <v>1</v>
      </c>
      <c r="H7" s="2" t="s">
        <v>502</v>
      </c>
      <c r="I7" s="2" t="s">
        <v>35</v>
      </c>
      <c r="M7" s="2" t="s">
        <v>496</v>
      </c>
      <c r="N7" s="2" t="s">
        <v>10</v>
      </c>
      <c r="P7" s="3"/>
      <c r="Q7" s="3"/>
      <c r="R7" s="3"/>
      <c r="S7" s="3"/>
      <c r="T7" s="3"/>
      <c r="U7" s="8"/>
    </row>
    <row r="8" spans="1:26" ht="12.75" customHeight="1" x14ac:dyDescent="0.25">
      <c r="A8" s="2">
        <f t="shared" si="0"/>
        <v>182</v>
      </c>
      <c r="B8" s="2">
        <f t="shared" si="1"/>
        <v>2</v>
      </c>
      <c r="C8" s="2">
        <f t="shared" si="2"/>
        <v>4</v>
      </c>
      <c r="D8" s="2">
        <v>5</v>
      </c>
      <c r="E8" s="2">
        <v>9213</v>
      </c>
      <c r="F8" s="2" t="s">
        <v>27</v>
      </c>
      <c r="G8" s="2">
        <v>1</v>
      </c>
      <c r="H8" s="2" t="s">
        <v>503</v>
      </c>
      <c r="I8" s="2" t="s">
        <v>35</v>
      </c>
      <c r="M8" s="2" t="s">
        <v>497</v>
      </c>
      <c r="N8" s="2" t="s">
        <v>10</v>
      </c>
      <c r="P8" s="3"/>
      <c r="Q8" s="3"/>
      <c r="R8" s="3"/>
      <c r="S8" s="3"/>
      <c r="T8" s="3"/>
      <c r="U8" s="8"/>
    </row>
    <row r="9" spans="1:26" ht="12.75" customHeight="1" x14ac:dyDescent="0.25">
      <c r="A9" s="2">
        <f t="shared" si="0"/>
        <v>183</v>
      </c>
      <c r="B9" s="2">
        <f t="shared" si="1"/>
        <v>2</v>
      </c>
      <c r="C9" s="2">
        <f t="shared" si="2"/>
        <v>4</v>
      </c>
      <c r="D9" s="2">
        <v>6</v>
      </c>
      <c r="E9" s="2">
        <v>9213</v>
      </c>
      <c r="F9" s="2" t="s">
        <v>27</v>
      </c>
      <c r="G9" s="2">
        <v>1</v>
      </c>
      <c r="H9" s="2" t="s">
        <v>504</v>
      </c>
      <c r="I9" s="2" t="s">
        <v>35</v>
      </c>
      <c r="M9" s="2" t="s">
        <v>496</v>
      </c>
      <c r="N9" s="2" t="s">
        <v>10</v>
      </c>
      <c r="P9" s="3"/>
      <c r="Q9" s="3"/>
      <c r="R9" s="3"/>
      <c r="S9" s="3"/>
      <c r="T9" s="3"/>
      <c r="U9" s="8"/>
    </row>
    <row r="10" spans="1:26" ht="12.75" customHeight="1" x14ac:dyDescent="0.25">
      <c r="A10" s="2">
        <f t="shared" si="0"/>
        <v>184</v>
      </c>
      <c r="B10" s="2">
        <f t="shared" si="1"/>
        <v>2</v>
      </c>
      <c r="C10" s="2">
        <f t="shared" si="2"/>
        <v>4</v>
      </c>
      <c r="D10" s="2">
        <v>7</v>
      </c>
      <c r="E10" s="2">
        <v>9213</v>
      </c>
      <c r="F10" s="2" t="s">
        <v>27</v>
      </c>
      <c r="G10" s="2">
        <v>1</v>
      </c>
      <c r="H10" s="2" t="s">
        <v>505</v>
      </c>
      <c r="I10" s="2" t="s">
        <v>35</v>
      </c>
      <c r="M10" s="2" t="s">
        <v>496</v>
      </c>
      <c r="N10" s="2" t="s">
        <v>10</v>
      </c>
      <c r="P10" s="3"/>
      <c r="Q10" s="3"/>
      <c r="R10" s="3"/>
      <c r="S10" s="3"/>
      <c r="T10" s="3"/>
      <c r="U10" s="8"/>
    </row>
    <row r="11" spans="1:26" ht="12.75" customHeight="1" x14ac:dyDescent="0.25">
      <c r="A11" s="2">
        <f t="shared" si="0"/>
        <v>185</v>
      </c>
      <c r="B11" s="2">
        <f t="shared" si="1"/>
        <v>2</v>
      </c>
      <c r="C11" s="2">
        <f t="shared" si="2"/>
        <v>4</v>
      </c>
      <c r="D11" s="2">
        <v>8</v>
      </c>
      <c r="E11" s="2">
        <v>9213</v>
      </c>
      <c r="F11" s="2" t="s">
        <v>27</v>
      </c>
      <c r="G11" s="2">
        <v>1</v>
      </c>
      <c r="H11" s="2" t="s">
        <v>506</v>
      </c>
      <c r="I11" s="2" t="s">
        <v>35</v>
      </c>
      <c r="M11" s="2" t="s">
        <v>497</v>
      </c>
      <c r="N11" s="2" t="s">
        <v>10</v>
      </c>
      <c r="P11" s="3"/>
      <c r="Q11" s="3"/>
      <c r="R11" s="3"/>
      <c r="S11" s="3"/>
      <c r="T11" s="3"/>
      <c r="U11" s="8"/>
    </row>
    <row r="12" spans="1:26" ht="12.75" customHeight="1" x14ac:dyDescent="0.25">
      <c r="A12" s="2">
        <f t="shared" si="0"/>
        <v>186</v>
      </c>
      <c r="B12" s="2">
        <f t="shared" si="1"/>
        <v>2</v>
      </c>
      <c r="C12" s="2">
        <f t="shared" si="2"/>
        <v>4</v>
      </c>
      <c r="D12" s="2">
        <v>9</v>
      </c>
      <c r="E12" s="2">
        <v>9213</v>
      </c>
      <c r="F12" s="2" t="s">
        <v>27</v>
      </c>
      <c r="G12" s="2">
        <v>1</v>
      </c>
      <c r="H12" s="2" t="s">
        <v>507</v>
      </c>
      <c r="I12" s="2" t="s">
        <v>35</v>
      </c>
      <c r="M12" s="2" t="s">
        <v>497</v>
      </c>
      <c r="N12" s="2" t="s">
        <v>10</v>
      </c>
      <c r="P12" s="3"/>
      <c r="Q12" s="3"/>
      <c r="R12" s="3"/>
      <c r="S12" s="3"/>
      <c r="T12" s="3"/>
      <c r="U12" s="8"/>
    </row>
    <row r="13" spans="1:26" ht="12.75" customHeight="1" x14ac:dyDescent="0.25">
      <c r="A13" s="2">
        <f t="shared" si="0"/>
        <v>187</v>
      </c>
      <c r="B13" s="2">
        <f t="shared" si="1"/>
        <v>2</v>
      </c>
      <c r="C13" s="2">
        <f t="shared" si="2"/>
        <v>4</v>
      </c>
      <c r="D13" s="2">
        <v>10</v>
      </c>
      <c r="E13" s="2">
        <v>9213</v>
      </c>
      <c r="F13" s="2" t="s">
        <v>27</v>
      </c>
      <c r="G13" s="2">
        <v>1</v>
      </c>
      <c r="H13" s="2" t="s">
        <v>508</v>
      </c>
      <c r="I13" s="2" t="s">
        <v>35</v>
      </c>
      <c r="M13" s="2" t="s">
        <v>496</v>
      </c>
      <c r="N13" s="2" t="s">
        <v>10</v>
      </c>
      <c r="P13" s="3"/>
      <c r="Q13" s="3"/>
      <c r="R13" s="3"/>
      <c r="S13" s="3"/>
      <c r="T13" s="3"/>
      <c r="U13" s="8"/>
    </row>
    <row r="14" spans="1:26" ht="12.75" customHeight="1" x14ac:dyDescent="0.25">
      <c r="A14" s="2">
        <f t="shared" si="0"/>
        <v>188</v>
      </c>
      <c r="B14" s="2">
        <f t="shared" si="1"/>
        <v>2</v>
      </c>
      <c r="C14" s="2">
        <f t="shared" si="2"/>
        <v>4</v>
      </c>
      <c r="D14" s="2">
        <v>11</v>
      </c>
      <c r="E14" s="2">
        <v>9213</v>
      </c>
      <c r="F14" s="2" t="s">
        <v>27</v>
      </c>
      <c r="G14" s="2">
        <v>1</v>
      </c>
      <c r="H14" s="2" t="s">
        <v>509</v>
      </c>
      <c r="I14" s="2" t="s">
        <v>35</v>
      </c>
      <c r="M14" s="2" t="s">
        <v>496</v>
      </c>
      <c r="N14" s="2" t="s">
        <v>10</v>
      </c>
      <c r="P14" s="3"/>
      <c r="Q14" s="3"/>
      <c r="R14" s="3"/>
      <c r="S14" s="3"/>
      <c r="T14" s="3"/>
      <c r="U14" s="8"/>
    </row>
    <row r="15" spans="1:26" ht="12.75" customHeight="1" x14ac:dyDescent="0.25">
      <c r="A15" s="2">
        <f t="shared" si="0"/>
        <v>189</v>
      </c>
      <c r="B15" s="2">
        <f t="shared" si="1"/>
        <v>2</v>
      </c>
      <c r="C15" s="2">
        <f t="shared" si="2"/>
        <v>4</v>
      </c>
      <c r="D15" s="2">
        <v>12</v>
      </c>
      <c r="E15" s="2">
        <v>9213</v>
      </c>
      <c r="F15" s="2" t="s">
        <v>27</v>
      </c>
      <c r="G15" s="2">
        <v>1</v>
      </c>
      <c r="H15" s="2" t="s">
        <v>510</v>
      </c>
      <c r="I15" s="2" t="s">
        <v>35</v>
      </c>
      <c r="M15" s="2" t="s">
        <v>497</v>
      </c>
      <c r="N15" s="2" t="s">
        <v>10</v>
      </c>
      <c r="P15" s="3"/>
      <c r="Q15" s="3"/>
      <c r="R15" s="3"/>
      <c r="S15" s="3"/>
      <c r="T15" s="3"/>
      <c r="U15" s="8"/>
    </row>
    <row r="16" spans="1:26" ht="12.75" customHeight="1" x14ac:dyDescent="0.25">
      <c r="A16" s="2">
        <f t="shared" si="0"/>
        <v>190</v>
      </c>
      <c r="B16" s="2">
        <f t="shared" si="1"/>
        <v>2</v>
      </c>
      <c r="C16" s="2">
        <f t="shared" si="2"/>
        <v>4</v>
      </c>
      <c r="D16" s="2">
        <v>13</v>
      </c>
      <c r="E16" s="2">
        <v>9213</v>
      </c>
      <c r="F16" s="2" t="s">
        <v>27</v>
      </c>
      <c r="G16" s="2">
        <v>1</v>
      </c>
      <c r="H16" s="2" t="s">
        <v>511</v>
      </c>
      <c r="I16" s="2" t="s">
        <v>35</v>
      </c>
      <c r="M16" s="2" t="s">
        <v>497</v>
      </c>
      <c r="N16" s="2" t="s">
        <v>10</v>
      </c>
      <c r="P16" s="3"/>
      <c r="Q16" s="3"/>
      <c r="R16" s="3"/>
      <c r="S16" s="3"/>
      <c r="T16" s="3"/>
      <c r="U16" s="8"/>
    </row>
    <row r="17" spans="1:21" ht="12.75" customHeight="1" x14ac:dyDescent="0.25">
      <c r="A17" s="2">
        <f t="shared" si="0"/>
        <v>191</v>
      </c>
      <c r="B17" s="2">
        <f t="shared" si="1"/>
        <v>2</v>
      </c>
      <c r="C17" s="2">
        <f t="shared" si="2"/>
        <v>4</v>
      </c>
      <c r="D17" s="2">
        <v>14</v>
      </c>
      <c r="E17" s="2">
        <v>9213</v>
      </c>
      <c r="F17" s="2" t="s">
        <v>27</v>
      </c>
      <c r="G17" s="2">
        <v>1</v>
      </c>
      <c r="H17" s="2" t="s">
        <v>512</v>
      </c>
      <c r="I17" s="2" t="s">
        <v>35</v>
      </c>
      <c r="M17" s="2" t="s">
        <v>496</v>
      </c>
      <c r="N17" s="2" t="s">
        <v>10</v>
      </c>
      <c r="P17" s="3"/>
      <c r="Q17" s="3"/>
      <c r="R17" s="3"/>
      <c r="S17" s="3"/>
      <c r="T17" s="3"/>
      <c r="U17" s="8"/>
    </row>
    <row r="18" spans="1:21" ht="12.75" customHeight="1" x14ac:dyDescent="0.25">
      <c r="A18" s="2">
        <f t="shared" si="0"/>
        <v>192</v>
      </c>
      <c r="B18" s="2">
        <f t="shared" si="1"/>
        <v>2</v>
      </c>
      <c r="C18" s="2">
        <f t="shared" si="2"/>
        <v>4</v>
      </c>
      <c r="D18" s="2">
        <v>15</v>
      </c>
      <c r="E18" s="2">
        <v>9213</v>
      </c>
      <c r="F18" s="2" t="s">
        <v>27</v>
      </c>
      <c r="G18" s="2">
        <v>1</v>
      </c>
      <c r="H18" s="2" t="s">
        <v>513</v>
      </c>
      <c r="I18" s="2" t="s">
        <v>35</v>
      </c>
      <c r="M18" s="2" t="s">
        <v>497</v>
      </c>
      <c r="N18" s="2" t="s">
        <v>10</v>
      </c>
      <c r="P18" s="3"/>
      <c r="Q18" s="3"/>
      <c r="R18" s="3"/>
      <c r="S18" s="3"/>
      <c r="T18" s="3"/>
      <c r="U18" s="8"/>
    </row>
    <row r="19" spans="1:21" ht="12.75" customHeight="1" x14ac:dyDescent="0.2">
      <c r="P19" s="2"/>
      <c r="Q19" s="8"/>
      <c r="R19" s="8"/>
      <c r="S19" s="8"/>
      <c r="T19" s="8"/>
      <c r="U19" s="8"/>
    </row>
    <row r="20" spans="1:21" ht="12.75" customHeight="1" x14ac:dyDescent="0.2">
      <c r="P20" s="2"/>
      <c r="Q20" s="8"/>
      <c r="R20" s="8"/>
      <c r="S20" s="8"/>
      <c r="T20" s="8"/>
      <c r="U20" s="8"/>
    </row>
    <row r="21" spans="1:21" ht="12.75" customHeight="1" x14ac:dyDescent="0.2">
      <c r="P21" s="2"/>
      <c r="Q21" s="8"/>
      <c r="R21" s="8"/>
      <c r="S21" s="8"/>
      <c r="T21" s="8"/>
      <c r="U21" s="8"/>
    </row>
    <row r="22" spans="1:21" ht="12.75" customHeight="1" x14ac:dyDescent="0.2">
      <c r="P22" s="2"/>
      <c r="Q22" s="8"/>
      <c r="R22" s="8"/>
      <c r="S22" s="8"/>
      <c r="T22" s="8"/>
      <c r="U22" s="8"/>
    </row>
    <row r="23" spans="1:21" ht="12.75" customHeight="1" x14ac:dyDescent="0.2">
      <c r="P23" s="2"/>
      <c r="Q23" s="8"/>
      <c r="R23" s="8"/>
      <c r="S23" s="8"/>
      <c r="T23" s="8"/>
      <c r="U23" s="8"/>
    </row>
    <row r="24" spans="1:21" ht="12.75" customHeight="1" x14ac:dyDescent="0.2">
      <c r="P24" s="2"/>
      <c r="Q24" s="8"/>
      <c r="R24" s="8"/>
      <c r="S24" s="8"/>
      <c r="T24" s="8"/>
      <c r="U24" s="8"/>
    </row>
    <row r="25" spans="1:21" ht="12.75" customHeight="1" x14ac:dyDescent="0.2">
      <c r="P25" s="2"/>
      <c r="Q25" s="8"/>
      <c r="R25" s="8"/>
      <c r="S25" s="8"/>
      <c r="T25" s="8"/>
      <c r="U25" s="8"/>
    </row>
    <row r="26" spans="1:21" ht="12.75" customHeight="1" x14ac:dyDescent="0.2">
      <c r="P26" s="2"/>
      <c r="Q26" s="8"/>
      <c r="R26" s="8"/>
      <c r="S26" s="8"/>
      <c r="T26" s="8"/>
      <c r="U26" s="8"/>
    </row>
    <row r="27" spans="1:21" ht="12.75" customHeight="1" x14ac:dyDescent="0.25">
      <c r="P27" s="2"/>
      <c r="Q27" s="3"/>
      <c r="R27" s="3"/>
      <c r="S27" s="3"/>
      <c r="T27" s="3"/>
      <c r="U27" s="3"/>
    </row>
    <row r="28" spans="1:21" ht="12.75" customHeight="1" x14ac:dyDescent="0.25">
      <c r="P28" s="2"/>
      <c r="Q28" s="3"/>
      <c r="R28" s="3"/>
      <c r="S28" s="3"/>
      <c r="T28" s="3"/>
      <c r="U28" s="3"/>
    </row>
    <row r="29" spans="1:21" ht="12.75" customHeight="1" x14ac:dyDescent="0.25">
      <c r="J29" s="4"/>
      <c r="P29" s="2"/>
      <c r="Q29" s="3"/>
      <c r="R29" s="3"/>
      <c r="S29" s="3"/>
      <c r="T29" s="3"/>
      <c r="U29" s="3"/>
    </row>
    <row r="30" spans="1:21" ht="12.75" customHeight="1" x14ac:dyDescent="0.25">
      <c r="P30" s="2"/>
      <c r="Q30" s="3"/>
      <c r="R30" s="3"/>
      <c r="S30" s="3"/>
      <c r="T30" s="3"/>
      <c r="U30" s="3"/>
    </row>
    <row r="31" spans="1:21" ht="12.75" customHeight="1" x14ac:dyDescent="0.25">
      <c r="P31" s="2"/>
      <c r="Q31" s="3"/>
      <c r="R31" s="3"/>
      <c r="S31" s="3"/>
      <c r="T31" s="3"/>
      <c r="U31" s="3"/>
    </row>
    <row r="32" spans="1:21" ht="12.75" customHeight="1" x14ac:dyDescent="0.25">
      <c r="L32" s="4"/>
      <c r="P32" s="2"/>
      <c r="Q32" s="3"/>
      <c r="R32" s="3"/>
      <c r="S32" s="3"/>
      <c r="T32" s="3"/>
      <c r="U32" s="3"/>
    </row>
    <row r="33" spans="16:25" ht="12.75" customHeight="1" x14ac:dyDescent="0.25">
      <c r="P33" s="2"/>
      <c r="Q33" s="3"/>
      <c r="R33" s="3"/>
      <c r="S33" s="3"/>
      <c r="T33" s="3"/>
      <c r="U33" s="3"/>
      <c r="Y33" s="4"/>
    </row>
    <row r="34" spans="16:25" ht="12.75" customHeight="1" x14ac:dyDescent="0.25">
      <c r="P34" s="2"/>
      <c r="Q34" s="3"/>
      <c r="R34" s="3"/>
      <c r="S34" s="3"/>
      <c r="T34" s="3"/>
      <c r="U34" s="3"/>
    </row>
    <row r="35" spans="16:25" ht="12.75" customHeight="1" x14ac:dyDescent="0.25">
      <c r="P35" s="2"/>
      <c r="Q35" s="3"/>
      <c r="R35" s="3"/>
      <c r="S35" s="3"/>
      <c r="T35" s="3"/>
      <c r="U35" s="3"/>
    </row>
    <row r="36" spans="16:25" ht="12.75" customHeight="1" x14ac:dyDescent="0.25">
      <c r="P36" s="2"/>
      <c r="Q36" s="3"/>
      <c r="R36" s="3"/>
      <c r="S36" s="3"/>
      <c r="T36" s="3"/>
      <c r="U36" s="3"/>
    </row>
    <row r="37" spans="16:25" ht="12.75" customHeight="1" x14ac:dyDescent="0.25">
      <c r="P37" s="2"/>
      <c r="Q37" s="3"/>
      <c r="R37" s="3"/>
      <c r="S37" s="3"/>
      <c r="T37" s="3"/>
      <c r="U37" s="3"/>
    </row>
    <row r="38" spans="16:25" ht="12.75" customHeight="1" x14ac:dyDescent="0.25">
      <c r="P38" s="2"/>
      <c r="Q38" s="3"/>
      <c r="R38" s="3"/>
      <c r="S38" s="3"/>
      <c r="T38" s="3"/>
      <c r="U38" s="3"/>
    </row>
    <row r="39" spans="16:25" ht="12.75" customHeight="1" x14ac:dyDescent="0.25">
      <c r="P39" s="2"/>
      <c r="Q39" s="3"/>
      <c r="R39" s="3"/>
      <c r="S39" s="3"/>
      <c r="T39" s="3"/>
      <c r="U39" s="3"/>
    </row>
    <row r="40" spans="16:25" ht="12.75" customHeight="1" x14ac:dyDescent="0.25">
      <c r="P40" s="2"/>
      <c r="Q40" s="3"/>
      <c r="R40" s="3"/>
      <c r="S40" s="3"/>
      <c r="T40" s="3"/>
      <c r="U40" s="3"/>
    </row>
    <row r="41" spans="16:25" ht="12.75" customHeight="1" x14ac:dyDescent="0.25">
      <c r="P41" s="2"/>
      <c r="Q41" s="3"/>
      <c r="R41" s="3"/>
      <c r="S41" s="3"/>
      <c r="T41" s="3"/>
      <c r="U41" s="3"/>
    </row>
    <row r="42" spans="16:25" ht="12.75" customHeight="1" x14ac:dyDescent="0.25">
      <c r="P42" s="2"/>
      <c r="Q42" s="3"/>
      <c r="R42" s="3"/>
      <c r="S42" s="3"/>
      <c r="T42" s="3"/>
      <c r="U42" s="3"/>
    </row>
    <row r="43" spans="16:25" ht="12.75" customHeight="1" x14ac:dyDescent="0.25">
      <c r="P43" s="2"/>
      <c r="Q43" s="3"/>
      <c r="R43" s="3"/>
      <c r="S43" s="3"/>
      <c r="T43" s="3"/>
      <c r="U43" s="3"/>
    </row>
    <row r="44" spans="16:25" ht="12.75" customHeight="1" x14ac:dyDescent="0.25">
      <c r="P44" s="2"/>
      <c r="Q44" s="3"/>
      <c r="R44" s="3"/>
      <c r="S44" s="3"/>
      <c r="T44" s="3"/>
      <c r="U44" s="3"/>
    </row>
    <row r="45" spans="16:25" ht="12.75" customHeight="1" x14ac:dyDescent="0.25">
      <c r="P45" s="2"/>
      <c r="Q45" s="3"/>
      <c r="R45" s="3"/>
      <c r="S45" s="3"/>
      <c r="T45" s="3"/>
      <c r="U45" s="3"/>
    </row>
    <row r="46" spans="16:25" ht="12.75" customHeight="1" x14ac:dyDescent="0.25">
      <c r="P46" s="2"/>
      <c r="Q46" s="3"/>
      <c r="R46" s="3"/>
      <c r="S46" s="3"/>
      <c r="T46" s="3"/>
      <c r="U46" s="3"/>
    </row>
    <row r="47" spans="16:25" ht="12.75" customHeight="1" x14ac:dyDescent="0.25">
      <c r="P47" s="2"/>
      <c r="Q47" s="3"/>
      <c r="R47" s="3"/>
      <c r="S47" s="3"/>
      <c r="T47" s="3"/>
      <c r="U47" s="3"/>
    </row>
    <row r="48" spans="16:25" ht="12.75" customHeight="1" x14ac:dyDescent="0.25">
      <c r="P48" s="2"/>
      <c r="Q48" s="3"/>
      <c r="R48" s="3"/>
      <c r="S48" s="3"/>
      <c r="T48" s="3"/>
      <c r="U48" s="3"/>
    </row>
    <row r="49" spans="16:21" ht="12.75" customHeight="1" x14ac:dyDescent="0.25">
      <c r="P49" s="2"/>
      <c r="Q49" s="3"/>
      <c r="R49" s="3"/>
      <c r="S49" s="3"/>
      <c r="T49" s="3"/>
      <c r="U49" s="3"/>
    </row>
    <row r="50" spans="16:21" ht="12.75" customHeight="1" x14ac:dyDescent="0.25">
      <c r="P50" s="2"/>
      <c r="Q50" s="3"/>
      <c r="R50" s="3"/>
      <c r="S50" s="3"/>
      <c r="T50" s="3"/>
      <c r="U50" s="3"/>
    </row>
    <row r="51" spans="16:21" ht="12.75" customHeight="1" x14ac:dyDescent="0.25">
      <c r="P51" s="2"/>
      <c r="Q51" s="3"/>
      <c r="R51" s="3"/>
      <c r="S51" s="3"/>
      <c r="T51" s="3"/>
      <c r="U51" s="3"/>
    </row>
    <row r="52" spans="16:21" ht="12.75" customHeight="1" x14ac:dyDescent="0.25">
      <c r="P52" s="2"/>
      <c r="Q52" s="3"/>
      <c r="R52" s="3"/>
      <c r="S52" s="3"/>
      <c r="T52" s="3"/>
      <c r="U52" s="3"/>
    </row>
    <row r="53" spans="16:21" ht="12.75" customHeight="1" x14ac:dyDescent="0.25">
      <c r="P53" s="2"/>
      <c r="Q53" s="3"/>
      <c r="R53" s="3"/>
      <c r="S53" s="3"/>
      <c r="T53" s="3"/>
      <c r="U53" s="3"/>
    </row>
    <row r="54" spans="16:21" ht="12.75" customHeight="1" x14ac:dyDescent="0.25">
      <c r="P54" s="2"/>
      <c r="Q54" s="3"/>
      <c r="R54" s="3"/>
      <c r="S54" s="3"/>
      <c r="T54" s="3"/>
      <c r="U54" s="3"/>
    </row>
    <row r="55" spans="16:21" ht="12.75" customHeight="1" x14ac:dyDescent="0.25">
      <c r="P55" s="2"/>
      <c r="Q55" s="3"/>
      <c r="R55" s="3"/>
      <c r="S55" s="3"/>
      <c r="T55" s="3"/>
      <c r="U55" s="3"/>
    </row>
    <row r="56" spans="16:21" ht="12.75" customHeight="1" x14ac:dyDescent="0.25">
      <c r="P56" s="2"/>
      <c r="Q56" s="3"/>
      <c r="R56" s="3"/>
      <c r="S56" s="3"/>
      <c r="T56" s="3"/>
      <c r="U56" s="3"/>
    </row>
    <row r="57" spans="16:21" ht="12.75" customHeight="1" x14ac:dyDescent="0.25">
      <c r="P57" s="2"/>
      <c r="Q57" s="3"/>
      <c r="R57" s="3"/>
      <c r="S57" s="3"/>
      <c r="T57" s="3"/>
      <c r="U57" s="3"/>
    </row>
    <row r="58" spans="16:21" ht="12.75" customHeight="1" x14ac:dyDescent="0.25">
      <c r="P58" s="2"/>
      <c r="Q58" s="3"/>
      <c r="R58" s="3"/>
      <c r="S58" s="3"/>
      <c r="T58" s="3"/>
      <c r="U58" s="3"/>
    </row>
    <row r="59" spans="16:21" ht="12.75" customHeight="1" x14ac:dyDescent="0.25">
      <c r="P59" s="2"/>
      <c r="Q59" s="3"/>
      <c r="R59" s="3"/>
      <c r="S59" s="3"/>
      <c r="T59" s="3"/>
      <c r="U59" s="3"/>
    </row>
    <row r="60" spans="16:21" ht="12.75" customHeight="1" x14ac:dyDescent="0.25">
      <c r="P60" s="2"/>
      <c r="Q60" s="3"/>
      <c r="R60" s="3"/>
      <c r="S60" s="3"/>
      <c r="T60" s="3"/>
      <c r="U60" s="3"/>
    </row>
    <row r="61" spans="16:21" ht="12.75" customHeight="1" x14ac:dyDescent="0.25">
      <c r="P61" s="2"/>
      <c r="Q61" s="3"/>
      <c r="R61" s="3"/>
      <c r="S61" s="3"/>
      <c r="T61" s="3"/>
      <c r="U61" s="3"/>
    </row>
    <row r="62" spans="16:21" ht="12.75" customHeight="1" x14ac:dyDescent="0.25">
      <c r="P62" s="2"/>
      <c r="Q62" s="3"/>
      <c r="R62" s="3"/>
      <c r="S62" s="3"/>
      <c r="T62" s="3"/>
      <c r="U62" s="3"/>
    </row>
    <row r="63" spans="16:21" ht="12.75" customHeight="1" x14ac:dyDescent="0.25">
      <c r="P63" s="2"/>
      <c r="Q63" s="3"/>
      <c r="R63" s="3"/>
      <c r="S63" s="3"/>
      <c r="T63" s="3"/>
      <c r="U63" s="3"/>
    </row>
    <row r="64" spans="16:21" ht="12.75" customHeight="1" x14ac:dyDescent="0.25">
      <c r="P64" s="2"/>
      <c r="Q64" s="3"/>
      <c r="R64" s="3"/>
      <c r="S64" s="3"/>
      <c r="T64" s="3"/>
      <c r="U64" s="3"/>
    </row>
    <row r="65" spans="10:21" ht="12.75" customHeight="1" x14ac:dyDescent="0.25">
      <c r="P65" s="2"/>
      <c r="Q65" s="3"/>
      <c r="R65" s="3"/>
      <c r="S65" s="3"/>
      <c r="T65" s="3"/>
      <c r="U65" s="3"/>
    </row>
    <row r="66" spans="10:21" ht="12.75" customHeight="1" x14ac:dyDescent="0.25">
      <c r="P66" s="2"/>
      <c r="Q66" s="3"/>
      <c r="R66" s="3"/>
      <c r="S66" s="3"/>
      <c r="T66" s="3"/>
      <c r="U66" s="3"/>
    </row>
    <row r="67" spans="10:21" ht="12.75" customHeight="1" x14ac:dyDescent="0.2">
      <c r="J67" s="5"/>
      <c r="K67" s="5"/>
    </row>
  </sheetData>
  <mergeCells count="13">
    <mergeCell ref="P1:P2"/>
    <mergeCell ref="A1:H1"/>
    <mergeCell ref="I1:J1"/>
    <mergeCell ref="M1:M2"/>
    <mergeCell ref="N1:N2"/>
    <mergeCell ref="O1:O2"/>
    <mergeCell ref="Z1:Z2"/>
    <mergeCell ref="Q1:R1"/>
    <mergeCell ref="S1:U1"/>
    <mergeCell ref="V1:V2"/>
    <mergeCell ref="W1:W2"/>
    <mergeCell ref="X1:X2"/>
    <mergeCell ref="Y1:Y2"/>
  </mergeCells>
  <pageMargins left="0.75" right="0.75" top="1" bottom="1" header="0.5" footer="0.5"/>
  <pageSetup paperSize="9" orientation="portrait"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67"/>
  <sheetViews>
    <sheetView workbookViewId="0">
      <selection activeCell="H21" sqref="H21"/>
    </sheetView>
  </sheetViews>
  <sheetFormatPr defaultColWidth="9.140625" defaultRowHeight="12.75" customHeight="1" x14ac:dyDescent="0.2"/>
  <cols>
    <col min="1" max="1" width="5.140625" style="2" bestFit="1" customWidth="1"/>
    <col min="2" max="2" width="4.85546875" style="2" bestFit="1" customWidth="1"/>
    <col min="3" max="3" width="7" style="2" bestFit="1" customWidth="1"/>
    <col min="4" max="4" width="3.140625" style="2" bestFit="1" customWidth="1"/>
    <col min="5" max="5" width="7" style="2" bestFit="1" customWidth="1"/>
    <col min="6" max="6" width="7.140625" style="2" bestFit="1" customWidth="1"/>
    <col min="7" max="7" width="7.5703125" style="2" customWidth="1"/>
    <col min="8" max="8" width="21.85546875" style="2" bestFit="1" customWidth="1"/>
    <col min="9" max="9" width="16.85546875" style="2" bestFit="1" customWidth="1"/>
    <col min="10" max="11" width="8.42578125" style="2" customWidth="1"/>
    <col min="12" max="12" width="49.42578125" style="2" bestFit="1" customWidth="1"/>
    <col min="13" max="13" width="44.42578125" style="2" bestFit="1" customWidth="1"/>
    <col min="14" max="14" width="5.140625" style="2" bestFit="1" customWidth="1"/>
    <col min="15" max="15" width="8.140625" style="2" customWidth="1"/>
    <col min="16" max="16" width="10.7109375" style="4" bestFit="1" customWidth="1"/>
    <col min="17" max="18" width="5.28515625" style="2" customWidth="1"/>
    <col min="19" max="21" width="3" style="2" bestFit="1" customWidth="1"/>
    <col min="22" max="22" width="8.5703125" style="2" customWidth="1"/>
    <col min="23" max="23" width="9.140625" style="2"/>
    <col min="24" max="24" width="8" style="2" bestFit="1" customWidth="1"/>
    <col min="25" max="26" width="7.7109375" style="2" bestFit="1" customWidth="1"/>
    <col min="27" max="16384" width="9.140625" style="2"/>
  </cols>
  <sheetData>
    <row r="1" spans="1:26" s="29" customFormat="1" ht="23.25" customHeight="1" x14ac:dyDescent="0.2">
      <c r="A1" s="171" t="s">
        <v>44</v>
      </c>
      <c r="B1" s="171"/>
      <c r="C1" s="171"/>
      <c r="D1" s="171"/>
      <c r="E1" s="171"/>
      <c r="F1" s="171"/>
      <c r="G1" s="171"/>
      <c r="H1" s="171"/>
      <c r="I1" s="172" t="s">
        <v>67</v>
      </c>
      <c r="J1" s="172"/>
      <c r="K1" s="29">
        <v>1</v>
      </c>
      <c r="M1" s="172" t="s">
        <v>7</v>
      </c>
      <c r="N1" s="172" t="s">
        <v>9</v>
      </c>
      <c r="O1" s="172" t="s">
        <v>31</v>
      </c>
      <c r="P1" s="172" t="s">
        <v>25</v>
      </c>
      <c r="Q1" s="173" t="s">
        <v>18</v>
      </c>
      <c r="R1" s="173"/>
      <c r="S1" s="173" t="s">
        <v>19</v>
      </c>
      <c r="T1" s="173"/>
      <c r="U1" s="173"/>
      <c r="V1" s="172" t="s">
        <v>22</v>
      </c>
      <c r="W1" s="172" t="s">
        <v>23</v>
      </c>
      <c r="X1" s="172" t="s">
        <v>20</v>
      </c>
      <c r="Y1" s="172" t="s">
        <v>21</v>
      </c>
      <c r="Z1" s="172" t="s">
        <v>36</v>
      </c>
    </row>
    <row r="2" spans="1:26" s="29" customFormat="1" ht="25.5" x14ac:dyDescent="0.2">
      <c r="B2" s="29" t="s">
        <v>24</v>
      </c>
      <c r="C2" s="29" t="s">
        <v>3</v>
      </c>
      <c r="D2" s="29" t="s">
        <v>0</v>
      </c>
      <c r="E2" s="29" t="s">
        <v>4</v>
      </c>
      <c r="F2" s="29" t="s">
        <v>26</v>
      </c>
      <c r="G2" s="29" t="s">
        <v>66</v>
      </c>
      <c r="H2" s="29" t="s">
        <v>5</v>
      </c>
      <c r="I2" s="6" t="s">
        <v>1</v>
      </c>
      <c r="J2" s="29" t="s">
        <v>12</v>
      </c>
      <c r="K2" s="29" t="s">
        <v>13</v>
      </c>
      <c r="L2" s="6" t="s">
        <v>6</v>
      </c>
      <c r="M2" s="172"/>
      <c r="N2" s="172"/>
      <c r="O2" s="172"/>
      <c r="P2" s="172"/>
      <c r="Q2" s="7" t="s">
        <v>15</v>
      </c>
      <c r="R2" s="7" t="s">
        <v>16</v>
      </c>
      <c r="S2" s="7" t="s">
        <v>15</v>
      </c>
      <c r="T2" s="7" t="s">
        <v>16</v>
      </c>
      <c r="U2" s="7" t="s">
        <v>17</v>
      </c>
      <c r="V2" s="172"/>
      <c r="W2" s="172"/>
      <c r="X2" s="172"/>
      <c r="Y2" s="172"/>
      <c r="Z2" s="172"/>
    </row>
    <row r="3" spans="1:26" ht="12.75" customHeight="1" x14ac:dyDescent="0.25">
      <c r="A3" s="2">
        <f>Drop2Mod4!A18+1</f>
        <v>193</v>
      </c>
      <c r="B3" s="2">
        <v>2</v>
      </c>
      <c r="C3" s="2">
        <v>5</v>
      </c>
      <c r="D3" s="2">
        <v>0</v>
      </c>
      <c r="E3" s="2">
        <v>9213</v>
      </c>
      <c r="F3" s="2" t="s">
        <v>27</v>
      </c>
      <c r="G3" s="2">
        <v>1</v>
      </c>
      <c r="H3" s="2" t="str">
        <f>"SW_2_4_00__" &amp;INDEX('Duct Liner Thermocouples'!B:B,Drop2Mod5!O3)</f>
        <v>SW_2_4_00__DCT_A_01</v>
      </c>
      <c r="I3" s="2" t="s">
        <v>44</v>
      </c>
      <c r="M3" s="2" t="s">
        <v>43</v>
      </c>
      <c r="N3" s="2" t="s">
        <v>10</v>
      </c>
      <c r="O3" s="2">
        <v>1</v>
      </c>
      <c r="P3" s="3"/>
      <c r="Q3" s="3"/>
      <c r="R3" s="3"/>
      <c r="S3" s="3"/>
      <c r="T3" s="3"/>
      <c r="U3" s="8"/>
    </row>
    <row r="4" spans="1:26" ht="12.75" customHeight="1" x14ac:dyDescent="0.25">
      <c r="A4" s="2">
        <f>A3+1</f>
        <v>194</v>
      </c>
      <c r="B4" s="2">
        <f>$B$3</f>
        <v>2</v>
      </c>
      <c r="C4" s="2">
        <f>$C$3</f>
        <v>5</v>
      </c>
      <c r="D4" s="2">
        <v>1</v>
      </c>
      <c r="E4" s="2">
        <v>9213</v>
      </c>
      <c r="F4" s="2" t="s">
        <v>27</v>
      </c>
      <c r="G4" s="2">
        <v>1</v>
      </c>
      <c r="H4" s="2" t="str">
        <f>"SW_2_4_01__" &amp;INDEX('Duct Liner Thermocouples'!B:B,Drop2Mod5!O4)</f>
        <v>SW_2_4_01__DCT_A_02</v>
      </c>
      <c r="I4" s="2" t="s">
        <v>44</v>
      </c>
      <c r="M4" s="2" t="s">
        <v>43</v>
      </c>
      <c r="N4" s="2" t="s">
        <v>10</v>
      </c>
      <c r="O4" s="2">
        <v>2</v>
      </c>
      <c r="P4" s="3"/>
      <c r="Q4" s="3"/>
      <c r="R4" s="3"/>
      <c r="S4" s="3"/>
      <c r="T4" s="3"/>
      <c r="U4" s="8"/>
    </row>
    <row r="5" spans="1:26" ht="12.75" customHeight="1" x14ac:dyDescent="0.25">
      <c r="A5" s="2">
        <f t="shared" ref="A5:A18" si="0">A4+1</f>
        <v>195</v>
      </c>
      <c r="B5" s="2">
        <f t="shared" ref="B5:B18" si="1">$B$3</f>
        <v>2</v>
      </c>
      <c r="C5" s="2">
        <f t="shared" ref="C5:C18" si="2">$C$3</f>
        <v>5</v>
      </c>
      <c r="D5" s="2">
        <v>2</v>
      </c>
      <c r="E5" s="2">
        <v>9213</v>
      </c>
      <c r="F5" s="2" t="s">
        <v>27</v>
      </c>
      <c r="G5" s="2">
        <v>1</v>
      </c>
      <c r="H5" s="2" t="str">
        <f>"SW_2_4_02__" &amp;INDEX('Duct Liner Thermocouples'!B:B,Drop2Mod5!O5)</f>
        <v>SW_2_4_02__DCT_A_03</v>
      </c>
      <c r="I5" s="2" t="s">
        <v>44</v>
      </c>
      <c r="M5" s="2" t="s">
        <v>43</v>
      </c>
      <c r="N5" s="2" t="s">
        <v>10</v>
      </c>
      <c r="O5" s="2">
        <v>3</v>
      </c>
      <c r="P5" s="3"/>
      <c r="Q5" s="3"/>
      <c r="R5" s="3"/>
      <c r="S5" s="3"/>
      <c r="T5" s="3"/>
      <c r="U5" s="8"/>
    </row>
    <row r="6" spans="1:26" ht="12.75" customHeight="1" x14ac:dyDescent="0.25">
      <c r="A6" s="2">
        <f t="shared" si="0"/>
        <v>196</v>
      </c>
      <c r="B6" s="2">
        <f t="shared" si="1"/>
        <v>2</v>
      </c>
      <c r="C6" s="2">
        <f t="shared" si="2"/>
        <v>5</v>
      </c>
      <c r="D6" s="2">
        <v>3</v>
      </c>
      <c r="E6" s="2">
        <v>9213</v>
      </c>
      <c r="F6" s="2" t="s">
        <v>27</v>
      </c>
      <c r="G6" s="2">
        <v>1</v>
      </c>
      <c r="H6" s="2" t="str">
        <f>"SW_2_4_03__" &amp;INDEX('Duct Liner Thermocouples'!B:B,Drop2Mod5!O6)</f>
        <v>SW_2_4_03__DCT_A_04</v>
      </c>
      <c r="I6" s="2" t="s">
        <v>44</v>
      </c>
      <c r="M6" s="2" t="s">
        <v>43</v>
      </c>
      <c r="N6" s="2" t="s">
        <v>10</v>
      </c>
      <c r="O6" s="2">
        <v>4</v>
      </c>
      <c r="P6" s="3"/>
      <c r="Q6" s="3"/>
      <c r="R6" s="3"/>
      <c r="S6" s="3"/>
      <c r="T6" s="3"/>
      <c r="U6" s="8"/>
    </row>
    <row r="7" spans="1:26" ht="12.75" customHeight="1" x14ac:dyDescent="0.25">
      <c r="A7" s="2">
        <f t="shared" si="0"/>
        <v>197</v>
      </c>
      <c r="B7" s="2">
        <f t="shared" si="1"/>
        <v>2</v>
      </c>
      <c r="C7" s="2">
        <f t="shared" si="2"/>
        <v>5</v>
      </c>
      <c r="D7" s="2">
        <v>4</v>
      </c>
      <c r="E7" s="2">
        <v>9213</v>
      </c>
      <c r="F7" s="2" t="s">
        <v>27</v>
      </c>
      <c r="G7" s="2">
        <v>1</v>
      </c>
      <c r="H7" s="2" t="str">
        <f>"SW_2_4_04__" &amp;INDEX('Duct Liner Thermocouples'!B:B,Drop2Mod5!O7)</f>
        <v>SW_2_4_04__DCT_A_05</v>
      </c>
      <c r="I7" s="2" t="s">
        <v>44</v>
      </c>
      <c r="M7" s="2" t="s">
        <v>43</v>
      </c>
      <c r="N7" s="2" t="s">
        <v>10</v>
      </c>
      <c r="O7" s="2">
        <v>5</v>
      </c>
      <c r="P7" s="3"/>
      <c r="Q7" s="3"/>
      <c r="R7" s="3"/>
      <c r="S7" s="3"/>
      <c r="T7" s="3"/>
      <c r="U7" s="8"/>
    </row>
    <row r="8" spans="1:26" ht="12.75" customHeight="1" x14ac:dyDescent="0.25">
      <c r="A8" s="2">
        <f t="shared" si="0"/>
        <v>198</v>
      </c>
      <c r="B8" s="2">
        <f t="shared" si="1"/>
        <v>2</v>
      </c>
      <c r="C8" s="2">
        <f t="shared" si="2"/>
        <v>5</v>
      </c>
      <c r="D8" s="2">
        <v>5</v>
      </c>
      <c r="E8" s="2">
        <v>9213</v>
      </c>
      <c r="F8" s="2" t="s">
        <v>27</v>
      </c>
      <c r="G8" s="2">
        <v>1</v>
      </c>
      <c r="H8" s="2" t="str">
        <f>"SW_2_4_05__" &amp;INDEX('Duct Liner Thermocouples'!B:B,Drop2Mod5!O8)</f>
        <v>SW_2_4_05__DCT_B_01</v>
      </c>
      <c r="I8" s="2" t="s">
        <v>44</v>
      </c>
      <c r="M8" s="2" t="s">
        <v>43</v>
      </c>
      <c r="N8" s="2" t="s">
        <v>10</v>
      </c>
      <c r="O8" s="2">
        <v>6</v>
      </c>
      <c r="P8" s="3"/>
      <c r="Q8" s="3"/>
      <c r="R8" s="3"/>
      <c r="S8" s="3"/>
      <c r="T8" s="3"/>
      <c r="U8" s="8"/>
    </row>
    <row r="9" spans="1:26" ht="12.75" customHeight="1" x14ac:dyDescent="0.25">
      <c r="A9" s="2">
        <f t="shared" si="0"/>
        <v>199</v>
      </c>
      <c r="B9" s="2">
        <f t="shared" si="1"/>
        <v>2</v>
      </c>
      <c r="C9" s="2">
        <f t="shared" si="2"/>
        <v>5</v>
      </c>
      <c r="D9" s="2">
        <v>6</v>
      </c>
      <c r="E9" s="2">
        <v>9213</v>
      </c>
      <c r="F9" s="2" t="s">
        <v>27</v>
      </c>
      <c r="G9" s="2">
        <v>1</v>
      </c>
      <c r="H9" s="2" t="str">
        <f>"SW_2_4_06__" &amp;INDEX('Duct Liner Thermocouples'!B:B,Drop2Mod5!O9)</f>
        <v>SW_2_4_06__DCT_B_04</v>
      </c>
      <c r="I9" s="2" t="s">
        <v>44</v>
      </c>
      <c r="M9" s="2" t="s">
        <v>43</v>
      </c>
      <c r="N9" s="2" t="s">
        <v>10</v>
      </c>
      <c r="O9" s="2">
        <v>9</v>
      </c>
      <c r="P9" s="3"/>
      <c r="Q9" s="3"/>
      <c r="R9" s="3"/>
      <c r="S9" s="3"/>
      <c r="T9" s="3"/>
      <c r="U9" s="8"/>
    </row>
    <row r="10" spans="1:26" ht="12.75" customHeight="1" x14ac:dyDescent="0.25">
      <c r="A10" s="2">
        <f t="shared" si="0"/>
        <v>200</v>
      </c>
      <c r="B10" s="2">
        <f t="shared" si="1"/>
        <v>2</v>
      </c>
      <c r="C10" s="2">
        <f t="shared" si="2"/>
        <v>5</v>
      </c>
      <c r="D10" s="2">
        <v>7</v>
      </c>
      <c r="E10" s="2">
        <v>9213</v>
      </c>
      <c r="F10" s="2" t="s">
        <v>27</v>
      </c>
      <c r="G10" s="2">
        <v>1</v>
      </c>
      <c r="H10" s="2" t="str">
        <f>"SW_2_4_07__" &amp;INDEX('Duct Liner Thermocouples'!B:B,Drop2Mod5!O10)</f>
        <v>SW_2_4_07__DCT_B_07</v>
      </c>
      <c r="I10" s="2" t="s">
        <v>44</v>
      </c>
      <c r="M10" s="2" t="s">
        <v>43</v>
      </c>
      <c r="N10" s="2" t="s">
        <v>10</v>
      </c>
      <c r="O10" s="2">
        <v>12</v>
      </c>
      <c r="P10" s="3"/>
      <c r="Q10" s="3"/>
      <c r="R10" s="3"/>
      <c r="S10" s="3"/>
      <c r="T10" s="3"/>
      <c r="U10" s="8"/>
    </row>
    <row r="11" spans="1:26" ht="12.75" customHeight="1" x14ac:dyDescent="0.25">
      <c r="A11" s="2">
        <f t="shared" si="0"/>
        <v>201</v>
      </c>
      <c r="B11" s="2">
        <f t="shared" si="1"/>
        <v>2</v>
      </c>
      <c r="C11" s="2">
        <f t="shared" si="2"/>
        <v>5</v>
      </c>
      <c r="D11" s="2">
        <v>8</v>
      </c>
      <c r="E11" s="2">
        <v>9213</v>
      </c>
      <c r="F11" s="2" t="s">
        <v>27</v>
      </c>
      <c r="G11" s="2">
        <v>1</v>
      </c>
      <c r="H11" s="2" t="str">
        <f>"SW_2_4_08__" &amp;INDEX('Duct Liner Thermocouples'!B:B,Drop2Mod5!O11)</f>
        <v>SW_2_4_08__DCT_B_09</v>
      </c>
      <c r="I11" s="2" t="s">
        <v>44</v>
      </c>
      <c r="M11" s="2" t="s">
        <v>43</v>
      </c>
      <c r="N11" s="2" t="s">
        <v>10</v>
      </c>
      <c r="O11" s="2">
        <v>14</v>
      </c>
      <c r="P11" s="3"/>
      <c r="Q11" s="3"/>
      <c r="R11" s="3"/>
      <c r="S11" s="3"/>
      <c r="T11" s="3"/>
      <c r="U11" s="8"/>
    </row>
    <row r="12" spans="1:26" ht="12.75" customHeight="1" x14ac:dyDescent="0.25">
      <c r="A12" s="2">
        <f t="shared" si="0"/>
        <v>202</v>
      </c>
      <c r="B12" s="2">
        <f t="shared" si="1"/>
        <v>2</v>
      </c>
      <c r="C12" s="2">
        <f t="shared" si="2"/>
        <v>5</v>
      </c>
      <c r="D12" s="2">
        <v>9</v>
      </c>
      <c r="E12" s="2">
        <v>9213</v>
      </c>
      <c r="F12" s="2" t="s">
        <v>27</v>
      </c>
      <c r="G12" s="2">
        <v>1</v>
      </c>
      <c r="H12" s="2" t="str">
        <f>"SW_2_4_09__" &amp;INDEX('Duct Liner Thermocouples'!B:B,Drop2Mod5!O12)</f>
        <v>SW_2_4_09__DCT_C_02</v>
      </c>
      <c r="I12" s="2" t="s">
        <v>44</v>
      </c>
      <c r="M12" s="2" t="s">
        <v>43</v>
      </c>
      <c r="N12" s="2" t="s">
        <v>10</v>
      </c>
      <c r="O12" s="2">
        <v>18</v>
      </c>
      <c r="P12" s="3"/>
      <c r="Q12" s="3"/>
      <c r="R12" s="3"/>
      <c r="S12" s="3"/>
      <c r="T12" s="3"/>
      <c r="U12" s="8"/>
    </row>
    <row r="13" spans="1:26" ht="12.75" customHeight="1" x14ac:dyDescent="0.25">
      <c r="A13" s="2">
        <f t="shared" si="0"/>
        <v>203</v>
      </c>
      <c r="B13" s="2">
        <f t="shared" si="1"/>
        <v>2</v>
      </c>
      <c r="C13" s="2">
        <f t="shared" si="2"/>
        <v>5</v>
      </c>
      <c r="D13" s="2">
        <v>10</v>
      </c>
      <c r="E13" s="2">
        <v>9213</v>
      </c>
      <c r="F13" s="2" t="s">
        <v>27</v>
      </c>
      <c r="G13" s="2">
        <v>1</v>
      </c>
      <c r="H13" s="2" t="str">
        <f>"SW_2_4_10__" &amp;INDEX('Duct Liner Thermocouples'!B:B,Drop2Mod5!O13)</f>
        <v>SW_2_4_10__DCT_C_03</v>
      </c>
      <c r="I13" s="2" t="s">
        <v>44</v>
      </c>
      <c r="M13" s="2" t="s">
        <v>43</v>
      </c>
      <c r="N13" s="2" t="s">
        <v>10</v>
      </c>
      <c r="O13" s="2">
        <v>19</v>
      </c>
      <c r="P13" s="3"/>
      <c r="Q13" s="3"/>
      <c r="R13" s="3"/>
      <c r="S13" s="3"/>
      <c r="T13" s="3"/>
      <c r="U13" s="8"/>
    </row>
    <row r="14" spans="1:26" ht="12.75" customHeight="1" x14ac:dyDescent="0.25">
      <c r="A14" s="2">
        <f t="shared" si="0"/>
        <v>204</v>
      </c>
      <c r="B14" s="2">
        <f t="shared" si="1"/>
        <v>2</v>
      </c>
      <c r="C14" s="2">
        <f t="shared" si="2"/>
        <v>5</v>
      </c>
      <c r="D14" s="2">
        <v>11</v>
      </c>
      <c r="E14" s="2">
        <v>9213</v>
      </c>
      <c r="F14" s="2" t="s">
        <v>27</v>
      </c>
      <c r="G14" s="2">
        <v>1</v>
      </c>
      <c r="H14" s="2" t="str">
        <f>"SW_2_4_11__" &amp;INDEX('Duct Liner Thermocouples'!B:B,Drop2Mod5!O14)</f>
        <v>SW_2_4_11__DCT_C_04</v>
      </c>
      <c r="I14" s="2" t="s">
        <v>44</v>
      </c>
      <c r="M14" s="2" t="s">
        <v>43</v>
      </c>
      <c r="N14" s="2" t="s">
        <v>10</v>
      </c>
      <c r="O14" s="2">
        <v>20</v>
      </c>
      <c r="P14" s="3"/>
      <c r="Q14" s="3"/>
      <c r="R14" s="3"/>
      <c r="S14" s="3"/>
      <c r="T14" s="3"/>
      <c r="U14" s="8"/>
    </row>
    <row r="15" spans="1:26" ht="12.75" customHeight="1" x14ac:dyDescent="0.25">
      <c r="A15" s="2">
        <f t="shared" si="0"/>
        <v>205</v>
      </c>
      <c r="B15" s="2">
        <f t="shared" si="1"/>
        <v>2</v>
      </c>
      <c r="C15" s="2">
        <f t="shared" si="2"/>
        <v>5</v>
      </c>
      <c r="D15" s="2">
        <v>12</v>
      </c>
      <c r="E15" s="2">
        <v>9213</v>
      </c>
      <c r="F15" s="2" t="s">
        <v>27</v>
      </c>
      <c r="G15" s="2">
        <v>1</v>
      </c>
      <c r="H15" s="2" t="str">
        <f>"SW_2_4_12__" &amp;INDEX('Duct Liner Thermocouples'!B:B,Drop2Mod5!O15)</f>
        <v>SW_2_4_12__DCT_D_01</v>
      </c>
      <c r="I15" s="2" t="s">
        <v>44</v>
      </c>
      <c r="M15" s="2" t="s">
        <v>43</v>
      </c>
      <c r="N15" s="2" t="s">
        <v>10</v>
      </c>
      <c r="O15" s="2">
        <v>22</v>
      </c>
      <c r="P15" s="3"/>
      <c r="Q15" s="3"/>
      <c r="R15" s="3"/>
      <c r="S15" s="3"/>
      <c r="T15" s="3"/>
      <c r="U15" s="8"/>
    </row>
    <row r="16" spans="1:26" ht="12.75" customHeight="1" x14ac:dyDescent="0.25">
      <c r="A16" s="2">
        <f t="shared" si="0"/>
        <v>206</v>
      </c>
      <c r="B16" s="2">
        <f t="shared" si="1"/>
        <v>2</v>
      </c>
      <c r="C16" s="2">
        <f t="shared" si="2"/>
        <v>5</v>
      </c>
      <c r="D16" s="2">
        <v>13</v>
      </c>
      <c r="E16" s="2">
        <v>9213</v>
      </c>
      <c r="F16" s="2" t="s">
        <v>27</v>
      </c>
      <c r="G16" s="2">
        <v>1</v>
      </c>
      <c r="H16" s="2" t="str">
        <f>"SW_2_4_13__" &amp;INDEX('Duct Liner Thermocouples'!B:B,Drop2Mod5!O16)</f>
        <v>SW_2_4_13__DCT_D_02</v>
      </c>
      <c r="I16" s="2" t="s">
        <v>44</v>
      </c>
      <c r="M16" s="2" t="s">
        <v>43</v>
      </c>
      <c r="N16" s="2" t="s">
        <v>10</v>
      </c>
      <c r="O16" s="2">
        <v>23</v>
      </c>
      <c r="P16" s="3"/>
      <c r="Q16" s="3"/>
      <c r="R16" s="3"/>
      <c r="S16" s="3"/>
      <c r="T16" s="3"/>
      <c r="U16" s="8"/>
    </row>
    <row r="17" spans="1:21" ht="12.75" customHeight="1" x14ac:dyDescent="0.25">
      <c r="A17" s="2">
        <f t="shared" si="0"/>
        <v>207</v>
      </c>
      <c r="B17" s="2">
        <f t="shared" si="1"/>
        <v>2</v>
      </c>
      <c r="C17" s="2">
        <f t="shared" si="2"/>
        <v>5</v>
      </c>
      <c r="D17" s="2">
        <v>14</v>
      </c>
      <c r="E17" s="2">
        <v>9213</v>
      </c>
      <c r="F17" s="2" t="s">
        <v>27</v>
      </c>
      <c r="G17" s="2">
        <v>1</v>
      </c>
      <c r="H17" s="2" t="str">
        <f>"SW_2_4_14__" &amp;INDEX('Duct Liner Thermocouples'!B:B,Drop2Mod5!O17)</f>
        <v>SW_2_4_14__DCT_D_03</v>
      </c>
      <c r="I17" s="2" t="s">
        <v>44</v>
      </c>
      <c r="M17" s="2" t="s">
        <v>43</v>
      </c>
      <c r="N17" s="2" t="s">
        <v>10</v>
      </c>
      <c r="O17" s="2">
        <v>24</v>
      </c>
      <c r="P17" s="3"/>
      <c r="Q17" s="3"/>
      <c r="R17" s="3"/>
      <c r="S17" s="3"/>
      <c r="T17" s="3"/>
      <c r="U17" s="8"/>
    </row>
    <row r="18" spans="1:21" ht="12.75" customHeight="1" x14ac:dyDescent="0.25">
      <c r="A18" s="2">
        <f t="shared" si="0"/>
        <v>208</v>
      </c>
      <c r="B18" s="2">
        <f t="shared" si="1"/>
        <v>2</v>
      </c>
      <c r="C18" s="2">
        <f t="shared" si="2"/>
        <v>5</v>
      </c>
      <c r="D18" s="2">
        <v>15</v>
      </c>
      <c r="E18" s="2">
        <v>9213</v>
      </c>
      <c r="F18" s="2" t="s">
        <v>27</v>
      </c>
      <c r="G18" s="2">
        <v>1</v>
      </c>
      <c r="H18" s="2" t="str">
        <f>"SW_2_4_15__" &amp;INDEX('Duct Liner Thermocouples'!B:B,Drop2Mod5!O18)</f>
        <v>SW_2_4_15__DCT_D_04</v>
      </c>
      <c r="I18" s="2" t="s">
        <v>44</v>
      </c>
      <c r="M18" s="2" t="s">
        <v>43</v>
      </c>
      <c r="N18" s="2" t="s">
        <v>10</v>
      </c>
      <c r="O18" s="2">
        <v>25</v>
      </c>
      <c r="P18" s="3"/>
      <c r="Q18" s="3"/>
      <c r="R18" s="3"/>
      <c r="S18" s="3"/>
      <c r="T18" s="3"/>
      <c r="U18" s="8"/>
    </row>
    <row r="19" spans="1:21" ht="12.75" customHeight="1" x14ac:dyDescent="0.2">
      <c r="P19" s="2"/>
      <c r="Q19" s="8"/>
      <c r="R19" s="8"/>
      <c r="S19" s="8"/>
      <c r="T19" s="8"/>
      <c r="U19" s="8"/>
    </row>
    <row r="20" spans="1:21" ht="12.75" customHeight="1" x14ac:dyDescent="0.2">
      <c r="P20" s="2"/>
      <c r="Q20" s="8"/>
      <c r="R20" s="8"/>
      <c r="S20" s="8"/>
      <c r="T20" s="8"/>
      <c r="U20" s="8"/>
    </row>
    <row r="21" spans="1:21" ht="12.75" customHeight="1" x14ac:dyDescent="0.2">
      <c r="P21" s="2"/>
      <c r="Q21" s="8"/>
      <c r="R21" s="8"/>
      <c r="S21" s="8"/>
      <c r="T21" s="8"/>
      <c r="U21" s="8"/>
    </row>
    <row r="22" spans="1:21" ht="12.75" customHeight="1" x14ac:dyDescent="0.2">
      <c r="P22" s="2"/>
      <c r="Q22" s="8"/>
      <c r="R22" s="8"/>
      <c r="S22" s="8"/>
      <c r="T22" s="8"/>
      <c r="U22" s="8"/>
    </row>
    <row r="23" spans="1:21" ht="12.75" customHeight="1" x14ac:dyDescent="0.2">
      <c r="P23" s="2"/>
      <c r="Q23" s="8"/>
      <c r="R23" s="8"/>
      <c r="S23" s="8"/>
      <c r="T23" s="8"/>
      <c r="U23" s="8"/>
    </row>
    <row r="24" spans="1:21" ht="12.75" customHeight="1" x14ac:dyDescent="0.2">
      <c r="P24" s="2"/>
      <c r="Q24" s="8"/>
      <c r="R24" s="8"/>
      <c r="S24" s="8"/>
      <c r="T24" s="8"/>
      <c r="U24" s="8"/>
    </row>
    <row r="25" spans="1:21" ht="12.75" customHeight="1" x14ac:dyDescent="0.2">
      <c r="P25" s="2"/>
      <c r="Q25" s="8"/>
      <c r="R25" s="8"/>
      <c r="S25" s="8"/>
      <c r="T25" s="8"/>
      <c r="U25" s="8"/>
    </row>
    <row r="26" spans="1:21" ht="12.75" customHeight="1" x14ac:dyDescent="0.2">
      <c r="P26" s="2"/>
      <c r="Q26" s="8"/>
      <c r="R26" s="8"/>
      <c r="S26" s="8"/>
      <c r="T26" s="8"/>
      <c r="U26" s="8"/>
    </row>
    <row r="27" spans="1:21" ht="12.75" customHeight="1" x14ac:dyDescent="0.25">
      <c r="P27" s="2"/>
      <c r="Q27" s="3"/>
      <c r="R27" s="3"/>
      <c r="S27" s="3"/>
      <c r="T27" s="3"/>
      <c r="U27" s="3"/>
    </row>
    <row r="28" spans="1:21" ht="12.75" customHeight="1" x14ac:dyDescent="0.25">
      <c r="P28" s="2"/>
      <c r="Q28" s="3"/>
      <c r="R28" s="3"/>
      <c r="S28" s="3"/>
      <c r="T28" s="3"/>
      <c r="U28" s="3"/>
    </row>
    <row r="29" spans="1:21" ht="12.75" customHeight="1" x14ac:dyDescent="0.25">
      <c r="J29" s="4"/>
      <c r="P29" s="2"/>
      <c r="Q29" s="3"/>
      <c r="R29" s="3"/>
      <c r="S29" s="3"/>
      <c r="T29" s="3"/>
      <c r="U29" s="3"/>
    </row>
    <row r="30" spans="1:21" ht="12.75" customHeight="1" x14ac:dyDescent="0.25">
      <c r="P30" s="2"/>
      <c r="Q30" s="3"/>
      <c r="R30" s="3"/>
      <c r="S30" s="3"/>
      <c r="T30" s="3"/>
      <c r="U30" s="3"/>
    </row>
    <row r="31" spans="1:21" ht="12.75" customHeight="1" x14ac:dyDescent="0.25">
      <c r="P31" s="2"/>
      <c r="Q31" s="3"/>
      <c r="R31" s="3"/>
      <c r="S31" s="3"/>
      <c r="T31" s="3"/>
      <c r="U31" s="3"/>
    </row>
    <row r="32" spans="1:21" ht="12.75" customHeight="1" x14ac:dyDescent="0.25">
      <c r="L32" s="4"/>
      <c r="P32" s="2"/>
      <c r="Q32" s="3"/>
      <c r="R32" s="3"/>
      <c r="S32" s="3"/>
      <c r="T32" s="3"/>
      <c r="U32" s="3"/>
    </row>
    <row r="33" spans="16:25" ht="12.75" customHeight="1" x14ac:dyDescent="0.25">
      <c r="P33" s="2"/>
      <c r="Q33" s="3"/>
      <c r="R33" s="3"/>
      <c r="S33" s="3"/>
      <c r="T33" s="3"/>
      <c r="U33" s="3"/>
      <c r="Y33" s="4"/>
    </row>
    <row r="34" spans="16:25" ht="12.75" customHeight="1" x14ac:dyDescent="0.25">
      <c r="P34" s="2"/>
      <c r="Q34" s="3"/>
      <c r="R34" s="3"/>
      <c r="S34" s="3"/>
      <c r="T34" s="3"/>
      <c r="U34" s="3"/>
    </row>
    <row r="35" spans="16:25" ht="12.75" customHeight="1" x14ac:dyDescent="0.25">
      <c r="P35" s="2"/>
      <c r="Q35" s="3"/>
      <c r="R35" s="3"/>
      <c r="S35" s="3"/>
      <c r="T35" s="3"/>
      <c r="U35" s="3"/>
    </row>
    <row r="36" spans="16:25" ht="12.75" customHeight="1" x14ac:dyDescent="0.25">
      <c r="P36" s="2"/>
      <c r="Q36" s="3"/>
      <c r="R36" s="3"/>
      <c r="S36" s="3"/>
      <c r="T36" s="3"/>
      <c r="U36" s="3"/>
    </row>
    <row r="37" spans="16:25" ht="12.75" customHeight="1" x14ac:dyDescent="0.25">
      <c r="P37" s="2"/>
      <c r="Q37" s="3"/>
      <c r="R37" s="3"/>
      <c r="S37" s="3"/>
      <c r="T37" s="3"/>
      <c r="U37" s="3"/>
    </row>
    <row r="38" spans="16:25" ht="12.75" customHeight="1" x14ac:dyDescent="0.25">
      <c r="P38" s="2"/>
      <c r="Q38" s="3"/>
      <c r="R38" s="3"/>
      <c r="S38" s="3"/>
      <c r="T38" s="3"/>
      <c r="U38" s="3"/>
    </row>
    <row r="39" spans="16:25" ht="12.75" customHeight="1" x14ac:dyDescent="0.25">
      <c r="P39" s="2"/>
      <c r="Q39" s="3"/>
      <c r="R39" s="3"/>
      <c r="S39" s="3"/>
      <c r="T39" s="3"/>
      <c r="U39" s="3"/>
    </row>
    <row r="40" spans="16:25" ht="12.75" customHeight="1" x14ac:dyDescent="0.25">
      <c r="P40" s="2"/>
      <c r="Q40" s="3"/>
      <c r="R40" s="3"/>
      <c r="S40" s="3"/>
      <c r="T40" s="3"/>
      <c r="U40" s="3"/>
    </row>
    <row r="41" spans="16:25" ht="12.75" customHeight="1" x14ac:dyDescent="0.25">
      <c r="P41" s="2"/>
      <c r="Q41" s="3"/>
      <c r="R41" s="3"/>
      <c r="S41" s="3"/>
      <c r="T41" s="3"/>
      <c r="U41" s="3"/>
    </row>
    <row r="42" spans="16:25" ht="12.75" customHeight="1" x14ac:dyDescent="0.25">
      <c r="P42" s="2"/>
      <c r="Q42" s="3"/>
      <c r="R42" s="3"/>
      <c r="S42" s="3"/>
      <c r="T42" s="3"/>
      <c r="U42" s="3"/>
    </row>
    <row r="43" spans="16:25" ht="12.75" customHeight="1" x14ac:dyDescent="0.25">
      <c r="P43" s="2"/>
      <c r="Q43" s="3"/>
      <c r="R43" s="3"/>
      <c r="S43" s="3"/>
      <c r="T43" s="3"/>
      <c r="U43" s="3"/>
    </row>
    <row r="44" spans="16:25" ht="12.75" customHeight="1" x14ac:dyDescent="0.25">
      <c r="P44" s="2"/>
      <c r="Q44" s="3"/>
      <c r="R44" s="3"/>
      <c r="S44" s="3"/>
      <c r="T44" s="3"/>
      <c r="U44" s="3"/>
    </row>
    <row r="45" spans="16:25" ht="12.75" customHeight="1" x14ac:dyDescent="0.25">
      <c r="P45" s="2"/>
      <c r="Q45" s="3"/>
      <c r="R45" s="3"/>
      <c r="S45" s="3"/>
      <c r="T45" s="3"/>
      <c r="U45" s="3"/>
    </row>
    <row r="46" spans="16:25" ht="12.75" customHeight="1" x14ac:dyDescent="0.25">
      <c r="P46" s="2"/>
      <c r="Q46" s="3"/>
      <c r="R46" s="3"/>
      <c r="S46" s="3"/>
      <c r="T46" s="3"/>
      <c r="U46" s="3"/>
    </row>
    <row r="47" spans="16:25" ht="12.75" customHeight="1" x14ac:dyDescent="0.25">
      <c r="P47" s="2"/>
      <c r="Q47" s="3"/>
      <c r="R47" s="3"/>
      <c r="S47" s="3"/>
      <c r="T47" s="3"/>
      <c r="U47" s="3"/>
    </row>
    <row r="48" spans="16:25" ht="12.75" customHeight="1" x14ac:dyDescent="0.25">
      <c r="P48" s="2"/>
      <c r="Q48" s="3"/>
      <c r="R48" s="3"/>
      <c r="S48" s="3"/>
      <c r="T48" s="3"/>
      <c r="U48" s="3"/>
    </row>
    <row r="49" spans="16:21" ht="12.75" customHeight="1" x14ac:dyDescent="0.25">
      <c r="P49" s="2"/>
      <c r="Q49" s="3"/>
      <c r="R49" s="3"/>
      <c r="S49" s="3"/>
      <c r="T49" s="3"/>
      <c r="U49" s="3"/>
    </row>
    <row r="50" spans="16:21" ht="12.75" customHeight="1" x14ac:dyDescent="0.25">
      <c r="P50" s="2"/>
      <c r="Q50" s="3"/>
      <c r="R50" s="3"/>
      <c r="S50" s="3"/>
      <c r="T50" s="3"/>
      <c r="U50" s="3"/>
    </row>
    <row r="51" spans="16:21" ht="12.75" customHeight="1" x14ac:dyDescent="0.25">
      <c r="P51" s="2"/>
      <c r="Q51" s="3"/>
      <c r="R51" s="3"/>
      <c r="S51" s="3"/>
      <c r="T51" s="3"/>
      <c r="U51" s="3"/>
    </row>
    <row r="52" spans="16:21" ht="12.75" customHeight="1" x14ac:dyDescent="0.25">
      <c r="P52" s="2"/>
      <c r="Q52" s="3"/>
      <c r="R52" s="3"/>
      <c r="S52" s="3"/>
      <c r="T52" s="3"/>
      <c r="U52" s="3"/>
    </row>
    <row r="53" spans="16:21" ht="12.75" customHeight="1" x14ac:dyDescent="0.25">
      <c r="P53" s="2"/>
      <c r="Q53" s="3"/>
      <c r="R53" s="3"/>
      <c r="S53" s="3"/>
      <c r="T53" s="3"/>
      <c r="U53" s="3"/>
    </row>
    <row r="54" spans="16:21" ht="12.75" customHeight="1" x14ac:dyDescent="0.25">
      <c r="P54" s="2"/>
      <c r="Q54" s="3"/>
      <c r="R54" s="3"/>
      <c r="S54" s="3"/>
      <c r="T54" s="3"/>
      <c r="U54" s="3"/>
    </row>
    <row r="55" spans="16:21" ht="12.75" customHeight="1" x14ac:dyDescent="0.25">
      <c r="P55" s="2"/>
      <c r="Q55" s="3"/>
      <c r="R55" s="3"/>
      <c r="S55" s="3"/>
      <c r="T55" s="3"/>
      <c r="U55" s="3"/>
    </row>
    <row r="56" spans="16:21" ht="12.75" customHeight="1" x14ac:dyDescent="0.25">
      <c r="P56" s="2"/>
      <c r="Q56" s="3"/>
      <c r="R56" s="3"/>
      <c r="S56" s="3"/>
      <c r="T56" s="3"/>
      <c r="U56" s="3"/>
    </row>
    <row r="57" spans="16:21" ht="12.75" customHeight="1" x14ac:dyDescent="0.25">
      <c r="P57" s="2"/>
      <c r="Q57" s="3"/>
      <c r="R57" s="3"/>
      <c r="S57" s="3"/>
      <c r="T57" s="3"/>
      <c r="U57" s="3"/>
    </row>
    <row r="58" spans="16:21" ht="12.75" customHeight="1" x14ac:dyDescent="0.25">
      <c r="P58" s="2"/>
      <c r="Q58" s="3"/>
      <c r="R58" s="3"/>
      <c r="S58" s="3"/>
      <c r="T58" s="3"/>
      <c r="U58" s="3"/>
    </row>
    <row r="59" spans="16:21" ht="12.75" customHeight="1" x14ac:dyDescent="0.25">
      <c r="P59" s="2"/>
      <c r="Q59" s="3"/>
      <c r="R59" s="3"/>
      <c r="S59" s="3"/>
      <c r="T59" s="3"/>
      <c r="U59" s="3"/>
    </row>
    <row r="60" spans="16:21" ht="12.75" customHeight="1" x14ac:dyDescent="0.25">
      <c r="P60" s="2"/>
      <c r="Q60" s="3"/>
      <c r="R60" s="3"/>
      <c r="S60" s="3"/>
      <c r="T60" s="3"/>
      <c r="U60" s="3"/>
    </row>
    <row r="61" spans="16:21" ht="12.75" customHeight="1" x14ac:dyDescent="0.25">
      <c r="P61" s="2"/>
      <c r="Q61" s="3"/>
      <c r="R61" s="3"/>
      <c r="S61" s="3"/>
      <c r="T61" s="3"/>
      <c r="U61" s="3"/>
    </row>
    <row r="62" spans="16:21" ht="12.75" customHeight="1" x14ac:dyDescent="0.25">
      <c r="P62" s="2"/>
      <c r="Q62" s="3"/>
      <c r="R62" s="3"/>
      <c r="S62" s="3"/>
      <c r="T62" s="3"/>
      <c r="U62" s="3"/>
    </row>
    <row r="63" spans="16:21" ht="12.75" customHeight="1" x14ac:dyDescent="0.25">
      <c r="P63" s="2"/>
      <c r="Q63" s="3"/>
      <c r="R63" s="3"/>
      <c r="S63" s="3"/>
      <c r="T63" s="3"/>
      <c r="U63" s="3"/>
    </row>
    <row r="64" spans="16:21" ht="12.75" customHeight="1" x14ac:dyDescent="0.25">
      <c r="P64" s="2"/>
      <c r="Q64" s="3"/>
      <c r="R64" s="3"/>
      <c r="S64" s="3"/>
      <c r="T64" s="3"/>
      <c r="U64" s="3"/>
    </row>
    <row r="65" spans="10:21" ht="12.75" customHeight="1" x14ac:dyDescent="0.25">
      <c r="P65" s="2"/>
      <c r="Q65" s="3"/>
      <c r="R65" s="3"/>
      <c r="S65" s="3"/>
      <c r="T65" s="3"/>
      <c r="U65" s="3"/>
    </row>
    <row r="66" spans="10:21" ht="12.75" customHeight="1" x14ac:dyDescent="0.25">
      <c r="P66" s="2"/>
      <c r="Q66" s="3"/>
      <c r="R66" s="3"/>
      <c r="S66" s="3"/>
      <c r="T66" s="3"/>
      <c r="U66" s="3"/>
    </row>
    <row r="67" spans="10:21" ht="12.75" customHeight="1" x14ac:dyDescent="0.2">
      <c r="J67" s="5"/>
      <c r="K67" s="5"/>
    </row>
  </sheetData>
  <mergeCells count="13">
    <mergeCell ref="P1:P2"/>
    <mergeCell ref="A1:H1"/>
    <mergeCell ref="I1:J1"/>
    <mergeCell ref="M1:M2"/>
    <mergeCell ref="N1:N2"/>
    <mergeCell ref="O1:O2"/>
    <mergeCell ref="Z1:Z2"/>
    <mergeCell ref="Q1:R1"/>
    <mergeCell ref="S1:U1"/>
    <mergeCell ref="V1:V2"/>
    <mergeCell ref="W1:W2"/>
    <mergeCell ref="X1:X2"/>
    <mergeCell ref="Y1:Y2"/>
  </mergeCell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67"/>
  <sheetViews>
    <sheetView workbookViewId="0">
      <pane xSplit="8" ySplit="2" topLeftCell="I3" activePane="bottomRight" state="frozenSplit"/>
      <selection activeCell="H24" sqref="H24"/>
      <selection pane="topRight" activeCell="H24" sqref="H24"/>
      <selection pane="bottomLeft" activeCell="H24" sqref="H24"/>
      <selection pane="bottomRight" activeCell="R3" activeCellId="1" sqref="H3:H18 R3:R18"/>
    </sheetView>
  </sheetViews>
  <sheetFormatPr defaultColWidth="9.140625" defaultRowHeight="12.75" customHeight="1" x14ac:dyDescent="0.2"/>
  <cols>
    <col min="1" max="1" width="4" style="2" bestFit="1" customWidth="1"/>
    <col min="2" max="2" width="4.85546875" style="2" bestFit="1" customWidth="1"/>
    <col min="3" max="3" width="7" style="2" bestFit="1" customWidth="1"/>
    <col min="4" max="4" width="3.28515625" style="2" bestFit="1" customWidth="1"/>
    <col min="5" max="6" width="7" style="2" bestFit="1" customWidth="1"/>
    <col min="7" max="7" width="7.42578125" style="2" customWidth="1"/>
    <col min="8" max="8" width="22.140625" style="2" bestFit="1" customWidth="1"/>
    <col min="9" max="9" width="37.28515625" style="2" bestFit="1" customWidth="1"/>
    <col min="10" max="10" width="8.42578125" style="2" customWidth="1"/>
    <col min="11" max="13" width="9.140625" style="2" customWidth="1"/>
    <col min="14" max="15" width="10.42578125" style="2" customWidth="1"/>
    <col min="16" max="16" width="8.7109375" style="2" customWidth="1"/>
    <col min="17" max="17" width="49.42578125" style="2" customWidth="1"/>
    <col min="18" max="18" width="36.140625" style="2" bestFit="1" customWidth="1"/>
    <col min="19" max="19" width="5.140625" style="2" bestFit="1" customWidth="1"/>
    <col min="20" max="20" width="11.140625" style="4" customWidth="1"/>
    <col min="21" max="21" width="7.7109375" style="2" customWidth="1"/>
    <col min="22" max="22" width="5.42578125" style="2" customWidth="1"/>
    <col min="23" max="25" width="4.5703125" style="2" customWidth="1"/>
    <col min="26" max="27" width="9.140625" style="2"/>
    <col min="28" max="30" width="7.85546875" style="2" customWidth="1"/>
    <col min="31" max="16384" width="9.140625" style="2"/>
  </cols>
  <sheetData>
    <row r="1" spans="1:30" s="1" customFormat="1" ht="23.25" customHeight="1" x14ac:dyDescent="0.2">
      <c r="A1" s="171" t="s">
        <v>38</v>
      </c>
      <c r="B1" s="171"/>
      <c r="C1" s="171"/>
      <c r="D1" s="171"/>
      <c r="E1" s="171"/>
      <c r="F1" s="171"/>
      <c r="G1" s="171"/>
      <c r="H1" s="171"/>
      <c r="I1" s="172" t="s">
        <v>67</v>
      </c>
      <c r="J1" s="172"/>
      <c r="K1" s="29">
        <v>1</v>
      </c>
      <c r="L1" s="174" t="s">
        <v>40</v>
      </c>
      <c r="M1" s="175" t="s">
        <v>41</v>
      </c>
      <c r="N1" s="172" t="s">
        <v>48</v>
      </c>
      <c r="O1" s="172" t="s">
        <v>49</v>
      </c>
      <c r="P1" s="172" t="s">
        <v>13</v>
      </c>
      <c r="Q1" s="172" t="s">
        <v>6</v>
      </c>
      <c r="R1" s="172" t="s">
        <v>7</v>
      </c>
      <c r="S1" s="172" t="s">
        <v>9</v>
      </c>
      <c r="T1" s="172" t="s">
        <v>25</v>
      </c>
      <c r="U1" s="173" t="s">
        <v>18</v>
      </c>
      <c r="V1" s="173"/>
      <c r="W1" s="173" t="s">
        <v>19</v>
      </c>
      <c r="X1" s="173"/>
      <c r="Y1" s="173"/>
      <c r="Z1" s="172" t="s">
        <v>22</v>
      </c>
      <c r="AA1" s="172" t="s">
        <v>23</v>
      </c>
      <c r="AB1" s="172" t="s">
        <v>20</v>
      </c>
      <c r="AC1" s="172" t="s">
        <v>21</v>
      </c>
      <c r="AD1" s="172" t="s">
        <v>36</v>
      </c>
    </row>
    <row r="2" spans="1:30" s="1" customFormat="1" ht="38.25" x14ac:dyDescent="0.2">
      <c r="B2" s="1" t="s">
        <v>24</v>
      </c>
      <c r="C2" s="1" t="s">
        <v>3</v>
      </c>
      <c r="D2" s="1" t="s">
        <v>0</v>
      </c>
      <c r="E2" s="1" t="s">
        <v>4</v>
      </c>
      <c r="F2" s="1" t="s">
        <v>26</v>
      </c>
      <c r="G2" s="29" t="s">
        <v>66</v>
      </c>
      <c r="H2" s="1" t="s">
        <v>5</v>
      </c>
      <c r="I2" s="6" t="s">
        <v>1</v>
      </c>
      <c r="J2" s="6" t="s">
        <v>31</v>
      </c>
      <c r="K2" s="6" t="s">
        <v>39</v>
      </c>
      <c r="L2" s="174"/>
      <c r="M2" s="175"/>
      <c r="N2" s="172"/>
      <c r="O2" s="172"/>
      <c r="P2" s="172"/>
      <c r="Q2" s="172"/>
      <c r="R2" s="172"/>
      <c r="S2" s="172"/>
      <c r="T2" s="172"/>
      <c r="U2" s="7" t="s">
        <v>15</v>
      </c>
      <c r="V2" s="7" t="s">
        <v>16</v>
      </c>
      <c r="W2" s="7" t="s">
        <v>15</v>
      </c>
      <c r="X2" s="7" t="s">
        <v>16</v>
      </c>
      <c r="Y2" s="7" t="s">
        <v>17</v>
      </c>
      <c r="Z2" s="172"/>
      <c r="AA2" s="172"/>
      <c r="AB2" s="172"/>
      <c r="AC2" s="172"/>
      <c r="AD2" s="172"/>
    </row>
    <row r="3" spans="1:30" ht="12.75" customHeight="1" x14ac:dyDescent="0.2">
      <c r="A3" s="2">
        <f>Drop2Mod4!A18+1</f>
        <v>193</v>
      </c>
      <c r="B3" s="2">
        <v>2</v>
      </c>
      <c r="C3" s="2">
        <v>6</v>
      </c>
      <c r="D3" s="2">
        <v>0</v>
      </c>
      <c r="E3" s="2">
        <v>9208</v>
      </c>
      <c r="F3" s="2" t="s">
        <v>29</v>
      </c>
      <c r="G3" s="2">
        <v>1</v>
      </c>
      <c r="H3" s="2" t="s">
        <v>514</v>
      </c>
      <c r="I3" s="177" t="s">
        <v>32</v>
      </c>
      <c r="J3" s="177">
        <v>10</v>
      </c>
      <c r="K3" s="2">
        <v>33.200000000000003</v>
      </c>
      <c r="L3" s="2">
        <v>25</v>
      </c>
      <c r="M3" s="2">
        <v>30</v>
      </c>
      <c r="N3" s="46">
        <f>'Cooling Flow Calculations'!$B$8</f>
        <v>2.5</v>
      </c>
      <c r="O3" s="46">
        <f>'Cooling Flow Calculations'!$B$9</f>
        <v>-10</v>
      </c>
      <c r="R3" s="2" t="s">
        <v>530</v>
      </c>
      <c r="S3" s="2" t="s">
        <v>50</v>
      </c>
      <c r="T3" s="2"/>
      <c r="U3" s="8"/>
      <c r="V3" s="8"/>
      <c r="W3" s="8">
        <v>1</v>
      </c>
      <c r="X3" s="8">
        <v>23</v>
      </c>
      <c r="Y3" s="8">
        <v>2</v>
      </c>
    </row>
    <row r="4" spans="1:30" ht="12.75" customHeight="1" x14ac:dyDescent="0.2">
      <c r="A4" s="2">
        <f>A3+1</f>
        <v>194</v>
      </c>
      <c r="B4" s="2">
        <f>$B$3</f>
        <v>2</v>
      </c>
      <c r="C4" s="2">
        <f>$C$3</f>
        <v>6</v>
      </c>
      <c r="D4" s="2">
        <v>1</v>
      </c>
      <c r="E4" s="2">
        <v>9208</v>
      </c>
      <c r="F4" s="2" t="s">
        <v>29</v>
      </c>
      <c r="G4" s="2">
        <v>1</v>
      </c>
      <c r="H4" s="2" t="s">
        <v>515</v>
      </c>
      <c r="I4" s="177"/>
      <c r="J4" s="177"/>
      <c r="K4" s="10"/>
      <c r="L4" s="10"/>
      <c r="M4" s="10"/>
      <c r="N4" s="46">
        <f>'Cooling Flow Calculations'!$D$8</f>
        <v>6249.9999999999991</v>
      </c>
      <c r="O4" s="46">
        <f>'Cooling Flow Calculations'!$D$9</f>
        <v>-24.999999999999986</v>
      </c>
      <c r="R4" s="2" t="s">
        <v>531</v>
      </c>
      <c r="S4" s="2" t="s">
        <v>10</v>
      </c>
      <c r="T4" s="2"/>
      <c r="U4" s="8"/>
      <c r="V4" s="8"/>
      <c r="W4" s="8">
        <v>22</v>
      </c>
      <c r="X4" s="8">
        <v>37</v>
      </c>
      <c r="Y4" s="8">
        <v>21</v>
      </c>
    </row>
    <row r="5" spans="1:30" ht="12.75" customHeight="1" x14ac:dyDescent="0.2">
      <c r="A5" s="2">
        <f t="shared" ref="A5:A18" si="0">A4+1</f>
        <v>195</v>
      </c>
      <c r="B5" s="2">
        <f t="shared" ref="B5:B18" si="1">$B$3</f>
        <v>2</v>
      </c>
      <c r="C5" s="2">
        <f t="shared" ref="C5:C18" si="2">$C$3</f>
        <v>6</v>
      </c>
      <c r="D5" s="2">
        <v>2</v>
      </c>
      <c r="E5" s="2">
        <v>9208</v>
      </c>
      <c r="F5" s="2" t="s">
        <v>29</v>
      </c>
      <c r="G5" s="2">
        <v>1</v>
      </c>
      <c r="H5" s="2" t="s">
        <v>516</v>
      </c>
      <c r="I5" s="177" t="s">
        <v>32</v>
      </c>
      <c r="J5" s="177">
        <v>11</v>
      </c>
      <c r="K5" s="2">
        <v>26.5</v>
      </c>
      <c r="L5" s="2">
        <v>20</v>
      </c>
      <c r="M5" s="2">
        <v>25</v>
      </c>
      <c r="N5" s="46">
        <f>'Cooling Flow Calculations'!$B$8</f>
        <v>2.5</v>
      </c>
      <c r="O5" s="46">
        <f>'Cooling Flow Calculations'!$B$9</f>
        <v>-10</v>
      </c>
      <c r="R5" s="2" t="s">
        <v>532</v>
      </c>
      <c r="S5" s="2" t="s">
        <v>50</v>
      </c>
      <c r="T5" s="2"/>
      <c r="U5" s="8"/>
      <c r="V5" s="8"/>
      <c r="W5" s="8">
        <v>3</v>
      </c>
      <c r="X5" s="8">
        <v>4</v>
      </c>
      <c r="Y5" s="8">
        <v>24</v>
      </c>
    </row>
    <row r="6" spans="1:30" ht="12.75" customHeight="1" x14ac:dyDescent="0.2">
      <c r="A6" s="2">
        <f t="shared" si="0"/>
        <v>196</v>
      </c>
      <c r="B6" s="2">
        <f t="shared" si="1"/>
        <v>2</v>
      </c>
      <c r="C6" s="2">
        <f t="shared" si="2"/>
        <v>6</v>
      </c>
      <c r="D6" s="2">
        <v>3</v>
      </c>
      <c r="E6" s="2">
        <v>9208</v>
      </c>
      <c r="F6" s="2" t="s">
        <v>29</v>
      </c>
      <c r="G6" s="2">
        <v>1</v>
      </c>
      <c r="H6" s="2" t="s">
        <v>517</v>
      </c>
      <c r="I6" s="177"/>
      <c r="J6" s="177"/>
      <c r="K6" s="10"/>
      <c r="L6" s="10"/>
      <c r="M6" s="10"/>
      <c r="N6" s="46">
        <f>'Cooling Flow Calculations'!$D$8</f>
        <v>6249.9999999999991</v>
      </c>
      <c r="O6" s="46">
        <f>'Cooling Flow Calculations'!$D$9</f>
        <v>-24.999999999999986</v>
      </c>
      <c r="R6" s="2" t="s">
        <v>533</v>
      </c>
      <c r="S6" s="2" t="s">
        <v>10</v>
      </c>
      <c r="T6" s="2"/>
      <c r="U6" s="8"/>
      <c r="V6" s="8"/>
      <c r="W6" s="8">
        <v>20</v>
      </c>
      <c r="X6" s="8">
        <v>19</v>
      </c>
      <c r="Y6" s="8">
        <v>36</v>
      </c>
    </row>
    <row r="7" spans="1:30" ht="12.75" customHeight="1" x14ac:dyDescent="0.2">
      <c r="A7" s="2">
        <f t="shared" si="0"/>
        <v>197</v>
      </c>
      <c r="B7" s="2">
        <f t="shared" si="1"/>
        <v>2</v>
      </c>
      <c r="C7" s="2">
        <f t="shared" si="2"/>
        <v>6</v>
      </c>
      <c r="D7" s="2">
        <v>4</v>
      </c>
      <c r="E7" s="2">
        <v>9208</v>
      </c>
      <c r="F7" s="2" t="s">
        <v>29</v>
      </c>
      <c r="G7" s="2">
        <v>1</v>
      </c>
      <c r="H7" s="2" t="s">
        <v>518</v>
      </c>
      <c r="I7" s="177" t="s">
        <v>32</v>
      </c>
      <c r="J7" s="176">
        <v>12</v>
      </c>
      <c r="K7" s="2">
        <v>26.5</v>
      </c>
      <c r="L7" s="2">
        <v>15</v>
      </c>
      <c r="M7" s="2">
        <v>20</v>
      </c>
      <c r="N7" s="46">
        <f>'Cooling Flow Calculations'!$B$8</f>
        <v>2.5</v>
      </c>
      <c r="O7" s="46">
        <f>'Cooling Flow Calculations'!$B$9</f>
        <v>-10</v>
      </c>
      <c r="R7" s="2" t="s">
        <v>534</v>
      </c>
      <c r="S7" s="2" t="s">
        <v>50</v>
      </c>
      <c r="T7" s="2"/>
      <c r="U7" s="8"/>
      <c r="V7" s="8"/>
      <c r="W7" s="8">
        <v>6</v>
      </c>
      <c r="X7" s="8">
        <v>26</v>
      </c>
      <c r="Y7" s="8">
        <v>5</v>
      </c>
    </row>
    <row r="8" spans="1:30" ht="12.75" customHeight="1" x14ac:dyDescent="0.2">
      <c r="A8" s="2">
        <f t="shared" si="0"/>
        <v>198</v>
      </c>
      <c r="B8" s="2">
        <f t="shared" si="1"/>
        <v>2</v>
      </c>
      <c r="C8" s="2">
        <f t="shared" si="2"/>
        <v>6</v>
      </c>
      <c r="D8" s="2">
        <v>5</v>
      </c>
      <c r="E8" s="2">
        <v>9208</v>
      </c>
      <c r="F8" s="2" t="s">
        <v>29</v>
      </c>
      <c r="G8" s="2">
        <v>1</v>
      </c>
      <c r="H8" s="2" t="s">
        <v>519</v>
      </c>
      <c r="I8" s="177"/>
      <c r="J8" s="176"/>
      <c r="K8" s="10"/>
      <c r="L8" s="10"/>
      <c r="M8" s="10"/>
      <c r="N8" s="46">
        <f>'Cooling Flow Calculations'!$D$8</f>
        <v>6249.9999999999991</v>
      </c>
      <c r="O8" s="46">
        <f>'Cooling Flow Calculations'!$D$9</f>
        <v>-24.999999999999986</v>
      </c>
      <c r="R8" s="2" t="s">
        <v>535</v>
      </c>
      <c r="S8" s="2" t="s">
        <v>10</v>
      </c>
      <c r="T8" s="2"/>
      <c r="U8" s="8"/>
      <c r="V8" s="8"/>
      <c r="W8" s="8">
        <v>25</v>
      </c>
      <c r="X8" s="8">
        <v>39</v>
      </c>
      <c r="Y8" s="8">
        <v>40</v>
      </c>
    </row>
    <row r="9" spans="1:30" ht="12.75" customHeight="1" x14ac:dyDescent="0.2">
      <c r="A9" s="2">
        <f t="shared" si="0"/>
        <v>199</v>
      </c>
      <c r="B9" s="2">
        <f t="shared" si="1"/>
        <v>2</v>
      </c>
      <c r="C9" s="2">
        <f t="shared" si="2"/>
        <v>6</v>
      </c>
      <c r="D9" s="2">
        <v>6</v>
      </c>
      <c r="E9" s="2">
        <v>9208</v>
      </c>
      <c r="F9" s="2" t="s">
        <v>29</v>
      </c>
      <c r="G9" s="2">
        <v>1</v>
      </c>
      <c r="H9" s="2" t="s">
        <v>520</v>
      </c>
      <c r="I9" s="177" t="s">
        <v>32</v>
      </c>
      <c r="J9" s="176">
        <v>13</v>
      </c>
      <c r="K9" s="2">
        <v>26.5</v>
      </c>
      <c r="L9" s="2">
        <v>20</v>
      </c>
      <c r="M9" s="2">
        <v>25</v>
      </c>
      <c r="N9" s="46">
        <f>'Cooling Flow Calculations'!$B$8</f>
        <v>2.5</v>
      </c>
      <c r="O9" s="46">
        <f>'Cooling Flow Calculations'!$B$9</f>
        <v>-10</v>
      </c>
      <c r="R9" s="2" t="s">
        <v>536</v>
      </c>
      <c r="S9" s="2" t="s">
        <v>50</v>
      </c>
      <c r="T9" s="2"/>
      <c r="U9" s="8"/>
      <c r="V9" s="8"/>
      <c r="W9" s="8">
        <v>47</v>
      </c>
      <c r="X9" s="8">
        <v>48</v>
      </c>
      <c r="Y9" s="8">
        <v>38</v>
      </c>
    </row>
    <row r="10" spans="1:30" ht="12.75" customHeight="1" x14ac:dyDescent="0.2">
      <c r="A10" s="2">
        <f t="shared" si="0"/>
        <v>200</v>
      </c>
      <c r="B10" s="2">
        <f t="shared" si="1"/>
        <v>2</v>
      </c>
      <c r="C10" s="2">
        <f t="shared" si="2"/>
        <v>6</v>
      </c>
      <c r="D10" s="2">
        <v>7</v>
      </c>
      <c r="E10" s="2">
        <v>9208</v>
      </c>
      <c r="F10" s="2" t="s">
        <v>29</v>
      </c>
      <c r="G10" s="2">
        <v>1</v>
      </c>
      <c r="H10" s="2" t="s">
        <v>521</v>
      </c>
      <c r="I10" s="177"/>
      <c r="J10" s="176"/>
      <c r="K10" s="10"/>
      <c r="L10" s="10"/>
      <c r="M10" s="10"/>
      <c r="N10" s="46">
        <f>'Cooling Flow Calculations'!$D$8</f>
        <v>6249.9999999999991</v>
      </c>
      <c r="O10" s="46">
        <f>'Cooling Flow Calculations'!$D$9</f>
        <v>-24.999999999999986</v>
      </c>
      <c r="R10" s="2" t="s">
        <v>537</v>
      </c>
      <c r="S10" s="2" t="s">
        <v>10</v>
      </c>
      <c r="T10" s="2"/>
      <c r="U10" s="8"/>
      <c r="V10" s="8"/>
      <c r="W10" s="8">
        <v>35</v>
      </c>
      <c r="X10" s="8">
        <v>46</v>
      </c>
      <c r="Y10" s="8">
        <v>45</v>
      </c>
    </row>
    <row r="11" spans="1:30" ht="12.75" customHeight="1" x14ac:dyDescent="0.2">
      <c r="A11" s="2">
        <f t="shared" si="0"/>
        <v>201</v>
      </c>
      <c r="B11" s="2">
        <f t="shared" si="1"/>
        <v>2</v>
      </c>
      <c r="C11" s="2">
        <f t="shared" si="2"/>
        <v>6</v>
      </c>
      <c r="D11" s="2">
        <v>8</v>
      </c>
      <c r="E11" s="2">
        <v>9208</v>
      </c>
      <c r="F11" s="2" t="s">
        <v>29</v>
      </c>
      <c r="G11" s="2">
        <v>1</v>
      </c>
      <c r="H11" s="2" t="s">
        <v>522</v>
      </c>
      <c r="I11" s="177" t="s">
        <v>32</v>
      </c>
      <c r="J11" s="176">
        <v>14</v>
      </c>
      <c r="K11" s="2">
        <v>26.5</v>
      </c>
      <c r="L11" s="2">
        <v>20</v>
      </c>
      <c r="M11" s="2">
        <v>25</v>
      </c>
      <c r="N11" s="46">
        <f>'Cooling Flow Calculations'!$B$8</f>
        <v>2.5</v>
      </c>
      <c r="O11" s="46">
        <f>'Cooling Flow Calculations'!$B$9</f>
        <v>-10</v>
      </c>
      <c r="R11" s="2" t="s">
        <v>538</v>
      </c>
      <c r="S11" s="2" t="s">
        <v>50</v>
      </c>
      <c r="T11" s="2"/>
      <c r="U11" s="8"/>
      <c r="V11" s="8"/>
      <c r="W11" s="8">
        <v>17</v>
      </c>
      <c r="X11" s="8">
        <v>34</v>
      </c>
      <c r="Y11" s="8">
        <v>18</v>
      </c>
    </row>
    <row r="12" spans="1:30" ht="12.75" customHeight="1" x14ac:dyDescent="0.2">
      <c r="A12" s="2">
        <f t="shared" si="0"/>
        <v>202</v>
      </c>
      <c r="B12" s="2">
        <f t="shared" si="1"/>
        <v>2</v>
      </c>
      <c r="C12" s="2">
        <f t="shared" si="2"/>
        <v>6</v>
      </c>
      <c r="D12" s="2">
        <v>9</v>
      </c>
      <c r="E12" s="2">
        <v>9208</v>
      </c>
      <c r="F12" s="2" t="s">
        <v>29</v>
      </c>
      <c r="G12" s="2">
        <v>1</v>
      </c>
      <c r="H12" s="2" t="s">
        <v>523</v>
      </c>
      <c r="I12" s="177"/>
      <c r="J12" s="176"/>
      <c r="K12" s="10"/>
      <c r="L12" s="10"/>
      <c r="M12" s="10"/>
      <c r="N12" s="46">
        <f>'Cooling Flow Calculations'!$D$8</f>
        <v>6249.9999999999991</v>
      </c>
      <c r="O12" s="46">
        <f>'Cooling Flow Calculations'!$D$9</f>
        <v>-24.999999999999986</v>
      </c>
      <c r="R12" s="2" t="s">
        <v>539</v>
      </c>
      <c r="S12" s="2" t="s">
        <v>10</v>
      </c>
      <c r="T12" s="2"/>
      <c r="U12" s="8"/>
      <c r="V12" s="8"/>
      <c r="W12" s="8">
        <v>27</v>
      </c>
      <c r="X12" s="8">
        <v>8</v>
      </c>
      <c r="Y12" s="8">
        <v>7</v>
      </c>
    </row>
    <row r="13" spans="1:30" ht="12.75" customHeight="1" x14ac:dyDescent="0.2">
      <c r="A13" s="2">
        <f t="shared" si="0"/>
        <v>203</v>
      </c>
      <c r="B13" s="2">
        <f t="shared" si="1"/>
        <v>2</v>
      </c>
      <c r="C13" s="2">
        <f t="shared" si="2"/>
        <v>6</v>
      </c>
      <c r="D13" s="2">
        <v>10</v>
      </c>
      <c r="E13" s="2">
        <v>9208</v>
      </c>
      <c r="F13" s="2" t="s">
        <v>29</v>
      </c>
      <c r="G13" s="2">
        <v>1</v>
      </c>
      <c r="H13" s="2" t="s">
        <v>524</v>
      </c>
      <c r="I13" s="177" t="s">
        <v>32</v>
      </c>
      <c r="J13" s="176">
        <v>1</v>
      </c>
      <c r="K13" s="2">
        <v>50.5</v>
      </c>
      <c r="L13" s="2">
        <v>38</v>
      </c>
      <c r="M13" s="2">
        <v>45</v>
      </c>
      <c r="N13" s="46">
        <f>'Cooling Flow Calculations'!$B$8</f>
        <v>2.5</v>
      </c>
      <c r="O13" s="46">
        <f>'Cooling Flow Calculations'!$B$9</f>
        <v>-10</v>
      </c>
      <c r="R13" s="2" t="s">
        <v>540</v>
      </c>
      <c r="S13" s="2" t="s">
        <v>50</v>
      </c>
      <c r="T13" s="2"/>
      <c r="U13" s="8"/>
      <c r="V13" s="8"/>
      <c r="W13" s="8">
        <v>41</v>
      </c>
      <c r="X13" s="8">
        <v>42</v>
      </c>
      <c r="Y13" s="8">
        <v>28</v>
      </c>
    </row>
    <row r="14" spans="1:30" ht="12.75" customHeight="1" x14ac:dyDescent="0.2">
      <c r="A14" s="2">
        <f t="shared" si="0"/>
        <v>204</v>
      </c>
      <c r="B14" s="2">
        <f t="shared" si="1"/>
        <v>2</v>
      </c>
      <c r="C14" s="2">
        <f t="shared" si="2"/>
        <v>6</v>
      </c>
      <c r="D14" s="2">
        <v>11</v>
      </c>
      <c r="E14" s="2">
        <v>9208</v>
      </c>
      <c r="F14" s="2" t="s">
        <v>29</v>
      </c>
      <c r="G14" s="2">
        <v>1</v>
      </c>
      <c r="H14" s="2" t="s">
        <v>525</v>
      </c>
      <c r="I14" s="177"/>
      <c r="J14" s="176"/>
      <c r="K14" s="10"/>
      <c r="L14" s="10"/>
      <c r="M14" s="10"/>
      <c r="N14" s="46">
        <f>'Cooling Flow Calculations'!$D$8</f>
        <v>6249.9999999999991</v>
      </c>
      <c r="O14" s="46">
        <f>'Cooling Flow Calculations'!$D$9</f>
        <v>-24.999999999999986</v>
      </c>
      <c r="R14" s="2" t="s">
        <v>541</v>
      </c>
      <c r="S14" s="2" t="s">
        <v>10</v>
      </c>
      <c r="T14" s="2"/>
      <c r="U14" s="8"/>
      <c r="V14" s="8"/>
      <c r="W14" s="8">
        <v>44</v>
      </c>
      <c r="X14" s="8">
        <v>43</v>
      </c>
      <c r="Y14" s="8">
        <v>32</v>
      </c>
    </row>
    <row r="15" spans="1:30" ht="12.75" customHeight="1" x14ac:dyDescent="0.2">
      <c r="A15" s="2">
        <f t="shared" si="0"/>
        <v>205</v>
      </c>
      <c r="B15" s="2">
        <f t="shared" si="1"/>
        <v>2</v>
      </c>
      <c r="C15" s="2">
        <f t="shared" si="2"/>
        <v>6</v>
      </c>
      <c r="D15" s="2">
        <v>12</v>
      </c>
      <c r="E15" s="2">
        <v>9208</v>
      </c>
      <c r="F15" s="2" t="s">
        <v>29</v>
      </c>
      <c r="G15" s="2">
        <v>1</v>
      </c>
      <c r="H15" s="2" t="s">
        <v>526</v>
      </c>
      <c r="I15" s="177" t="s">
        <v>33</v>
      </c>
      <c r="J15" s="176">
        <v>9</v>
      </c>
      <c r="K15" s="2">
        <v>60</v>
      </c>
      <c r="L15" s="2">
        <v>52</v>
      </c>
      <c r="M15" s="11">
        <v>60</v>
      </c>
      <c r="N15" s="46">
        <f>'Cooling Flow Calculations'!F8</f>
        <v>6.25</v>
      </c>
      <c r="O15" s="46">
        <f>'Cooling Flow Calculations'!F9</f>
        <v>-25</v>
      </c>
      <c r="R15" s="9" t="s">
        <v>542</v>
      </c>
      <c r="S15" s="2" t="s">
        <v>50</v>
      </c>
      <c r="T15" s="2"/>
      <c r="U15" s="8"/>
      <c r="V15" s="8"/>
      <c r="W15" s="8">
        <v>33</v>
      </c>
      <c r="X15" s="8">
        <v>15</v>
      </c>
      <c r="Y15" s="8">
        <v>16</v>
      </c>
    </row>
    <row r="16" spans="1:30" ht="12.75" customHeight="1" x14ac:dyDescent="0.2">
      <c r="A16" s="2">
        <f t="shared" si="0"/>
        <v>206</v>
      </c>
      <c r="B16" s="2">
        <f t="shared" si="1"/>
        <v>2</v>
      </c>
      <c r="C16" s="2">
        <f t="shared" si="2"/>
        <v>6</v>
      </c>
      <c r="D16" s="2">
        <v>13</v>
      </c>
      <c r="E16" s="2">
        <v>9208</v>
      </c>
      <c r="F16" s="2" t="s">
        <v>29</v>
      </c>
      <c r="G16" s="2">
        <v>1</v>
      </c>
      <c r="H16" s="2" t="s">
        <v>527</v>
      </c>
      <c r="I16" s="177"/>
      <c r="J16" s="176"/>
      <c r="K16" s="10"/>
      <c r="L16" s="10"/>
      <c r="M16" s="10"/>
      <c r="N16" s="46">
        <f>'Cooling Flow Calculations'!H8</f>
        <v>6249.9999999999991</v>
      </c>
      <c r="O16" s="46">
        <f>'Cooling Flow Calculations'!H9</f>
        <v>-24.999999999999986</v>
      </c>
      <c r="R16" s="9" t="s">
        <v>543</v>
      </c>
      <c r="S16" s="2" t="s">
        <v>10</v>
      </c>
      <c r="T16" s="2"/>
      <c r="U16" s="8"/>
      <c r="V16" s="8"/>
      <c r="W16" s="8">
        <v>9</v>
      </c>
      <c r="X16" s="8">
        <v>29</v>
      </c>
      <c r="Y16" s="8">
        <v>10</v>
      </c>
    </row>
    <row r="17" spans="1:25" ht="12.75" customHeight="1" x14ac:dyDescent="0.2">
      <c r="A17" s="2">
        <f t="shared" si="0"/>
        <v>207</v>
      </c>
      <c r="B17" s="2">
        <f t="shared" si="1"/>
        <v>2</v>
      </c>
      <c r="C17" s="2">
        <f t="shared" si="2"/>
        <v>6</v>
      </c>
      <c r="D17" s="2">
        <v>14</v>
      </c>
      <c r="E17" s="2">
        <v>9208</v>
      </c>
      <c r="F17" s="2" t="s">
        <v>29</v>
      </c>
      <c r="G17" s="2">
        <v>1</v>
      </c>
      <c r="H17" s="2" t="s">
        <v>528</v>
      </c>
      <c r="I17" s="177" t="s">
        <v>32</v>
      </c>
      <c r="J17" s="176">
        <v>3</v>
      </c>
      <c r="K17" s="2">
        <v>13.8</v>
      </c>
      <c r="L17" s="2">
        <v>10</v>
      </c>
      <c r="M17" s="2">
        <v>15</v>
      </c>
      <c r="N17" s="46">
        <f>'Cooling Flow Calculations'!$B$8</f>
        <v>2.5</v>
      </c>
      <c r="O17" s="46">
        <f>'Cooling Flow Calculations'!$B$9</f>
        <v>-10</v>
      </c>
      <c r="R17" s="9" t="s">
        <v>544</v>
      </c>
      <c r="S17" s="2" t="s">
        <v>50</v>
      </c>
      <c r="T17" s="2"/>
      <c r="U17" s="8"/>
      <c r="V17" s="8"/>
      <c r="W17" s="8">
        <v>12</v>
      </c>
      <c r="X17" s="8">
        <v>11</v>
      </c>
      <c r="Y17" s="8">
        <v>30</v>
      </c>
    </row>
    <row r="18" spans="1:25" ht="12.75" customHeight="1" x14ac:dyDescent="0.2">
      <c r="A18" s="2">
        <f t="shared" si="0"/>
        <v>208</v>
      </c>
      <c r="B18" s="2">
        <f t="shared" si="1"/>
        <v>2</v>
      </c>
      <c r="C18" s="2">
        <f t="shared" si="2"/>
        <v>6</v>
      </c>
      <c r="D18" s="2">
        <v>15</v>
      </c>
      <c r="E18" s="2">
        <v>9208</v>
      </c>
      <c r="F18" s="2" t="s">
        <v>29</v>
      </c>
      <c r="G18" s="2">
        <v>1</v>
      </c>
      <c r="H18" s="2" t="s">
        <v>529</v>
      </c>
      <c r="I18" s="177"/>
      <c r="J18" s="176"/>
      <c r="K18" s="10"/>
      <c r="L18" s="10"/>
      <c r="M18" s="10"/>
      <c r="N18" s="46">
        <f>'Cooling Flow Calculations'!$D$8</f>
        <v>6249.9999999999991</v>
      </c>
      <c r="O18" s="46">
        <f>'Cooling Flow Calculations'!$D$9</f>
        <v>-24.999999999999986</v>
      </c>
      <c r="R18" s="9" t="s">
        <v>545</v>
      </c>
      <c r="S18" s="2" t="s">
        <v>10</v>
      </c>
      <c r="T18" s="2"/>
      <c r="U18" s="8"/>
      <c r="V18" s="8"/>
      <c r="W18" s="8">
        <v>14</v>
      </c>
      <c r="X18" s="8">
        <v>31</v>
      </c>
      <c r="Y18" s="8">
        <v>13</v>
      </c>
    </row>
    <row r="19" spans="1:25" ht="12.75" customHeight="1" x14ac:dyDescent="0.2">
      <c r="T19" s="2"/>
      <c r="U19" s="8"/>
      <c r="V19" s="8"/>
      <c r="W19" s="8"/>
      <c r="X19" s="8"/>
      <c r="Y19" s="8"/>
    </row>
    <row r="20" spans="1:25" ht="12.75" customHeight="1" x14ac:dyDescent="0.2">
      <c r="T20" s="2"/>
      <c r="U20" s="8"/>
      <c r="V20" s="8"/>
      <c r="W20" s="8"/>
      <c r="X20" s="8"/>
      <c r="Y20" s="8"/>
    </row>
    <row r="21" spans="1:25" ht="12.75" customHeight="1" x14ac:dyDescent="0.2">
      <c r="T21" s="2"/>
      <c r="U21" s="8"/>
      <c r="V21" s="8"/>
      <c r="W21" s="8"/>
      <c r="X21" s="8"/>
      <c r="Y21" s="8"/>
    </row>
    <row r="22" spans="1:25" ht="12.75" customHeight="1" x14ac:dyDescent="0.2">
      <c r="T22" s="2"/>
      <c r="U22" s="8"/>
      <c r="V22" s="8"/>
      <c r="W22" s="8"/>
      <c r="X22" s="8"/>
      <c r="Y22" s="8"/>
    </row>
    <row r="23" spans="1:25" ht="12.75" customHeight="1" x14ac:dyDescent="0.2">
      <c r="T23" s="2"/>
      <c r="U23" s="8"/>
      <c r="V23" s="8"/>
      <c r="W23" s="8"/>
      <c r="X23" s="8"/>
      <c r="Y23" s="8"/>
    </row>
    <row r="24" spans="1:25" ht="12.75" customHeight="1" x14ac:dyDescent="0.2">
      <c r="T24" s="2"/>
      <c r="U24" s="8"/>
      <c r="V24" s="8"/>
      <c r="W24" s="8"/>
      <c r="X24" s="8"/>
      <c r="Y24" s="8"/>
    </row>
    <row r="25" spans="1:25" ht="12.75" customHeight="1" x14ac:dyDescent="0.2">
      <c r="T25" s="2"/>
      <c r="U25" s="8"/>
      <c r="V25" s="8"/>
      <c r="W25" s="8"/>
      <c r="X25" s="8"/>
      <c r="Y25" s="8"/>
    </row>
    <row r="26" spans="1:25" ht="12.75" customHeight="1" x14ac:dyDescent="0.2">
      <c r="T26" s="2"/>
      <c r="U26" s="8"/>
      <c r="V26" s="8"/>
      <c r="W26" s="8"/>
      <c r="X26" s="8"/>
      <c r="Y26" s="8"/>
    </row>
    <row r="27" spans="1:25" ht="12.75" customHeight="1" x14ac:dyDescent="0.2">
      <c r="T27" s="2"/>
      <c r="U27" s="8"/>
      <c r="V27" s="8"/>
      <c r="W27" s="8"/>
      <c r="X27" s="8"/>
      <c r="Y27" s="8"/>
    </row>
    <row r="28" spans="1:25" ht="12.75" customHeight="1" x14ac:dyDescent="0.2">
      <c r="T28" s="2"/>
      <c r="U28" s="8"/>
      <c r="V28" s="8"/>
      <c r="W28" s="8"/>
      <c r="X28" s="8"/>
      <c r="Y28" s="8"/>
    </row>
    <row r="29" spans="1:25" ht="12.75" customHeight="1" x14ac:dyDescent="0.2">
      <c r="T29" s="2"/>
      <c r="U29" s="8"/>
      <c r="V29" s="8"/>
      <c r="W29" s="8"/>
      <c r="X29" s="8"/>
      <c r="Y29" s="8"/>
    </row>
    <row r="30" spans="1:25" ht="12.75" customHeight="1" x14ac:dyDescent="0.2">
      <c r="T30" s="2"/>
      <c r="U30" s="8"/>
      <c r="V30" s="8"/>
      <c r="W30" s="8"/>
      <c r="X30" s="8"/>
      <c r="Y30" s="8"/>
    </row>
    <row r="31" spans="1:25" ht="12.75" customHeight="1" x14ac:dyDescent="0.2">
      <c r="T31" s="2"/>
      <c r="U31" s="8"/>
      <c r="V31" s="8"/>
      <c r="W31" s="8"/>
      <c r="X31" s="8"/>
      <c r="Y31" s="8"/>
    </row>
    <row r="32" spans="1:25" ht="12.75" customHeight="1" x14ac:dyDescent="0.2">
      <c r="T32" s="2"/>
      <c r="U32" s="8"/>
      <c r="V32" s="8"/>
      <c r="W32" s="8"/>
      <c r="X32" s="8"/>
      <c r="Y32" s="8"/>
    </row>
    <row r="33" spans="20:29" ht="12.75" customHeight="1" x14ac:dyDescent="0.2">
      <c r="T33" s="2"/>
      <c r="U33" s="8"/>
      <c r="V33" s="8"/>
      <c r="W33" s="8"/>
      <c r="X33" s="8"/>
      <c r="Y33" s="8"/>
    </row>
    <row r="34" spans="20:29" ht="12.75" customHeight="1" x14ac:dyDescent="0.2">
      <c r="T34" s="2"/>
      <c r="U34" s="8" t="s">
        <v>45</v>
      </c>
      <c r="V34" s="8"/>
      <c r="W34" s="8" t="s">
        <v>46</v>
      </c>
      <c r="Y34" s="8"/>
    </row>
    <row r="35" spans="20:29" ht="12.75" customHeight="1" x14ac:dyDescent="0.2">
      <c r="T35" s="2">
        <v>540</v>
      </c>
      <c r="U35" s="23">
        <v>4.0000000000000001E-3</v>
      </c>
      <c r="V35" s="8"/>
      <c r="W35" s="8">
        <v>0</v>
      </c>
      <c r="Y35" s="8"/>
    </row>
    <row r="36" spans="20:29" ht="12.75" customHeight="1" x14ac:dyDescent="0.2">
      <c r="T36" s="2"/>
      <c r="U36" s="23">
        <v>6.0000000000000001E-3</v>
      </c>
      <c r="V36" s="8"/>
      <c r="W36" s="8">
        <v>5</v>
      </c>
      <c r="X36" s="8"/>
      <c r="Y36" s="8"/>
    </row>
    <row r="37" spans="20:29" ht="12.75" customHeight="1" x14ac:dyDescent="0.2">
      <c r="T37" s="2"/>
      <c r="U37" s="23">
        <v>0.02</v>
      </c>
      <c r="V37" s="8"/>
      <c r="W37" s="8">
        <v>40</v>
      </c>
      <c r="X37" s="8"/>
      <c r="Y37" s="8"/>
    </row>
    <row r="38" spans="20:29" ht="12.75" customHeight="1" x14ac:dyDescent="0.2">
      <c r="T38" s="2"/>
      <c r="U38" s="8"/>
      <c r="V38" s="8"/>
      <c r="W38" s="8"/>
      <c r="X38" s="8"/>
      <c r="Y38" s="8"/>
    </row>
    <row r="39" spans="20:29" ht="12.75" customHeight="1" x14ac:dyDescent="0.2">
      <c r="T39" s="2">
        <v>511</v>
      </c>
      <c r="U39" s="23">
        <v>4.0000000000000001E-3</v>
      </c>
      <c r="V39" s="8"/>
      <c r="W39" s="8">
        <v>0</v>
      </c>
      <c r="X39" s="8"/>
      <c r="Y39" s="8"/>
    </row>
    <row r="40" spans="20:29" ht="12.75" customHeight="1" x14ac:dyDescent="0.2">
      <c r="T40" s="2"/>
      <c r="U40" s="23">
        <v>5.5999999999999999E-3</v>
      </c>
      <c r="V40" s="8"/>
      <c r="W40" s="8">
        <v>10</v>
      </c>
      <c r="X40" s="8"/>
      <c r="Y40" s="8"/>
    </row>
    <row r="41" spans="20:29" ht="12.75" customHeight="1" x14ac:dyDescent="0.2">
      <c r="T41" s="2"/>
      <c r="U41" s="23">
        <v>0.02</v>
      </c>
      <c r="V41" s="8"/>
      <c r="W41" s="8">
        <v>100</v>
      </c>
      <c r="X41" s="8"/>
      <c r="Y41" s="8"/>
    </row>
    <row r="42" spans="20:29" ht="12.75" customHeight="1" x14ac:dyDescent="0.2">
      <c r="T42" s="2"/>
      <c r="U42" s="8"/>
      <c r="V42" s="8"/>
      <c r="W42" s="8"/>
      <c r="X42" s="8"/>
      <c r="Y42" s="8"/>
    </row>
    <row r="43" spans="20:29" ht="12.75" customHeight="1" x14ac:dyDescent="0.2">
      <c r="T43" s="2"/>
      <c r="U43" s="8"/>
      <c r="V43" s="8"/>
      <c r="W43" s="8"/>
      <c r="X43" s="8"/>
      <c r="Y43" s="8"/>
    </row>
    <row r="44" spans="20:29" ht="12.75" customHeight="1" x14ac:dyDescent="0.2">
      <c r="T44" s="2"/>
      <c r="U44" s="8"/>
      <c r="V44" s="8"/>
      <c r="W44" s="8"/>
      <c r="X44" s="8"/>
      <c r="Y44" s="8"/>
    </row>
    <row r="45" spans="20:29" ht="12.75" customHeight="1" x14ac:dyDescent="0.2">
      <c r="T45" s="2"/>
      <c r="U45" s="8"/>
      <c r="V45" s="8"/>
      <c r="W45" s="8"/>
      <c r="X45" s="8"/>
      <c r="Y45" s="8"/>
      <c r="AB45" s="24">
        <v>2.3999999999999998E-3</v>
      </c>
      <c r="AC45" s="2">
        <v>-10</v>
      </c>
    </row>
    <row r="46" spans="20:29" ht="12.75" customHeight="1" x14ac:dyDescent="0.2">
      <c r="T46" s="2"/>
      <c r="U46" s="8"/>
      <c r="V46" s="8"/>
      <c r="W46" s="8"/>
      <c r="X46" s="8"/>
      <c r="Y46" s="8"/>
      <c r="AB46" s="24">
        <v>4.0000000000000001E-3</v>
      </c>
      <c r="AC46" s="2">
        <v>0</v>
      </c>
    </row>
    <row r="47" spans="20:29" ht="12.75" customHeight="1" x14ac:dyDescent="0.2">
      <c r="T47" s="2"/>
      <c r="U47" s="8"/>
      <c r="V47" s="8"/>
      <c r="W47" s="8"/>
      <c r="X47" s="8"/>
      <c r="Y47" s="8"/>
      <c r="AB47" s="24">
        <v>0.02</v>
      </c>
      <c r="AC47" s="2">
        <v>100</v>
      </c>
    </row>
    <row r="48" spans="20:29" ht="12.75" customHeight="1" x14ac:dyDescent="0.2">
      <c r="T48" s="2"/>
      <c r="U48" s="8"/>
      <c r="V48" s="8"/>
      <c r="W48" s="8"/>
      <c r="X48" s="8"/>
      <c r="Y48" s="8"/>
      <c r="AB48" s="24">
        <v>2.1600000000000001E-2</v>
      </c>
      <c r="AC48" s="2">
        <v>110</v>
      </c>
    </row>
    <row r="49" spans="20:25" ht="12.75" customHeight="1" x14ac:dyDescent="0.2">
      <c r="T49" s="2"/>
      <c r="U49" s="8"/>
      <c r="V49" s="8"/>
      <c r="W49" s="8"/>
      <c r="X49" s="8"/>
      <c r="Y49" s="8"/>
    </row>
    <row r="50" spans="20:25" ht="12.75" customHeight="1" x14ac:dyDescent="0.2">
      <c r="T50" s="2"/>
      <c r="U50" s="8"/>
      <c r="V50" s="8"/>
      <c r="W50" s="8"/>
      <c r="X50" s="8"/>
      <c r="Y50" s="8"/>
    </row>
    <row r="51" spans="20:25" ht="12.75" customHeight="1" x14ac:dyDescent="0.2">
      <c r="T51" s="2"/>
      <c r="U51" s="8"/>
      <c r="V51" s="8"/>
      <c r="W51" s="8"/>
      <c r="X51" s="8"/>
      <c r="Y51" s="8"/>
    </row>
    <row r="52" spans="20:25" ht="12.75" customHeight="1" x14ac:dyDescent="0.2">
      <c r="T52" s="2"/>
      <c r="U52" s="8"/>
      <c r="V52" s="8"/>
      <c r="W52" s="8"/>
      <c r="X52" s="8"/>
      <c r="Y52" s="8"/>
    </row>
    <row r="53" spans="20:25" ht="12.75" customHeight="1" x14ac:dyDescent="0.2">
      <c r="T53" s="2"/>
      <c r="U53" s="8"/>
      <c r="V53" s="8"/>
      <c r="W53" s="8"/>
      <c r="X53" s="8"/>
      <c r="Y53" s="8"/>
    </row>
    <row r="54" spans="20:25" ht="12.75" customHeight="1" x14ac:dyDescent="0.2">
      <c r="T54" s="2"/>
      <c r="U54" s="8"/>
      <c r="V54" s="8"/>
      <c r="W54" s="8"/>
      <c r="X54" s="8"/>
      <c r="Y54" s="8"/>
    </row>
    <row r="55" spans="20:25" ht="12.75" customHeight="1" x14ac:dyDescent="0.2">
      <c r="T55" s="2"/>
      <c r="U55" s="8"/>
      <c r="V55" s="8"/>
      <c r="W55" s="8"/>
      <c r="X55" s="8"/>
      <c r="Y55" s="8"/>
    </row>
    <row r="56" spans="20:25" ht="12.75" customHeight="1" x14ac:dyDescent="0.2">
      <c r="T56" s="2"/>
      <c r="U56" s="8"/>
      <c r="V56" s="8"/>
      <c r="W56" s="8"/>
      <c r="X56" s="8"/>
      <c r="Y56" s="8"/>
    </row>
    <row r="57" spans="20:25" ht="12.75" customHeight="1" x14ac:dyDescent="0.2">
      <c r="T57" s="2"/>
      <c r="U57" s="8"/>
      <c r="V57" s="8"/>
      <c r="W57" s="8"/>
      <c r="X57" s="8"/>
      <c r="Y57" s="8"/>
    </row>
    <row r="58" spans="20:25" ht="12.75" customHeight="1" x14ac:dyDescent="0.2">
      <c r="T58" s="2"/>
      <c r="U58" s="8"/>
      <c r="V58" s="8"/>
      <c r="W58" s="8"/>
      <c r="X58" s="8"/>
      <c r="Y58" s="8"/>
    </row>
    <row r="59" spans="20:25" ht="12.75" customHeight="1" x14ac:dyDescent="0.2">
      <c r="T59" s="2"/>
      <c r="U59" s="8"/>
      <c r="V59" s="8"/>
      <c r="W59" s="8"/>
      <c r="X59" s="8"/>
      <c r="Y59" s="8"/>
    </row>
    <row r="60" spans="20:25" ht="12.75" customHeight="1" x14ac:dyDescent="0.2">
      <c r="T60" s="2"/>
      <c r="U60" s="8"/>
      <c r="V60" s="8"/>
      <c r="W60" s="8"/>
      <c r="X60" s="8"/>
      <c r="Y60" s="8"/>
    </row>
    <row r="61" spans="20:25" ht="12.75" customHeight="1" x14ac:dyDescent="0.2">
      <c r="T61" s="2"/>
      <c r="U61" s="8"/>
      <c r="V61" s="8"/>
      <c r="W61" s="8"/>
      <c r="X61" s="8"/>
      <c r="Y61" s="8"/>
    </row>
    <row r="62" spans="20:25" ht="12.75" customHeight="1" x14ac:dyDescent="0.2">
      <c r="T62" s="2"/>
      <c r="U62" s="8"/>
      <c r="V62" s="8"/>
      <c r="W62" s="8"/>
      <c r="X62" s="8"/>
      <c r="Y62" s="8"/>
    </row>
    <row r="63" spans="20:25" ht="12.75" customHeight="1" x14ac:dyDescent="0.2">
      <c r="T63" s="2"/>
      <c r="U63" s="8"/>
      <c r="V63" s="8"/>
      <c r="W63" s="8"/>
      <c r="X63" s="8"/>
      <c r="Y63" s="8"/>
    </row>
    <row r="64" spans="20:25" ht="12.75" customHeight="1" x14ac:dyDescent="0.2">
      <c r="T64" s="2"/>
      <c r="U64" s="8"/>
      <c r="V64" s="8"/>
      <c r="W64" s="8"/>
      <c r="X64" s="8"/>
      <c r="Y64" s="8"/>
    </row>
    <row r="65" spans="11:25" ht="12.75" customHeight="1" x14ac:dyDescent="0.2">
      <c r="T65" s="2"/>
      <c r="U65" s="8"/>
      <c r="V65" s="8"/>
      <c r="W65" s="8"/>
      <c r="X65" s="8"/>
      <c r="Y65" s="8"/>
    </row>
    <row r="66" spans="11:25" ht="12.75" customHeight="1" x14ac:dyDescent="0.2">
      <c r="T66" s="2"/>
      <c r="U66" s="8"/>
      <c r="V66" s="8"/>
      <c r="W66" s="8"/>
      <c r="X66" s="8"/>
      <c r="Y66" s="8"/>
    </row>
    <row r="67" spans="11:25" ht="12.75" customHeight="1" x14ac:dyDescent="0.2">
      <c r="K67" s="5"/>
      <c r="L67" s="5"/>
      <c r="M67" s="5"/>
      <c r="N67" s="5"/>
      <c r="O67" s="5"/>
      <c r="P67" s="5"/>
    </row>
  </sheetData>
  <mergeCells count="34">
    <mergeCell ref="I15:I16"/>
    <mergeCell ref="J15:J16"/>
    <mergeCell ref="I17:I18"/>
    <mergeCell ref="J17:J18"/>
    <mergeCell ref="N1:N2"/>
    <mergeCell ref="I9:I10"/>
    <mergeCell ref="J9:J10"/>
    <mergeCell ref="I11:I12"/>
    <mergeCell ref="J11:J12"/>
    <mergeCell ref="I13:I14"/>
    <mergeCell ref="A1:H1"/>
    <mergeCell ref="L1:L2"/>
    <mergeCell ref="M1:M2"/>
    <mergeCell ref="J13:J14"/>
    <mergeCell ref="I3:I4"/>
    <mergeCell ref="J3:J4"/>
    <mergeCell ref="I5:I6"/>
    <mergeCell ref="J5:J6"/>
    <mergeCell ref="I7:I8"/>
    <mergeCell ref="J7:J8"/>
    <mergeCell ref="P1:P2"/>
    <mergeCell ref="Q1:Q2"/>
    <mergeCell ref="R1:R2"/>
    <mergeCell ref="O1:O2"/>
    <mergeCell ref="I1:J1"/>
    <mergeCell ref="AB1:AB2"/>
    <mergeCell ref="AC1:AC2"/>
    <mergeCell ref="AD1:AD2"/>
    <mergeCell ref="S1:S2"/>
    <mergeCell ref="T1:T2"/>
    <mergeCell ref="U1:V1"/>
    <mergeCell ref="W1:Y1"/>
    <mergeCell ref="Z1:Z2"/>
    <mergeCell ref="AA1:AA2"/>
  </mergeCells>
  <pageMargins left="0.75" right="0.75" top="1" bottom="1" header="0.5" footer="0.5"/>
  <pageSetup paperSize="9"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D66"/>
  <sheetViews>
    <sheetView zoomScaleNormal="100" workbookViewId="0">
      <pane xSplit="8" ySplit="2" topLeftCell="I3" activePane="bottomRight" state="frozenSplit"/>
      <selection activeCell="H24" sqref="H24"/>
      <selection pane="topRight" activeCell="H24" sqref="H24"/>
      <selection pane="bottomLeft" activeCell="H24" sqref="H24"/>
      <selection pane="bottomRight" activeCell="R3" activeCellId="1" sqref="H3:H17 R3:R17"/>
    </sheetView>
  </sheetViews>
  <sheetFormatPr defaultColWidth="9.140625" defaultRowHeight="12.75" customHeight="1" x14ac:dyDescent="0.2"/>
  <cols>
    <col min="1" max="1" width="4" style="12" bestFit="1" customWidth="1"/>
    <col min="2" max="2" width="4.85546875" style="12" bestFit="1" customWidth="1"/>
    <col min="3" max="3" width="7" style="12" bestFit="1" customWidth="1"/>
    <col min="4" max="4" width="3.140625" style="12" bestFit="1" customWidth="1"/>
    <col min="5" max="6" width="7" style="12" bestFit="1" customWidth="1"/>
    <col min="7" max="7" width="8" style="30" customWidth="1"/>
    <col min="8" max="8" width="22.85546875" style="12" bestFit="1" customWidth="1"/>
    <col min="9" max="9" width="37.28515625" style="12" bestFit="1" customWidth="1"/>
    <col min="10" max="10" width="8.28515625" style="12" bestFit="1" customWidth="1"/>
    <col min="11" max="14" width="9.42578125" style="12" customWidth="1"/>
    <col min="15" max="15" width="9.42578125" style="25" customWidth="1"/>
    <col min="16" max="16" width="12.85546875" style="12" bestFit="1" customWidth="1"/>
    <col min="17" max="17" width="52.140625" style="12" customWidth="1"/>
    <col min="18" max="18" width="38.42578125" style="12" bestFit="1" customWidth="1"/>
    <col min="19" max="19" width="5.140625" style="12" bestFit="1" customWidth="1"/>
    <col min="20" max="20" width="10.7109375" style="13" bestFit="1" customWidth="1"/>
    <col min="21" max="25" width="5.85546875" style="12" customWidth="1"/>
    <col min="26" max="27" width="9.140625" style="12"/>
    <col min="28" max="30" width="7.7109375" style="12" bestFit="1" customWidth="1"/>
    <col min="31" max="16384" width="9.140625" style="12"/>
  </cols>
  <sheetData>
    <row r="1" spans="1:30" s="1" customFormat="1" ht="23.25" customHeight="1" x14ac:dyDescent="0.2">
      <c r="A1" s="171" t="s">
        <v>38</v>
      </c>
      <c r="B1" s="171"/>
      <c r="C1" s="171"/>
      <c r="D1" s="171"/>
      <c r="E1" s="171"/>
      <c r="F1" s="171"/>
      <c r="G1" s="171"/>
      <c r="H1" s="171"/>
      <c r="I1" s="172" t="s">
        <v>67</v>
      </c>
      <c r="J1" s="172"/>
      <c r="K1" s="29">
        <v>1</v>
      </c>
      <c r="L1" s="174" t="s">
        <v>40</v>
      </c>
      <c r="M1" s="175" t="s">
        <v>41</v>
      </c>
      <c r="N1" s="172" t="s">
        <v>48</v>
      </c>
      <c r="O1" s="172" t="s">
        <v>49</v>
      </c>
      <c r="P1" s="172" t="s">
        <v>13</v>
      </c>
      <c r="Q1" s="172" t="s">
        <v>6</v>
      </c>
      <c r="R1" s="172" t="s">
        <v>7</v>
      </c>
      <c r="S1" s="172" t="s">
        <v>9</v>
      </c>
      <c r="T1" s="172" t="s">
        <v>25</v>
      </c>
      <c r="U1" s="173" t="s">
        <v>18</v>
      </c>
      <c r="V1" s="173"/>
      <c r="W1" s="173" t="s">
        <v>19</v>
      </c>
      <c r="X1" s="173"/>
      <c r="Y1" s="173"/>
      <c r="Z1" s="172" t="s">
        <v>22</v>
      </c>
      <c r="AA1" s="172" t="s">
        <v>23</v>
      </c>
      <c r="AB1" s="172" t="s">
        <v>20</v>
      </c>
      <c r="AC1" s="172" t="s">
        <v>21</v>
      </c>
      <c r="AD1" s="172" t="s">
        <v>37</v>
      </c>
    </row>
    <row r="2" spans="1:30" s="1" customFormat="1" ht="38.25" x14ac:dyDescent="0.2">
      <c r="B2" s="1" t="s">
        <v>24</v>
      </c>
      <c r="C2" s="1" t="s">
        <v>3</v>
      </c>
      <c r="D2" s="1" t="s">
        <v>0</v>
      </c>
      <c r="E2" s="1" t="s">
        <v>4</v>
      </c>
      <c r="F2" s="1" t="s">
        <v>26</v>
      </c>
      <c r="G2" s="29" t="s">
        <v>66</v>
      </c>
      <c r="H2" s="1" t="s">
        <v>5</v>
      </c>
      <c r="I2" s="6" t="s">
        <v>1</v>
      </c>
      <c r="J2" s="6" t="s">
        <v>31</v>
      </c>
      <c r="K2" s="6" t="s">
        <v>39</v>
      </c>
      <c r="L2" s="174"/>
      <c r="M2" s="175"/>
      <c r="N2" s="172"/>
      <c r="O2" s="172"/>
      <c r="P2" s="172"/>
      <c r="Q2" s="172"/>
      <c r="R2" s="172"/>
      <c r="S2" s="172"/>
      <c r="T2" s="172"/>
      <c r="U2" s="14" t="s">
        <v>15</v>
      </c>
      <c r="V2" s="14" t="s">
        <v>16</v>
      </c>
      <c r="W2" s="14" t="s">
        <v>15</v>
      </c>
      <c r="X2" s="14" t="s">
        <v>16</v>
      </c>
      <c r="Y2" s="14" t="s">
        <v>17</v>
      </c>
      <c r="Z2" s="172"/>
      <c r="AA2" s="172"/>
      <c r="AB2" s="172"/>
      <c r="AC2" s="172"/>
      <c r="AD2" s="172"/>
    </row>
    <row r="3" spans="1:30" s="15" customFormat="1" ht="12.75" customHeight="1" x14ac:dyDescent="0.2">
      <c r="A3" s="15">
        <f>Drop2Mod6!A18+1</f>
        <v>209</v>
      </c>
      <c r="B3" s="15">
        <v>2</v>
      </c>
      <c r="C3" s="15">
        <f>Drop2Mod6!$C$3+1</f>
        <v>7</v>
      </c>
      <c r="D3" s="15">
        <v>0</v>
      </c>
      <c r="E3" s="15">
        <v>9208</v>
      </c>
      <c r="F3" s="15" t="s">
        <v>29</v>
      </c>
      <c r="G3" s="2">
        <v>1</v>
      </c>
      <c r="H3" s="15" t="s">
        <v>546</v>
      </c>
      <c r="I3" s="179" t="s">
        <v>32</v>
      </c>
      <c r="J3" s="179">
        <v>8</v>
      </c>
      <c r="K3" s="16">
        <v>12</v>
      </c>
      <c r="L3" s="16">
        <v>8</v>
      </c>
      <c r="M3" s="17">
        <v>12</v>
      </c>
      <c r="N3" s="46">
        <f>'Cooling Flow Calculations'!$B$8</f>
        <v>2.5</v>
      </c>
      <c r="O3" s="46">
        <f>'Cooling Flow Calculations'!$B$9</f>
        <v>-10</v>
      </c>
      <c r="R3" s="15" t="s">
        <v>561</v>
      </c>
      <c r="S3" s="2" t="s">
        <v>50</v>
      </c>
      <c r="T3" s="18"/>
      <c r="U3" s="18"/>
      <c r="V3" s="18"/>
      <c r="W3" s="18">
        <v>1</v>
      </c>
      <c r="X3" s="18">
        <v>23</v>
      </c>
      <c r="Y3" s="18">
        <v>2</v>
      </c>
    </row>
    <row r="4" spans="1:30" s="15" customFormat="1" ht="12.75" customHeight="1" x14ac:dyDescent="0.2">
      <c r="A4" s="15">
        <f>A3+1</f>
        <v>210</v>
      </c>
      <c r="B4" s="15">
        <v>2</v>
      </c>
      <c r="C4" s="15">
        <f>$C$3</f>
        <v>7</v>
      </c>
      <c r="D4" s="15">
        <v>1</v>
      </c>
      <c r="E4" s="15">
        <v>9208</v>
      </c>
      <c r="F4" s="15" t="s">
        <v>29</v>
      </c>
      <c r="G4" s="2">
        <v>1</v>
      </c>
      <c r="H4" s="15" t="s">
        <v>547</v>
      </c>
      <c r="I4" s="179"/>
      <c r="J4" s="179"/>
      <c r="K4" s="19"/>
      <c r="L4" s="19"/>
      <c r="M4" s="19"/>
      <c r="N4" s="46">
        <f>'Cooling Flow Calculations'!$D$8</f>
        <v>6249.9999999999991</v>
      </c>
      <c r="O4" s="46">
        <f>'Cooling Flow Calculations'!$D$9</f>
        <v>-24.999999999999986</v>
      </c>
      <c r="R4" s="15" t="s">
        <v>562</v>
      </c>
      <c r="S4" s="2" t="s">
        <v>10</v>
      </c>
      <c r="T4" s="18"/>
      <c r="U4" s="18"/>
      <c r="V4" s="18"/>
      <c r="W4" s="18">
        <v>22</v>
      </c>
      <c r="X4" s="18">
        <v>37</v>
      </c>
      <c r="Y4" s="18">
        <v>21</v>
      </c>
    </row>
    <row r="5" spans="1:30" s="15" customFormat="1" ht="12.75" customHeight="1" x14ac:dyDescent="0.2">
      <c r="A5" s="15">
        <f t="shared" ref="A5:A18" si="0">A4+1</f>
        <v>211</v>
      </c>
      <c r="B5" s="15">
        <v>2</v>
      </c>
      <c r="C5" s="15">
        <f t="shared" ref="C5:C18" si="1">$C$3</f>
        <v>7</v>
      </c>
      <c r="D5" s="15">
        <v>2</v>
      </c>
      <c r="E5" s="15">
        <v>9208</v>
      </c>
      <c r="F5" s="15" t="s">
        <v>29</v>
      </c>
      <c r="G5" s="2">
        <v>1</v>
      </c>
      <c r="H5" s="15" t="s">
        <v>548</v>
      </c>
      <c r="I5" s="179" t="s">
        <v>32</v>
      </c>
      <c r="J5" s="179">
        <v>7</v>
      </c>
      <c r="K5" s="16">
        <v>20.5</v>
      </c>
      <c r="L5" s="16">
        <v>12</v>
      </c>
      <c r="M5" s="16">
        <v>18</v>
      </c>
      <c r="N5" s="46">
        <f>'Cooling Flow Calculations'!$B$8</f>
        <v>2.5</v>
      </c>
      <c r="O5" s="46">
        <f>'Cooling Flow Calculations'!$B$9</f>
        <v>-10</v>
      </c>
      <c r="R5" s="15" t="s">
        <v>563</v>
      </c>
      <c r="S5" s="2" t="s">
        <v>50</v>
      </c>
      <c r="T5" s="18"/>
      <c r="U5" s="18"/>
      <c r="V5" s="18"/>
      <c r="W5" s="18">
        <v>3</v>
      </c>
      <c r="X5" s="18">
        <v>4</v>
      </c>
      <c r="Y5" s="18">
        <v>24</v>
      </c>
    </row>
    <row r="6" spans="1:30" s="15" customFormat="1" ht="12.75" customHeight="1" x14ac:dyDescent="0.2">
      <c r="A6" s="15">
        <f t="shared" si="0"/>
        <v>212</v>
      </c>
      <c r="B6" s="20">
        <v>2</v>
      </c>
      <c r="C6" s="15">
        <f t="shared" si="1"/>
        <v>7</v>
      </c>
      <c r="D6" s="15">
        <v>3</v>
      </c>
      <c r="E6" s="15">
        <v>9208</v>
      </c>
      <c r="F6" s="15" t="s">
        <v>29</v>
      </c>
      <c r="G6" s="2">
        <v>1</v>
      </c>
      <c r="H6" s="15" t="s">
        <v>549</v>
      </c>
      <c r="I6" s="179"/>
      <c r="J6" s="179"/>
      <c r="K6" s="19"/>
      <c r="L6" s="19"/>
      <c r="M6" s="19"/>
      <c r="N6" s="46">
        <f>'Cooling Flow Calculations'!$D$8</f>
        <v>6249.9999999999991</v>
      </c>
      <c r="O6" s="46">
        <f>'Cooling Flow Calculations'!$D$9</f>
        <v>-24.999999999999986</v>
      </c>
      <c r="R6" s="15" t="s">
        <v>564</v>
      </c>
      <c r="S6" s="2" t="s">
        <v>10</v>
      </c>
      <c r="T6" s="18"/>
      <c r="U6" s="18"/>
      <c r="V6" s="18"/>
      <c r="W6" s="18">
        <v>20</v>
      </c>
      <c r="X6" s="18">
        <v>19</v>
      </c>
      <c r="Y6" s="18">
        <v>36</v>
      </c>
    </row>
    <row r="7" spans="1:30" s="15" customFormat="1" ht="12.75" customHeight="1" x14ac:dyDescent="0.2">
      <c r="A7" s="15">
        <f t="shared" si="0"/>
        <v>213</v>
      </c>
      <c r="B7" s="20">
        <v>2</v>
      </c>
      <c r="C7" s="15">
        <f t="shared" si="1"/>
        <v>7</v>
      </c>
      <c r="D7" s="15">
        <v>4</v>
      </c>
      <c r="E7" s="15">
        <v>9208</v>
      </c>
      <c r="F7" s="15" t="s">
        <v>29</v>
      </c>
      <c r="G7" s="2">
        <v>1</v>
      </c>
      <c r="H7" s="15" t="s">
        <v>550</v>
      </c>
      <c r="I7" s="179" t="s">
        <v>32</v>
      </c>
      <c r="J7" s="178">
        <v>4</v>
      </c>
      <c r="K7" s="16">
        <v>12</v>
      </c>
      <c r="L7" s="16">
        <v>8</v>
      </c>
      <c r="M7" s="16">
        <v>12</v>
      </c>
      <c r="N7" s="46">
        <f>'Cooling Flow Calculations'!$B$8</f>
        <v>2.5</v>
      </c>
      <c r="O7" s="46">
        <f>'Cooling Flow Calculations'!$B$9</f>
        <v>-10</v>
      </c>
      <c r="R7" s="15" t="s">
        <v>565</v>
      </c>
      <c r="S7" s="2" t="s">
        <v>50</v>
      </c>
      <c r="T7" s="18"/>
      <c r="U7" s="18"/>
      <c r="V7" s="18"/>
      <c r="W7" s="18">
        <v>6</v>
      </c>
      <c r="X7" s="18">
        <v>26</v>
      </c>
      <c r="Y7" s="18">
        <v>5</v>
      </c>
    </row>
    <row r="8" spans="1:30" s="15" customFormat="1" ht="12.75" customHeight="1" x14ac:dyDescent="0.2">
      <c r="A8" s="15">
        <f t="shared" si="0"/>
        <v>214</v>
      </c>
      <c r="B8" s="20">
        <v>2</v>
      </c>
      <c r="C8" s="15">
        <f t="shared" si="1"/>
        <v>7</v>
      </c>
      <c r="D8" s="15">
        <v>5</v>
      </c>
      <c r="E8" s="15">
        <v>9208</v>
      </c>
      <c r="F8" s="15" t="s">
        <v>29</v>
      </c>
      <c r="G8" s="2">
        <v>1</v>
      </c>
      <c r="H8" s="15" t="s">
        <v>551</v>
      </c>
      <c r="I8" s="179"/>
      <c r="J8" s="178"/>
      <c r="K8" s="19"/>
      <c r="L8" s="19"/>
      <c r="M8" s="19"/>
      <c r="N8" s="46">
        <f>'Cooling Flow Calculations'!$D$8</f>
        <v>6249.9999999999991</v>
      </c>
      <c r="O8" s="46">
        <f>'Cooling Flow Calculations'!$D$9</f>
        <v>-24.999999999999986</v>
      </c>
      <c r="R8" s="15" t="s">
        <v>566</v>
      </c>
      <c r="S8" s="2" t="s">
        <v>10</v>
      </c>
      <c r="T8" s="18"/>
      <c r="U8" s="18"/>
      <c r="V8" s="18"/>
      <c r="W8" s="18">
        <v>25</v>
      </c>
      <c r="X8" s="18">
        <v>39</v>
      </c>
      <c r="Y8" s="18">
        <v>40</v>
      </c>
    </row>
    <row r="9" spans="1:30" s="15" customFormat="1" ht="12.75" customHeight="1" x14ac:dyDescent="0.2">
      <c r="A9" s="15">
        <f t="shared" si="0"/>
        <v>215</v>
      </c>
      <c r="B9" s="20">
        <v>2</v>
      </c>
      <c r="C9" s="15">
        <f t="shared" si="1"/>
        <v>7</v>
      </c>
      <c r="D9" s="15">
        <v>6</v>
      </c>
      <c r="E9" s="15">
        <v>9208</v>
      </c>
      <c r="F9" s="15" t="s">
        <v>29</v>
      </c>
      <c r="G9" s="2">
        <v>1</v>
      </c>
      <c r="H9" s="20" t="s">
        <v>552</v>
      </c>
      <c r="I9" s="179" t="s">
        <v>32</v>
      </c>
      <c r="J9" s="178">
        <v>6</v>
      </c>
      <c r="K9" s="16">
        <v>13.8</v>
      </c>
      <c r="L9" s="16">
        <v>8</v>
      </c>
      <c r="M9" s="16">
        <v>12</v>
      </c>
      <c r="N9" s="46">
        <f>'Cooling Flow Calculations'!$B$8</f>
        <v>2.5</v>
      </c>
      <c r="O9" s="46">
        <f>'Cooling Flow Calculations'!$B$9</f>
        <v>-10</v>
      </c>
      <c r="R9" s="15" t="s">
        <v>567</v>
      </c>
      <c r="S9" s="2" t="s">
        <v>50</v>
      </c>
      <c r="T9" s="18"/>
      <c r="U9" s="18"/>
      <c r="V9" s="18"/>
      <c r="W9" s="18">
        <v>47</v>
      </c>
      <c r="X9" s="18">
        <v>48</v>
      </c>
      <c r="Y9" s="18">
        <v>38</v>
      </c>
    </row>
    <row r="10" spans="1:30" s="15" customFormat="1" ht="12.75" customHeight="1" x14ac:dyDescent="0.2">
      <c r="A10" s="15">
        <f t="shared" si="0"/>
        <v>216</v>
      </c>
      <c r="B10" s="20">
        <v>2</v>
      </c>
      <c r="C10" s="15">
        <f t="shared" si="1"/>
        <v>7</v>
      </c>
      <c r="D10" s="15">
        <v>7</v>
      </c>
      <c r="E10" s="15">
        <v>9208</v>
      </c>
      <c r="F10" s="15" t="s">
        <v>29</v>
      </c>
      <c r="G10" s="2">
        <v>1</v>
      </c>
      <c r="H10" s="20" t="s">
        <v>553</v>
      </c>
      <c r="I10" s="179"/>
      <c r="J10" s="178"/>
      <c r="K10" s="19"/>
      <c r="L10" s="19"/>
      <c r="M10" s="19"/>
      <c r="N10" s="46">
        <f>'Cooling Flow Calculations'!$D$8</f>
        <v>6249.9999999999991</v>
      </c>
      <c r="O10" s="46">
        <f>'Cooling Flow Calculations'!$D$9</f>
        <v>-24.999999999999986</v>
      </c>
      <c r="R10" s="15" t="s">
        <v>568</v>
      </c>
      <c r="S10" s="2" t="s">
        <v>10</v>
      </c>
      <c r="T10" s="18"/>
      <c r="U10" s="18"/>
      <c r="V10" s="18"/>
      <c r="W10" s="18">
        <v>35</v>
      </c>
      <c r="X10" s="18">
        <v>46</v>
      </c>
      <c r="Y10" s="18">
        <v>45</v>
      </c>
    </row>
    <row r="11" spans="1:30" s="15" customFormat="1" ht="12.75" customHeight="1" x14ac:dyDescent="0.2">
      <c r="A11" s="15">
        <f t="shared" si="0"/>
        <v>217</v>
      </c>
      <c r="B11" s="20">
        <v>2</v>
      </c>
      <c r="C11" s="15">
        <f t="shared" si="1"/>
        <v>7</v>
      </c>
      <c r="D11" s="15">
        <v>8</v>
      </c>
      <c r="E11" s="15">
        <v>9208</v>
      </c>
      <c r="F11" s="15" t="s">
        <v>29</v>
      </c>
      <c r="G11" s="2">
        <v>1</v>
      </c>
      <c r="H11" s="20" t="s">
        <v>554</v>
      </c>
      <c r="I11" s="179" t="s">
        <v>32</v>
      </c>
      <c r="J11" s="178">
        <v>5</v>
      </c>
      <c r="K11" s="16">
        <v>13.8</v>
      </c>
      <c r="L11" s="16">
        <v>8</v>
      </c>
      <c r="M11" s="16">
        <v>12</v>
      </c>
      <c r="N11" s="46">
        <f>'Cooling Flow Calculations'!$B$8</f>
        <v>2.5</v>
      </c>
      <c r="O11" s="46">
        <f>'Cooling Flow Calculations'!$B$9</f>
        <v>-10</v>
      </c>
      <c r="R11" s="15" t="s">
        <v>569</v>
      </c>
      <c r="S11" s="2" t="s">
        <v>50</v>
      </c>
      <c r="T11" s="18"/>
      <c r="U11" s="18"/>
      <c r="V11" s="18"/>
      <c r="W11" s="18">
        <v>17</v>
      </c>
      <c r="X11" s="18">
        <v>34</v>
      </c>
      <c r="Y11" s="18">
        <v>18</v>
      </c>
    </row>
    <row r="12" spans="1:30" s="15" customFormat="1" ht="12.75" customHeight="1" x14ac:dyDescent="0.2">
      <c r="A12" s="15">
        <f t="shared" si="0"/>
        <v>218</v>
      </c>
      <c r="B12" s="20">
        <v>2</v>
      </c>
      <c r="C12" s="15">
        <f t="shared" si="1"/>
        <v>7</v>
      </c>
      <c r="D12" s="15">
        <v>9</v>
      </c>
      <c r="E12" s="15">
        <v>9208</v>
      </c>
      <c r="F12" s="15" t="s">
        <v>29</v>
      </c>
      <c r="G12" s="2">
        <v>1</v>
      </c>
      <c r="H12" s="20" t="s">
        <v>555</v>
      </c>
      <c r="I12" s="179"/>
      <c r="J12" s="178"/>
      <c r="K12" s="19"/>
      <c r="L12" s="19"/>
      <c r="M12" s="19"/>
      <c r="N12" s="46">
        <f>'Cooling Flow Calculations'!$D$8</f>
        <v>6249.9999999999991</v>
      </c>
      <c r="O12" s="46">
        <f>'Cooling Flow Calculations'!$D$9</f>
        <v>-24.999999999999986</v>
      </c>
      <c r="R12" s="15" t="s">
        <v>570</v>
      </c>
      <c r="S12" s="2" t="s">
        <v>10</v>
      </c>
      <c r="T12" s="18"/>
      <c r="U12" s="18"/>
      <c r="V12" s="18"/>
      <c r="W12" s="18">
        <v>27</v>
      </c>
      <c r="X12" s="18">
        <v>8</v>
      </c>
      <c r="Y12" s="18">
        <v>7</v>
      </c>
    </row>
    <row r="13" spans="1:30" s="15" customFormat="1" ht="12.75" customHeight="1" x14ac:dyDescent="0.2">
      <c r="A13" s="15">
        <f t="shared" si="0"/>
        <v>219</v>
      </c>
      <c r="B13" s="20">
        <v>2</v>
      </c>
      <c r="C13" s="15">
        <f t="shared" si="1"/>
        <v>7</v>
      </c>
      <c r="D13" s="15">
        <v>10</v>
      </c>
      <c r="E13" s="15">
        <v>9208</v>
      </c>
      <c r="F13" s="15" t="s">
        <v>29</v>
      </c>
      <c r="G13" s="2">
        <v>1</v>
      </c>
      <c r="H13" s="20" t="s">
        <v>556</v>
      </c>
      <c r="I13" s="179" t="s">
        <v>32</v>
      </c>
      <c r="J13" s="178">
        <v>12</v>
      </c>
      <c r="K13" s="16">
        <v>13.8</v>
      </c>
      <c r="L13" s="16">
        <v>10</v>
      </c>
      <c r="M13" s="16">
        <v>15</v>
      </c>
      <c r="N13" s="46">
        <f>'Cooling Flow Calculations'!$B$8</f>
        <v>2.5</v>
      </c>
      <c r="O13" s="46">
        <f>'Cooling Flow Calculations'!$B$9</f>
        <v>-10</v>
      </c>
      <c r="R13" s="20" t="s">
        <v>571</v>
      </c>
      <c r="S13" s="2" t="s">
        <v>50</v>
      </c>
      <c r="T13" s="18"/>
      <c r="U13" s="18"/>
      <c r="V13" s="18"/>
      <c r="W13" s="18">
        <v>41</v>
      </c>
      <c r="X13" s="18">
        <v>42</v>
      </c>
      <c r="Y13" s="18">
        <v>28</v>
      </c>
    </row>
    <row r="14" spans="1:30" s="15" customFormat="1" ht="12.75" customHeight="1" x14ac:dyDescent="0.2">
      <c r="A14" s="15">
        <f t="shared" si="0"/>
        <v>220</v>
      </c>
      <c r="B14" s="20">
        <v>2</v>
      </c>
      <c r="C14" s="15">
        <f t="shared" si="1"/>
        <v>7</v>
      </c>
      <c r="D14" s="15">
        <v>11</v>
      </c>
      <c r="E14" s="15">
        <v>9208</v>
      </c>
      <c r="F14" s="15" t="s">
        <v>29</v>
      </c>
      <c r="G14" s="2">
        <v>1</v>
      </c>
      <c r="H14" s="20" t="s">
        <v>557</v>
      </c>
      <c r="I14" s="179"/>
      <c r="J14" s="178"/>
      <c r="K14" s="19"/>
      <c r="L14" s="19"/>
      <c r="M14" s="19"/>
      <c r="N14" s="46">
        <f>'Cooling Flow Calculations'!$D$8</f>
        <v>6249.9999999999991</v>
      </c>
      <c r="O14" s="46">
        <f>'Cooling Flow Calculations'!$D$9</f>
        <v>-24.999999999999986</v>
      </c>
      <c r="R14" s="20" t="s">
        <v>572</v>
      </c>
      <c r="S14" s="2" t="s">
        <v>10</v>
      </c>
      <c r="T14" s="18"/>
      <c r="U14" s="18"/>
      <c r="V14" s="18"/>
      <c r="W14" s="18">
        <v>44</v>
      </c>
      <c r="X14" s="18">
        <v>43</v>
      </c>
      <c r="Y14" s="18">
        <v>32</v>
      </c>
    </row>
    <row r="15" spans="1:30" s="15" customFormat="1" ht="12.75" customHeight="1" x14ac:dyDescent="0.2">
      <c r="A15" s="15">
        <f t="shared" si="0"/>
        <v>221</v>
      </c>
      <c r="B15" s="20">
        <v>2</v>
      </c>
      <c r="C15" s="15">
        <f t="shared" si="1"/>
        <v>7</v>
      </c>
      <c r="D15" s="15">
        <v>12</v>
      </c>
      <c r="E15" s="15">
        <v>9208</v>
      </c>
      <c r="F15" s="15" t="s">
        <v>29</v>
      </c>
      <c r="G15" s="2">
        <v>1</v>
      </c>
      <c r="H15" s="15" t="s">
        <v>558</v>
      </c>
      <c r="I15" s="15" t="s">
        <v>47</v>
      </c>
      <c r="J15" s="15">
        <v>17</v>
      </c>
      <c r="K15" s="15">
        <v>666</v>
      </c>
      <c r="L15" s="15">
        <v>540</v>
      </c>
      <c r="M15" s="15">
        <v>600</v>
      </c>
      <c r="N15" s="48">
        <f>'Cooling Flow Calculations'!B43</f>
        <v>74.701195219123505</v>
      </c>
      <c r="O15" s="48">
        <f>'Cooling Flow Calculations'!B44</f>
        <v>-298.80478087649402</v>
      </c>
      <c r="R15" s="20" t="s">
        <v>573</v>
      </c>
      <c r="S15" s="2" t="s">
        <v>50</v>
      </c>
      <c r="T15" s="18"/>
      <c r="U15" s="18"/>
      <c r="V15" s="18"/>
      <c r="W15" s="18">
        <v>33</v>
      </c>
      <c r="X15" s="18">
        <v>15</v>
      </c>
      <c r="Y15" s="18">
        <v>16</v>
      </c>
    </row>
    <row r="16" spans="1:30" s="15" customFormat="1" ht="12.75" customHeight="1" x14ac:dyDescent="0.2">
      <c r="A16" s="15">
        <f t="shared" si="0"/>
        <v>222</v>
      </c>
      <c r="B16" s="20">
        <v>2</v>
      </c>
      <c r="C16" s="15">
        <f t="shared" si="1"/>
        <v>7</v>
      </c>
      <c r="D16" s="15">
        <v>13</v>
      </c>
      <c r="E16" s="15">
        <v>9208</v>
      </c>
      <c r="F16" s="15" t="s">
        <v>29</v>
      </c>
      <c r="G16" s="2">
        <v>1</v>
      </c>
      <c r="H16" s="15" t="s">
        <v>559</v>
      </c>
      <c r="I16" s="15" t="s">
        <v>34</v>
      </c>
      <c r="J16" s="15">
        <v>16</v>
      </c>
      <c r="K16" s="15">
        <v>1350</v>
      </c>
      <c r="L16" s="15">
        <v>1250</v>
      </c>
      <c r="M16" s="15">
        <v>1350</v>
      </c>
      <c r="N16" s="48">
        <f>'Cooling Flow Calculations'!$B$30</f>
        <v>340.90909090909093</v>
      </c>
      <c r="O16" s="48">
        <f>'Cooling Flow Calculations'!$B$31</f>
        <v>-1363.6363636363637</v>
      </c>
      <c r="R16" s="20" t="s">
        <v>574</v>
      </c>
      <c r="S16" s="2" t="s">
        <v>50</v>
      </c>
      <c r="T16" s="18"/>
      <c r="U16" s="18"/>
      <c r="V16" s="18"/>
      <c r="W16" s="18">
        <v>9</v>
      </c>
      <c r="X16" s="18">
        <v>29</v>
      </c>
      <c r="Y16" s="18">
        <v>10</v>
      </c>
    </row>
    <row r="17" spans="1:25" s="15" customFormat="1" ht="12.75" customHeight="1" x14ac:dyDescent="0.2">
      <c r="A17" s="15">
        <f t="shared" si="0"/>
        <v>223</v>
      </c>
      <c r="B17" s="20">
        <v>2</v>
      </c>
      <c r="C17" s="15">
        <f t="shared" si="1"/>
        <v>7</v>
      </c>
      <c r="D17" s="15">
        <v>14</v>
      </c>
      <c r="E17" s="15">
        <v>9208</v>
      </c>
      <c r="F17" s="15" t="s">
        <v>29</v>
      </c>
      <c r="G17" s="2">
        <v>1</v>
      </c>
      <c r="H17" s="15" t="s">
        <v>560</v>
      </c>
      <c r="I17" s="15" t="s">
        <v>34</v>
      </c>
      <c r="J17" s="15">
        <v>15</v>
      </c>
      <c r="K17" s="15">
        <v>1500</v>
      </c>
      <c r="L17" s="15">
        <v>1380</v>
      </c>
      <c r="M17" s="15">
        <v>1500</v>
      </c>
      <c r="N17" s="48">
        <f>'Cooling Flow Calculations'!$B$30</f>
        <v>340.90909090909093</v>
      </c>
      <c r="O17" s="48">
        <f>'Cooling Flow Calculations'!$B$31</f>
        <v>-1363.6363636363637</v>
      </c>
      <c r="R17" s="20" t="s">
        <v>575</v>
      </c>
      <c r="S17" s="2" t="s">
        <v>50</v>
      </c>
      <c r="T17" s="18"/>
      <c r="U17" s="18"/>
      <c r="V17" s="18"/>
      <c r="W17" s="18">
        <v>12</v>
      </c>
      <c r="X17" s="18">
        <v>11</v>
      </c>
      <c r="Y17" s="18">
        <v>30</v>
      </c>
    </row>
    <row r="18" spans="1:25" s="15" customFormat="1" ht="12.75" customHeight="1" x14ac:dyDescent="0.2">
      <c r="A18" s="15">
        <f t="shared" si="0"/>
        <v>224</v>
      </c>
      <c r="B18" s="20">
        <v>2</v>
      </c>
      <c r="C18" s="15">
        <f t="shared" si="1"/>
        <v>7</v>
      </c>
      <c r="D18" s="15">
        <v>15</v>
      </c>
      <c r="E18" s="15">
        <v>9208</v>
      </c>
      <c r="F18" s="15" t="s">
        <v>29</v>
      </c>
      <c r="G18" s="2">
        <v>0</v>
      </c>
      <c r="H18" s="20"/>
      <c r="J18" s="20"/>
      <c r="K18" s="22"/>
      <c r="L18" s="22"/>
      <c r="M18" s="22"/>
      <c r="N18" s="53">
        <v>1</v>
      </c>
      <c r="O18" s="53">
        <v>0</v>
      </c>
      <c r="R18" s="20"/>
      <c r="T18" s="18"/>
      <c r="U18" s="18"/>
      <c r="V18" s="18"/>
      <c r="W18" s="18">
        <v>14</v>
      </c>
      <c r="X18" s="18">
        <v>31</v>
      </c>
      <c r="Y18" s="18">
        <v>13</v>
      </c>
    </row>
    <row r="19" spans="1:25" ht="12.75" customHeight="1" x14ac:dyDescent="0.2">
      <c r="T19" s="7"/>
      <c r="U19" s="7"/>
      <c r="V19" s="7"/>
      <c r="W19" s="7"/>
      <c r="X19" s="7"/>
    </row>
    <row r="20" spans="1:25" ht="12.75" customHeight="1" x14ac:dyDescent="0.2">
      <c r="L20" s="180"/>
      <c r="M20" s="180"/>
      <c r="N20" s="180"/>
      <c r="O20" s="180"/>
      <c r="P20" s="180"/>
      <c r="T20" s="7"/>
      <c r="U20" s="7"/>
      <c r="V20" s="7"/>
      <c r="W20" s="7"/>
      <c r="X20" s="7"/>
    </row>
    <row r="21" spans="1:25" ht="12.75" customHeight="1" x14ac:dyDescent="0.2">
      <c r="L21" s="30"/>
      <c r="M21" s="30"/>
      <c r="N21" s="30"/>
      <c r="O21" s="30"/>
      <c r="P21" s="30"/>
      <c r="T21" s="7"/>
      <c r="U21" s="7"/>
      <c r="V21" s="7"/>
      <c r="W21" s="7"/>
      <c r="X21" s="7"/>
    </row>
    <row r="22" spans="1:25" ht="12.75" customHeight="1" x14ac:dyDescent="0.2">
      <c r="L22" s="30"/>
      <c r="M22" s="30"/>
      <c r="N22" s="30"/>
      <c r="O22" s="30"/>
      <c r="P22" s="30"/>
      <c r="Q22" s="27"/>
      <c r="T22" s="7"/>
      <c r="U22" s="7"/>
      <c r="V22" s="7"/>
      <c r="W22" s="7"/>
      <c r="X22" s="7"/>
    </row>
    <row r="23" spans="1:25" ht="12.75" customHeight="1" x14ac:dyDescent="0.2">
      <c r="L23" s="30"/>
      <c r="M23" s="30"/>
      <c r="N23" s="30"/>
      <c r="O23" s="30"/>
      <c r="P23" s="30"/>
      <c r="Q23" s="27"/>
      <c r="T23" s="7"/>
      <c r="U23" s="7"/>
      <c r="V23" s="7"/>
      <c r="W23" s="7"/>
      <c r="X23" s="7"/>
    </row>
    <row r="24" spans="1:25" ht="12.75" customHeight="1" x14ac:dyDescent="0.2">
      <c r="L24" s="177"/>
      <c r="M24" s="177"/>
      <c r="N24" s="177"/>
      <c r="O24" s="177"/>
      <c r="P24" s="177"/>
      <c r="Q24" s="27"/>
      <c r="T24" s="12"/>
      <c r="U24" s="7"/>
      <c r="V24" s="7"/>
      <c r="W24" s="7"/>
      <c r="X24" s="7"/>
      <c r="Y24" s="7"/>
    </row>
    <row r="25" spans="1:25" ht="12.75" customHeight="1" x14ac:dyDescent="0.2">
      <c r="L25" s="30"/>
      <c r="M25" s="30"/>
      <c r="N25" s="30"/>
      <c r="O25" s="30"/>
      <c r="P25" s="30"/>
      <c r="T25" s="12"/>
      <c r="U25" s="7"/>
      <c r="V25" s="7"/>
      <c r="W25" s="7"/>
      <c r="X25" s="7"/>
      <c r="Y25" s="7"/>
    </row>
    <row r="26" spans="1:25" ht="12.75" customHeight="1" x14ac:dyDescent="0.2">
      <c r="L26" s="30"/>
      <c r="M26" s="30"/>
      <c r="N26" s="30"/>
      <c r="O26" s="30"/>
      <c r="P26" s="30"/>
      <c r="T26" s="12"/>
      <c r="U26" s="7"/>
      <c r="V26" s="7"/>
      <c r="W26" s="7"/>
      <c r="X26" s="7"/>
      <c r="Y26" s="7"/>
    </row>
    <row r="27" spans="1:25" ht="12.75" customHeight="1" x14ac:dyDescent="0.2">
      <c r="L27" s="180"/>
      <c r="M27" s="180"/>
      <c r="N27" s="180"/>
      <c r="O27" s="180"/>
      <c r="P27" s="180"/>
      <c r="T27" s="12"/>
      <c r="U27" s="7"/>
      <c r="V27" s="7"/>
      <c r="W27" s="7"/>
      <c r="X27" s="7"/>
      <c r="Y27" s="7"/>
    </row>
    <row r="28" spans="1:25" ht="12.75" customHeight="1" x14ac:dyDescent="0.2">
      <c r="L28" s="177"/>
      <c r="M28" s="177"/>
      <c r="N28" s="30"/>
      <c r="O28" s="30"/>
      <c r="P28" s="31"/>
      <c r="T28" s="12"/>
      <c r="U28" s="7"/>
      <c r="V28" s="7"/>
      <c r="W28" s="7"/>
      <c r="X28" s="7"/>
      <c r="Y28" s="7"/>
    </row>
    <row r="29" spans="1:25" ht="12.75" customHeight="1" x14ac:dyDescent="0.2">
      <c r="L29" s="30"/>
      <c r="M29" s="30"/>
      <c r="N29" s="30"/>
      <c r="O29" s="30"/>
      <c r="P29" s="31"/>
      <c r="T29" s="12"/>
      <c r="U29" s="7"/>
      <c r="V29" s="7"/>
      <c r="W29" s="7"/>
      <c r="X29" s="7"/>
      <c r="Y29" s="7"/>
    </row>
    <row r="30" spans="1:25" ht="12.75" customHeight="1" x14ac:dyDescent="0.2">
      <c r="L30" s="30"/>
      <c r="M30" s="33"/>
      <c r="N30" s="33"/>
      <c r="O30" s="28"/>
      <c r="P30" s="32"/>
      <c r="T30" s="12"/>
      <c r="U30" s="7"/>
      <c r="V30" s="7"/>
      <c r="W30" s="7"/>
      <c r="X30" s="7"/>
      <c r="Y30" s="7"/>
    </row>
    <row r="31" spans="1:25" ht="12.75" customHeight="1" x14ac:dyDescent="0.2">
      <c r="L31" s="30"/>
      <c r="M31" s="33"/>
      <c r="N31" s="35"/>
      <c r="O31" s="28"/>
      <c r="P31" s="32"/>
      <c r="T31" s="12"/>
      <c r="U31" s="7"/>
      <c r="V31" s="7"/>
      <c r="W31" s="7"/>
      <c r="X31" s="7"/>
      <c r="Y31" s="7"/>
    </row>
    <row r="32" spans="1:25" ht="12.75" customHeight="1" x14ac:dyDescent="0.2">
      <c r="L32" s="30"/>
      <c r="M32" s="30"/>
      <c r="N32" s="30"/>
      <c r="O32" s="30"/>
      <c r="P32" s="30"/>
      <c r="T32" s="12"/>
      <c r="U32" s="7"/>
      <c r="V32" s="7"/>
      <c r="W32" s="7"/>
      <c r="X32" s="7"/>
      <c r="Y32" s="7"/>
    </row>
    <row r="33" spans="12:25" ht="12.75" customHeight="1" x14ac:dyDescent="0.2">
      <c r="L33" s="30"/>
      <c r="M33" s="40"/>
      <c r="N33" s="30"/>
      <c r="O33" s="30"/>
      <c r="P33" s="30"/>
      <c r="T33" s="12"/>
      <c r="U33" s="7"/>
      <c r="V33" s="7"/>
      <c r="W33" s="7"/>
      <c r="X33" s="7"/>
      <c r="Y33" s="7"/>
    </row>
    <row r="34" spans="12:25" ht="12.75" customHeight="1" x14ac:dyDescent="0.2">
      <c r="L34" s="30"/>
      <c r="M34" s="34"/>
      <c r="N34" s="30"/>
      <c r="O34" s="30"/>
      <c r="P34" s="30"/>
      <c r="T34" s="12"/>
      <c r="U34" s="7"/>
      <c r="V34" s="7"/>
      <c r="W34" s="7"/>
      <c r="X34" s="7"/>
      <c r="Y34" s="7"/>
    </row>
    <row r="35" spans="12:25" ht="12.75" customHeight="1" x14ac:dyDescent="0.2">
      <c r="L35" s="30"/>
      <c r="M35" s="33"/>
      <c r="N35" s="52"/>
      <c r="O35" s="52"/>
      <c r="P35" s="52"/>
      <c r="T35" s="12"/>
      <c r="U35" s="7"/>
      <c r="V35" s="7"/>
      <c r="W35" s="7"/>
      <c r="X35" s="7"/>
      <c r="Y35" s="7"/>
    </row>
    <row r="36" spans="12:25" ht="12.75" customHeight="1" x14ac:dyDescent="0.2">
      <c r="L36" s="180"/>
      <c r="M36" s="180"/>
      <c r="N36" s="180"/>
      <c r="O36" s="180"/>
      <c r="P36" s="180"/>
      <c r="T36" s="12"/>
      <c r="U36" s="7"/>
      <c r="V36" s="7"/>
      <c r="W36" s="7"/>
      <c r="X36" s="7"/>
      <c r="Y36" s="7"/>
    </row>
    <row r="37" spans="12:25" ht="12.75" customHeight="1" x14ac:dyDescent="0.2">
      <c r="L37" s="177"/>
      <c r="M37" s="177"/>
      <c r="N37" s="30"/>
      <c r="O37" s="30"/>
      <c r="P37" s="31"/>
      <c r="T37" s="12"/>
      <c r="U37" s="7"/>
      <c r="V37" s="7"/>
      <c r="W37" s="7"/>
      <c r="X37" s="7"/>
      <c r="Y37" s="7"/>
    </row>
    <row r="38" spans="12:25" ht="12.75" customHeight="1" x14ac:dyDescent="0.2">
      <c r="L38" s="30"/>
      <c r="M38" s="30"/>
      <c r="N38" s="30"/>
      <c r="O38" s="30"/>
      <c r="P38" s="31"/>
      <c r="T38" s="12"/>
      <c r="U38" s="7"/>
      <c r="V38" s="7"/>
      <c r="W38" s="7"/>
      <c r="X38" s="7"/>
      <c r="Y38" s="7"/>
    </row>
    <row r="39" spans="12:25" ht="12.75" customHeight="1" x14ac:dyDescent="0.2">
      <c r="L39" s="30"/>
      <c r="M39" s="33"/>
      <c r="N39" s="33"/>
      <c r="O39" s="28"/>
      <c r="P39" s="32"/>
      <c r="T39" s="12"/>
      <c r="U39" s="7"/>
      <c r="V39" s="7"/>
      <c r="W39" s="7"/>
      <c r="X39" s="7"/>
      <c r="Y39" s="7"/>
    </row>
    <row r="40" spans="12:25" ht="12.75" customHeight="1" x14ac:dyDescent="0.2">
      <c r="L40" s="30"/>
      <c r="M40" s="33"/>
      <c r="N40" s="33"/>
      <c r="O40" s="28"/>
      <c r="P40" s="32"/>
      <c r="T40" s="12"/>
      <c r="U40" s="7"/>
      <c r="V40" s="7"/>
      <c r="W40" s="7"/>
      <c r="X40" s="7"/>
      <c r="Y40" s="7"/>
    </row>
    <row r="41" spans="12:25" ht="12.75" customHeight="1" x14ac:dyDescent="0.2">
      <c r="L41" s="30"/>
      <c r="M41" s="30"/>
      <c r="N41" s="30"/>
      <c r="O41" s="30"/>
      <c r="P41" s="30"/>
      <c r="T41" s="12"/>
      <c r="U41" s="7"/>
      <c r="V41" s="7"/>
      <c r="W41" s="7"/>
      <c r="X41" s="7"/>
      <c r="Y41" s="7"/>
    </row>
    <row r="42" spans="12:25" ht="12.75" customHeight="1" x14ac:dyDescent="0.2">
      <c r="L42" s="30"/>
      <c r="M42" s="40"/>
      <c r="N42" s="30"/>
      <c r="O42" s="30"/>
      <c r="P42" s="30"/>
      <c r="T42" s="12"/>
      <c r="U42" s="7"/>
      <c r="V42" s="7"/>
      <c r="W42" s="7"/>
      <c r="X42" s="7"/>
      <c r="Y42" s="7"/>
    </row>
    <row r="43" spans="12:25" ht="12.75" customHeight="1" x14ac:dyDescent="0.2">
      <c r="L43" s="30"/>
      <c r="M43" s="34"/>
      <c r="N43" s="30"/>
      <c r="O43" s="30"/>
      <c r="P43" s="30"/>
      <c r="T43" s="12"/>
      <c r="U43" s="7"/>
      <c r="V43" s="7"/>
      <c r="W43" s="7"/>
      <c r="X43" s="7"/>
      <c r="Y43" s="7"/>
    </row>
    <row r="44" spans="12:25" ht="12.75" customHeight="1" x14ac:dyDescent="0.2">
      <c r="L44" s="30"/>
      <c r="M44" s="33"/>
      <c r="N44" s="52"/>
      <c r="O44" s="52"/>
      <c r="P44" s="52"/>
      <c r="T44" s="12"/>
      <c r="U44" s="7"/>
      <c r="V44" s="7"/>
      <c r="W44" s="7"/>
      <c r="X44" s="7"/>
      <c r="Y44" s="7"/>
    </row>
    <row r="45" spans="12:25" ht="12.75" customHeight="1" x14ac:dyDescent="0.2">
      <c r="T45" s="12"/>
      <c r="U45" s="7"/>
      <c r="V45" s="7"/>
      <c r="W45" s="7"/>
      <c r="X45" s="7"/>
      <c r="Y45" s="7"/>
    </row>
    <row r="46" spans="12:25" ht="12.75" customHeight="1" x14ac:dyDescent="0.2">
      <c r="T46" s="12"/>
      <c r="U46" s="7"/>
      <c r="V46" s="7"/>
      <c r="W46" s="7"/>
      <c r="X46" s="7"/>
      <c r="Y46" s="7"/>
    </row>
    <row r="47" spans="12:25" ht="12.75" customHeight="1" x14ac:dyDescent="0.2">
      <c r="M47" s="26"/>
      <c r="T47" s="12"/>
      <c r="U47" s="7"/>
      <c r="V47" s="7"/>
      <c r="W47" s="7"/>
      <c r="X47" s="7"/>
      <c r="Y47" s="7"/>
    </row>
    <row r="48" spans="12:25" ht="12.75" customHeight="1" x14ac:dyDescent="0.2">
      <c r="P48" s="35"/>
      <c r="Q48" s="27"/>
      <c r="T48" s="12"/>
      <c r="U48" s="7"/>
      <c r="V48" s="7"/>
      <c r="W48" s="7"/>
      <c r="X48" s="7"/>
      <c r="Y48" s="7"/>
    </row>
    <row r="49" spans="13:25" ht="12.75" customHeight="1" x14ac:dyDescent="0.2">
      <c r="M49" s="25"/>
      <c r="N49" s="25"/>
      <c r="P49" s="25"/>
      <c r="Q49" s="27"/>
      <c r="T49" s="12"/>
      <c r="U49" s="7"/>
      <c r="V49" s="7"/>
      <c r="W49" s="7"/>
      <c r="X49" s="7"/>
      <c r="Y49" s="7"/>
    </row>
    <row r="50" spans="13:25" ht="12.75" customHeight="1" x14ac:dyDescent="0.2">
      <c r="M50" s="25"/>
      <c r="N50" s="25"/>
      <c r="P50" s="25"/>
      <c r="Q50" s="27"/>
      <c r="T50" s="12"/>
      <c r="U50" s="7"/>
      <c r="V50" s="7"/>
      <c r="W50" s="7"/>
      <c r="X50" s="7"/>
      <c r="Y50" s="7"/>
    </row>
    <row r="51" spans="13:25" ht="12.75" customHeight="1" x14ac:dyDescent="0.2">
      <c r="M51" s="25"/>
      <c r="N51" s="25"/>
      <c r="P51" s="25"/>
      <c r="Q51" s="27"/>
      <c r="T51" s="12"/>
      <c r="U51" s="7"/>
      <c r="V51" s="7"/>
      <c r="W51" s="7"/>
      <c r="X51" s="7"/>
      <c r="Y51" s="7"/>
    </row>
    <row r="52" spans="13:25" ht="12.75" customHeight="1" x14ac:dyDescent="0.2">
      <c r="M52" s="25"/>
      <c r="N52" s="25"/>
      <c r="P52" s="28"/>
      <c r="Q52" s="32"/>
      <c r="T52" s="12"/>
      <c r="U52" s="7"/>
      <c r="V52" s="7"/>
      <c r="W52" s="7"/>
      <c r="X52" s="7"/>
      <c r="Y52" s="7"/>
    </row>
    <row r="53" spans="13:25" ht="12.75" customHeight="1" x14ac:dyDescent="0.2">
      <c r="M53" s="25"/>
      <c r="N53" s="25"/>
      <c r="O53" s="33"/>
      <c r="P53" s="28"/>
      <c r="Q53" s="32"/>
      <c r="T53" s="12"/>
      <c r="U53" s="7"/>
      <c r="V53" s="7"/>
      <c r="W53" s="7"/>
      <c r="X53" s="7"/>
      <c r="Y53" s="7"/>
    </row>
    <row r="54" spans="13:25" ht="12.75" customHeight="1" x14ac:dyDescent="0.2">
      <c r="N54" s="25"/>
      <c r="Q54" s="27"/>
      <c r="T54" s="12"/>
      <c r="U54" s="7"/>
      <c r="V54" s="7"/>
      <c r="W54" s="7"/>
      <c r="X54" s="7"/>
      <c r="Y54" s="7"/>
    </row>
    <row r="55" spans="13:25" ht="12.75" customHeight="1" x14ac:dyDescent="0.2">
      <c r="N55" s="26"/>
      <c r="Q55" s="27"/>
      <c r="T55" s="12"/>
      <c r="U55" s="7"/>
      <c r="V55" s="7"/>
      <c r="W55" s="7"/>
      <c r="X55" s="7"/>
      <c r="Y55" s="7"/>
    </row>
    <row r="56" spans="13:25" ht="12.75" customHeight="1" x14ac:dyDescent="0.2">
      <c r="P56" s="33"/>
      <c r="Q56" s="27"/>
      <c r="T56" s="12"/>
      <c r="U56" s="7"/>
      <c r="V56" s="7"/>
      <c r="W56" s="7"/>
      <c r="X56" s="7"/>
      <c r="Y56" s="7"/>
    </row>
    <row r="57" spans="13:25" ht="12.75" customHeight="1" x14ac:dyDescent="0.2">
      <c r="T57" s="12"/>
      <c r="U57" s="7"/>
      <c r="V57" s="7"/>
      <c r="W57" s="7"/>
      <c r="X57" s="7"/>
      <c r="Y57" s="7"/>
    </row>
    <row r="58" spans="13:25" ht="12.75" customHeight="1" x14ac:dyDescent="0.2">
      <c r="T58" s="12"/>
      <c r="U58" s="7"/>
      <c r="V58" s="7"/>
      <c r="W58" s="7"/>
      <c r="X58" s="7"/>
      <c r="Y58" s="7"/>
    </row>
    <row r="59" spans="13:25" ht="12.75" customHeight="1" x14ac:dyDescent="0.2">
      <c r="T59" s="12"/>
      <c r="U59" s="7"/>
      <c r="V59" s="7"/>
      <c r="W59" s="7"/>
      <c r="X59" s="7"/>
      <c r="Y59" s="7"/>
    </row>
    <row r="60" spans="13:25" ht="12.75" customHeight="1" x14ac:dyDescent="0.2">
      <c r="T60" s="12"/>
      <c r="U60" s="7"/>
      <c r="V60" s="7"/>
      <c r="W60" s="7"/>
      <c r="X60" s="7"/>
      <c r="Y60" s="7"/>
    </row>
    <row r="61" spans="13:25" ht="12.75" customHeight="1" x14ac:dyDescent="0.2">
      <c r="T61" s="12"/>
      <c r="U61" s="7"/>
      <c r="V61" s="7"/>
      <c r="W61" s="7"/>
      <c r="X61" s="7"/>
      <c r="Y61" s="7"/>
    </row>
    <row r="62" spans="13:25" ht="12.75" customHeight="1" x14ac:dyDescent="0.2">
      <c r="T62" s="12"/>
      <c r="U62" s="7"/>
      <c r="V62" s="7"/>
      <c r="W62" s="7"/>
      <c r="X62" s="7"/>
      <c r="Y62" s="7"/>
    </row>
    <row r="63" spans="13:25" ht="12.75" customHeight="1" x14ac:dyDescent="0.2">
      <c r="T63" s="12"/>
      <c r="U63" s="7"/>
      <c r="V63" s="7"/>
      <c r="W63" s="7"/>
      <c r="X63" s="7"/>
      <c r="Y63" s="7"/>
    </row>
    <row r="64" spans="13:25" ht="12.75" customHeight="1" x14ac:dyDescent="0.2">
      <c r="T64" s="12"/>
      <c r="U64" s="7"/>
      <c r="V64" s="7"/>
      <c r="W64" s="7"/>
      <c r="X64" s="7"/>
      <c r="Y64" s="7"/>
    </row>
    <row r="65" spans="20:25" ht="12.75" customHeight="1" x14ac:dyDescent="0.2">
      <c r="T65" s="12"/>
      <c r="U65" s="7"/>
      <c r="V65" s="7"/>
      <c r="W65" s="7"/>
      <c r="X65" s="7"/>
      <c r="Y65" s="7"/>
    </row>
    <row r="66" spans="20:25" ht="12.75" customHeight="1" x14ac:dyDescent="0.2">
      <c r="T66" s="12"/>
      <c r="U66" s="7"/>
      <c r="V66" s="7"/>
      <c r="W66" s="7"/>
      <c r="X66" s="7"/>
      <c r="Y66" s="7"/>
    </row>
  </sheetData>
  <mergeCells count="36">
    <mergeCell ref="L36:P36"/>
    <mergeCell ref="L37:M37"/>
    <mergeCell ref="L24:P24"/>
    <mergeCell ref="L28:M28"/>
    <mergeCell ref="L20:P20"/>
    <mergeCell ref="L27:P27"/>
    <mergeCell ref="A1:H1"/>
    <mergeCell ref="J11:J12"/>
    <mergeCell ref="I9:I10"/>
    <mergeCell ref="I11:I12"/>
    <mergeCell ref="I13:I14"/>
    <mergeCell ref="J13:J14"/>
    <mergeCell ref="I3:I4"/>
    <mergeCell ref="I5:I6"/>
    <mergeCell ref="I7:I8"/>
    <mergeCell ref="J3:J4"/>
    <mergeCell ref="J5:J6"/>
    <mergeCell ref="J7:J8"/>
    <mergeCell ref="P1:P2"/>
    <mergeCell ref="I1:J1"/>
    <mergeCell ref="J9:J10"/>
    <mergeCell ref="R1:R2"/>
    <mergeCell ref="L1:L2"/>
    <mergeCell ref="M1:M2"/>
    <mergeCell ref="N1:N2"/>
    <mergeCell ref="O1:O2"/>
    <mergeCell ref="Q1:Q2"/>
    <mergeCell ref="AC1:AC2"/>
    <mergeCell ref="AD1:AD2"/>
    <mergeCell ref="S1:S2"/>
    <mergeCell ref="T1:T2"/>
    <mergeCell ref="U1:V1"/>
    <mergeCell ref="W1:Y1"/>
    <mergeCell ref="Z1:Z2"/>
    <mergeCell ref="AA1:AA2"/>
    <mergeCell ref="AB1:AB2"/>
  </mergeCells>
  <pageMargins left="0.75" right="0.75" top="1" bottom="1" header="0.5" footer="0.5"/>
  <pageSetup paperSize="9"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P67"/>
  <sheetViews>
    <sheetView workbookViewId="0">
      <pane xSplit="8" ySplit="2" topLeftCell="J3" activePane="bottomRight" state="frozenSplit"/>
      <selection activeCell="H24" sqref="H24"/>
      <selection pane="topRight" activeCell="H24" sqref="H24"/>
      <selection pane="bottomLeft" activeCell="H24" sqref="H24"/>
      <selection pane="bottomRight" activeCell="M34" activeCellId="2" sqref="H34 L34 M34"/>
    </sheetView>
  </sheetViews>
  <sheetFormatPr defaultColWidth="9.140625" defaultRowHeight="12.75" customHeight="1" x14ac:dyDescent="0.2"/>
  <cols>
    <col min="1" max="1" width="4" style="2" bestFit="1" customWidth="1"/>
    <col min="2" max="2" width="4.85546875" style="2" bestFit="1" customWidth="1"/>
    <col min="3" max="3" width="7" style="2" bestFit="1" customWidth="1"/>
    <col min="4" max="4" width="3.28515625" style="2" bestFit="1" customWidth="1"/>
    <col min="5" max="5" width="7.85546875" style="2" customWidth="1"/>
    <col min="6" max="6" width="7" style="2" bestFit="1" customWidth="1"/>
    <col min="7" max="7" width="8.140625" style="2" customWidth="1"/>
    <col min="8" max="8" width="16.42578125" style="2" bestFit="1" customWidth="1"/>
    <col min="9" max="9" width="17" style="2" bestFit="1" customWidth="1"/>
    <col min="10" max="10" width="7.140625" style="2" customWidth="1"/>
    <col min="11" max="11" width="8.28515625" style="2" customWidth="1"/>
    <col min="12" max="12" width="52.140625" style="2" customWidth="1"/>
    <col min="13" max="13" width="15.140625" style="2" bestFit="1" customWidth="1"/>
    <col min="14" max="14" width="5.140625" style="2" bestFit="1" customWidth="1"/>
    <col min="15" max="16384" width="9.140625" style="2"/>
  </cols>
  <sheetData>
    <row r="1" spans="1:16" s="1" customFormat="1" ht="23.25" customHeight="1" x14ac:dyDescent="0.2">
      <c r="A1" s="171" t="s">
        <v>42</v>
      </c>
      <c r="B1" s="171"/>
      <c r="C1" s="171"/>
      <c r="D1" s="171"/>
      <c r="E1" s="171"/>
      <c r="F1" s="171"/>
      <c r="G1" s="171"/>
      <c r="H1" s="171"/>
      <c r="I1" s="172" t="s">
        <v>1</v>
      </c>
      <c r="J1" s="172" t="s">
        <v>67</v>
      </c>
      <c r="K1" s="172"/>
      <c r="L1" s="29">
        <v>1</v>
      </c>
      <c r="M1" s="172" t="s">
        <v>7</v>
      </c>
      <c r="N1" s="172" t="s">
        <v>9</v>
      </c>
      <c r="O1" s="172" t="s">
        <v>48</v>
      </c>
      <c r="P1" s="172" t="s">
        <v>49</v>
      </c>
    </row>
    <row r="2" spans="1:16" s="1" customFormat="1" ht="25.5" x14ac:dyDescent="0.2">
      <c r="B2" s="1" t="s">
        <v>24</v>
      </c>
      <c r="C2" s="1" t="s">
        <v>3</v>
      </c>
      <c r="D2" s="1" t="s">
        <v>0</v>
      </c>
      <c r="E2" s="1" t="s">
        <v>4</v>
      </c>
      <c r="F2" s="1" t="s">
        <v>26</v>
      </c>
      <c r="G2" s="29" t="s">
        <v>66</v>
      </c>
      <c r="H2" s="1" t="s">
        <v>5</v>
      </c>
      <c r="I2" s="172"/>
      <c r="J2" s="6" t="s">
        <v>12</v>
      </c>
      <c r="K2" s="6" t="s">
        <v>13</v>
      </c>
      <c r="L2" s="6" t="s">
        <v>6</v>
      </c>
      <c r="M2" s="172"/>
      <c r="N2" s="172"/>
      <c r="O2" s="172"/>
      <c r="P2" s="172"/>
    </row>
    <row r="3" spans="1:16" ht="12.75" customHeight="1" x14ac:dyDescent="0.2">
      <c r="A3" s="2">
        <f>Drop2Mod7!A18+1</f>
        <v>225</v>
      </c>
      <c r="B3" s="2">
        <v>2</v>
      </c>
      <c r="C3" s="2">
        <v>8</v>
      </c>
      <c r="D3" s="2">
        <v>0</v>
      </c>
      <c r="E3" s="2">
        <v>9205</v>
      </c>
      <c r="F3" s="2" t="s">
        <v>28</v>
      </c>
      <c r="G3" s="2">
        <v>0</v>
      </c>
      <c r="H3" s="20"/>
      <c r="I3" s="21"/>
    </row>
    <row r="4" spans="1:16" ht="12.75" customHeight="1" x14ac:dyDescent="0.2">
      <c r="A4" s="2">
        <f>A3+1</f>
        <v>226</v>
      </c>
      <c r="B4" s="2">
        <v>2</v>
      </c>
      <c r="C4" s="2">
        <v>8</v>
      </c>
      <c r="D4" s="2">
        <v>1</v>
      </c>
      <c r="E4" s="2">
        <v>9205</v>
      </c>
      <c r="F4" s="2" t="s">
        <v>28</v>
      </c>
      <c r="G4" s="2">
        <v>0</v>
      </c>
      <c r="H4" s="20"/>
      <c r="I4" s="21"/>
    </row>
    <row r="5" spans="1:16" ht="12.75" customHeight="1" x14ac:dyDescent="0.2">
      <c r="A5" s="2">
        <f t="shared" ref="A5:A34" si="0">A4+1</f>
        <v>227</v>
      </c>
      <c r="B5" s="2">
        <v>2</v>
      </c>
      <c r="C5" s="2">
        <v>8</v>
      </c>
      <c r="D5" s="2">
        <v>2</v>
      </c>
      <c r="E5" s="2">
        <v>9205</v>
      </c>
      <c r="F5" s="2" t="s">
        <v>28</v>
      </c>
      <c r="G5" s="2">
        <v>0</v>
      </c>
      <c r="H5" s="20"/>
      <c r="I5" s="21"/>
    </row>
    <row r="6" spans="1:16" ht="12.75" customHeight="1" x14ac:dyDescent="0.2">
      <c r="A6" s="2">
        <f t="shared" si="0"/>
        <v>228</v>
      </c>
      <c r="B6" s="9">
        <v>2</v>
      </c>
      <c r="C6" s="9">
        <v>8</v>
      </c>
      <c r="D6" s="2">
        <v>3</v>
      </c>
      <c r="E6" s="2">
        <v>9205</v>
      </c>
      <c r="F6" s="2" t="s">
        <v>28</v>
      </c>
      <c r="G6" s="2">
        <v>0</v>
      </c>
    </row>
    <row r="7" spans="1:16" ht="12.75" customHeight="1" x14ac:dyDescent="0.2">
      <c r="A7" s="2">
        <f t="shared" si="0"/>
        <v>229</v>
      </c>
      <c r="B7" s="9">
        <v>2</v>
      </c>
      <c r="C7" s="2">
        <v>8</v>
      </c>
      <c r="D7" s="2">
        <v>4</v>
      </c>
      <c r="E7" s="2">
        <v>9205</v>
      </c>
      <c r="F7" s="2" t="s">
        <v>28</v>
      </c>
      <c r="G7" s="2">
        <v>0</v>
      </c>
    </row>
    <row r="8" spans="1:16" ht="12.75" customHeight="1" x14ac:dyDescent="0.2">
      <c r="A8" s="2">
        <f t="shared" si="0"/>
        <v>230</v>
      </c>
      <c r="B8" s="9">
        <v>2</v>
      </c>
      <c r="C8" s="2">
        <v>8</v>
      </c>
      <c r="D8" s="2">
        <v>5</v>
      </c>
      <c r="E8" s="2">
        <v>9205</v>
      </c>
      <c r="F8" s="2" t="s">
        <v>28</v>
      </c>
      <c r="G8" s="2">
        <v>0</v>
      </c>
    </row>
    <row r="9" spans="1:16" ht="12.75" customHeight="1" x14ac:dyDescent="0.2">
      <c r="A9" s="2">
        <f t="shared" si="0"/>
        <v>231</v>
      </c>
      <c r="B9" s="9">
        <v>2</v>
      </c>
      <c r="C9" s="9">
        <v>8</v>
      </c>
      <c r="D9" s="2">
        <v>6</v>
      </c>
      <c r="E9" s="2">
        <v>9205</v>
      </c>
      <c r="F9" s="2" t="s">
        <v>28</v>
      </c>
      <c r="G9" s="2">
        <v>0</v>
      </c>
    </row>
    <row r="10" spans="1:16" ht="12.75" customHeight="1" x14ac:dyDescent="0.2">
      <c r="A10" s="2">
        <f t="shared" si="0"/>
        <v>232</v>
      </c>
      <c r="B10" s="9">
        <v>2</v>
      </c>
      <c r="C10" s="2">
        <v>8</v>
      </c>
      <c r="D10" s="2">
        <v>7</v>
      </c>
      <c r="E10" s="2">
        <v>9205</v>
      </c>
      <c r="F10" s="2" t="s">
        <v>28</v>
      </c>
      <c r="G10" s="2">
        <v>0</v>
      </c>
    </row>
    <row r="11" spans="1:16" ht="12.75" customHeight="1" x14ac:dyDescent="0.2">
      <c r="A11" s="2">
        <f t="shared" si="0"/>
        <v>233</v>
      </c>
      <c r="B11" s="9">
        <v>2</v>
      </c>
      <c r="C11" s="2">
        <v>8</v>
      </c>
      <c r="D11" s="2">
        <v>8</v>
      </c>
      <c r="E11" s="2">
        <v>9205</v>
      </c>
      <c r="F11" s="2" t="s">
        <v>28</v>
      </c>
      <c r="G11" s="2">
        <v>0</v>
      </c>
    </row>
    <row r="12" spans="1:16" ht="12.75" customHeight="1" x14ac:dyDescent="0.2">
      <c r="A12" s="2">
        <f t="shared" si="0"/>
        <v>234</v>
      </c>
      <c r="B12" s="9">
        <v>2</v>
      </c>
      <c r="C12" s="9">
        <v>8</v>
      </c>
      <c r="D12" s="2">
        <v>9</v>
      </c>
      <c r="E12" s="2">
        <v>9205</v>
      </c>
      <c r="F12" s="2" t="s">
        <v>28</v>
      </c>
      <c r="G12" s="2">
        <v>0</v>
      </c>
    </row>
    <row r="13" spans="1:16" ht="12.75" customHeight="1" x14ac:dyDescent="0.2">
      <c r="A13" s="2">
        <f t="shared" si="0"/>
        <v>235</v>
      </c>
      <c r="B13" s="9">
        <v>2</v>
      </c>
      <c r="C13" s="2">
        <v>8</v>
      </c>
      <c r="D13" s="2">
        <v>10</v>
      </c>
      <c r="E13" s="2">
        <v>9205</v>
      </c>
      <c r="F13" s="2" t="s">
        <v>28</v>
      </c>
      <c r="G13" s="2">
        <v>0</v>
      </c>
    </row>
    <row r="14" spans="1:16" ht="12.75" customHeight="1" x14ac:dyDescent="0.2">
      <c r="A14" s="2">
        <f t="shared" si="0"/>
        <v>236</v>
      </c>
      <c r="B14" s="9">
        <v>2</v>
      </c>
      <c r="C14" s="2">
        <v>8</v>
      </c>
      <c r="D14" s="2">
        <v>11</v>
      </c>
      <c r="E14" s="2">
        <v>9205</v>
      </c>
      <c r="F14" s="2" t="s">
        <v>28</v>
      </c>
      <c r="G14" s="2">
        <v>0</v>
      </c>
    </row>
    <row r="15" spans="1:16" ht="12.75" customHeight="1" x14ac:dyDescent="0.2">
      <c r="A15" s="2">
        <f t="shared" si="0"/>
        <v>237</v>
      </c>
      <c r="B15" s="9">
        <v>2</v>
      </c>
      <c r="C15" s="9">
        <v>8</v>
      </c>
      <c r="D15" s="2">
        <v>12</v>
      </c>
      <c r="E15" s="2">
        <v>9205</v>
      </c>
      <c r="F15" s="2" t="s">
        <v>28</v>
      </c>
      <c r="G15" s="2">
        <v>0</v>
      </c>
    </row>
    <row r="16" spans="1:16" ht="12.75" customHeight="1" x14ac:dyDescent="0.2">
      <c r="A16" s="2">
        <f t="shared" si="0"/>
        <v>238</v>
      </c>
      <c r="B16" s="9">
        <v>2</v>
      </c>
      <c r="C16" s="2">
        <v>8</v>
      </c>
      <c r="D16" s="2">
        <v>13</v>
      </c>
      <c r="E16" s="2">
        <v>9205</v>
      </c>
      <c r="F16" s="2" t="s">
        <v>28</v>
      </c>
      <c r="G16" s="2">
        <v>0</v>
      </c>
    </row>
    <row r="17" spans="1:7" ht="12.75" customHeight="1" x14ac:dyDescent="0.2">
      <c r="A17" s="2">
        <f t="shared" si="0"/>
        <v>239</v>
      </c>
      <c r="B17" s="9">
        <v>2</v>
      </c>
      <c r="C17" s="2">
        <v>8</v>
      </c>
      <c r="D17" s="2">
        <v>14</v>
      </c>
      <c r="E17" s="2">
        <v>9205</v>
      </c>
      <c r="F17" s="2" t="s">
        <v>28</v>
      </c>
      <c r="G17" s="2">
        <v>0</v>
      </c>
    </row>
    <row r="18" spans="1:7" ht="12.75" customHeight="1" x14ac:dyDescent="0.2">
      <c r="A18" s="2">
        <f t="shared" si="0"/>
        <v>240</v>
      </c>
      <c r="B18" s="9">
        <v>2</v>
      </c>
      <c r="C18" s="9">
        <v>8</v>
      </c>
      <c r="D18" s="2">
        <v>15</v>
      </c>
      <c r="E18" s="2">
        <v>9205</v>
      </c>
      <c r="F18" s="2" t="s">
        <v>28</v>
      </c>
      <c r="G18" s="2">
        <v>0</v>
      </c>
    </row>
    <row r="19" spans="1:7" ht="12.75" customHeight="1" x14ac:dyDescent="0.2">
      <c r="A19" s="2">
        <f t="shared" si="0"/>
        <v>241</v>
      </c>
      <c r="B19" s="9">
        <v>2</v>
      </c>
      <c r="C19" s="2">
        <v>8</v>
      </c>
      <c r="D19" s="2">
        <v>16</v>
      </c>
      <c r="E19" s="2">
        <v>9205</v>
      </c>
      <c r="F19" s="2" t="s">
        <v>28</v>
      </c>
      <c r="G19" s="2">
        <v>0</v>
      </c>
    </row>
    <row r="20" spans="1:7" ht="12.75" customHeight="1" x14ac:dyDescent="0.2">
      <c r="A20" s="2">
        <f t="shared" si="0"/>
        <v>242</v>
      </c>
      <c r="B20" s="9">
        <v>2</v>
      </c>
      <c r="C20" s="2">
        <v>8</v>
      </c>
      <c r="D20" s="2">
        <v>17</v>
      </c>
      <c r="E20" s="2">
        <v>9205</v>
      </c>
      <c r="F20" s="2" t="s">
        <v>28</v>
      </c>
      <c r="G20" s="2">
        <v>0</v>
      </c>
    </row>
    <row r="21" spans="1:7" ht="12.75" customHeight="1" x14ac:dyDescent="0.2">
      <c r="A21" s="2">
        <f t="shared" si="0"/>
        <v>243</v>
      </c>
      <c r="B21" s="9">
        <v>2</v>
      </c>
      <c r="C21" s="9">
        <v>8</v>
      </c>
      <c r="D21" s="2">
        <v>18</v>
      </c>
      <c r="E21" s="2">
        <v>9205</v>
      </c>
      <c r="F21" s="2" t="s">
        <v>28</v>
      </c>
      <c r="G21" s="2">
        <v>0</v>
      </c>
    </row>
    <row r="22" spans="1:7" ht="12.75" customHeight="1" x14ac:dyDescent="0.2">
      <c r="A22" s="2">
        <f t="shared" si="0"/>
        <v>244</v>
      </c>
      <c r="B22" s="9">
        <v>2</v>
      </c>
      <c r="C22" s="2">
        <v>8</v>
      </c>
      <c r="D22" s="2">
        <v>19</v>
      </c>
      <c r="E22" s="2">
        <v>9205</v>
      </c>
      <c r="F22" s="2" t="s">
        <v>28</v>
      </c>
      <c r="G22" s="2">
        <v>0</v>
      </c>
    </row>
    <row r="23" spans="1:7" ht="12.75" customHeight="1" x14ac:dyDescent="0.2">
      <c r="A23" s="2">
        <f t="shared" si="0"/>
        <v>245</v>
      </c>
      <c r="B23" s="9">
        <v>2</v>
      </c>
      <c r="C23" s="2">
        <v>8</v>
      </c>
      <c r="D23" s="2">
        <v>20</v>
      </c>
      <c r="E23" s="2">
        <v>9205</v>
      </c>
      <c r="F23" s="2" t="s">
        <v>28</v>
      </c>
      <c r="G23" s="2">
        <v>0</v>
      </c>
    </row>
    <row r="24" spans="1:7" ht="12.75" customHeight="1" x14ac:dyDescent="0.2">
      <c r="A24" s="2">
        <f t="shared" si="0"/>
        <v>246</v>
      </c>
      <c r="B24" s="9">
        <v>2</v>
      </c>
      <c r="C24" s="9">
        <v>8</v>
      </c>
      <c r="D24" s="2">
        <v>21</v>
      </c>
      <c r="E24" s="2">
        <v>9205</v>
      </c>
      <c r="F24" s="2" t="s">
        <v>28</v>
      </c>
      <c r="G24" s="2">
        <v>0</v>
      </c>
    </row>
    <row r="25" spans="1:7" ht="12.75" customHeight="1" x14ac:dyDescent="0.2">
      <c r="A25" s="2">
        <f t="shared" si="0"/>
        <v>247</v>
      </c>
      <c r="B25" s="9">
        <v>2</v>
      </c>
      <c r="C25" s="2">
        <v>8</v>
      </c>
      <c r="D25" s="2">
        <v>22</v>
      </c>
      <c r="E25" s="2">
        <v>9205</v>
      </c>
      <c r="F25" s="2" t="s">
        <v>28</v>
      </c>
      <c r="G25" s="2">
        <v>0</v>
      </c>
    </row>
    <row r="26" spans="1:7" ht="12.75" customHeight="1" x14ac:dyDescent="0.2">
      <c r="A26" s="2">
        <f t="shared" si="0"/>
        <v>248</v>
      </c>
      <c r="B26" s="9">
        <v>2</v>
      </c>
      <c r="C26" s="2">
        <v>8</v>
      </c>
      <c r="D26" s="2">
        <v>23</v>
      </c>
      <c r="E26" s="2">
        <v>9205</v>
      </c>
      <c r="F26" s="2" t="s">
        <v>28</v>
      </c>
      <c r="G26" s="2">
        <v>0</v>
      </c>
    </row>
    <row r="27" spans="1:7" ht="12.75" customHeight="1" x14ac:dyDescent="0.2">
      <c r="A27" s="2">
        <f t="shared" si="0"/>
        <v>249</v>
      </c>
      <c r="B27" s="9">
        <v>2</v>
      </c>
      <c r="C27" s="9">
        <v>8</v>
      </c>
      <c r="D27" s="2">
        <v>24</v>
      </c>
      <c r="E27" s="2">
        <v>9205</v>
      </c>
      <c r="F27" s="2" t="s">
        <v>28</v>
      </c>
      <c r="G27" s="2">
        <v>0</v>
      </c>
    </row>
    <row r="28" spans="1:7" ht="12.75" customHeight="1" x14ac:dyDescent="0.2">
      <c r="A28" s="2">
        <f t="shared" si="0"/>
        <v>250</v>
      </c>
      <c r="B28" s="9">
        <v>2</v>
      </c>
      <c r="C28" s="2">
        <v>8</v>
      </c>
      <c r="D28" s="2">
        <v>25</v>
      </c>
      <c r="E28" s="2">
        <v>9205</v>
      </c>
      <c r="F28" s="2" t="s">
        <v>28</v>
      </c>
      <c r="G28" s="2">
        <v>0</v>
      </c>
    </row>
    <row r="29" spans="1:7" ht="12.75" customHeight="1" x14ac:dyDescent="0.2">
      <c r="A29" s="2">
        <f t="shared" si="0"/>
        <v>251</v>
      </c>
      <c r="B29" s="9">
        <v>2</v>
      </c>
      <c r="C29" s="2">
        <v>8</v>
      </c>
      <c r="D29" s="2">
        <v>26</v>
      </c>
      <c r="E29" s="2">
        <v>9205</v>
      </c>
      <c r="F29" s="2" t="s">
        <v>28</v>
      </c>
      <c r="G29" s="2">
        <v>0</v>
      </c>
    </row>
    <row r="30" spans="1:7" ht="12.75" customHeight="1" x14ac:dyDescent="0.2">
      <c r="A30" s="2">
        <f t="shared" si="0"/>
        <v>252</v>
      </c>
      <c r="B30" s="9">
        <v>2</v>
      </c>
      <c r="C30" s="9">
        <v>8</v>
      </c>
      <c r="D30" s="2">
        <v>27</v>
      </c>
      <c r="E30" s="2">
        <v>9205</v>
      </c>
      <c r="F30" s="2" t="s">
        <v>28</v>
      </c>
      <c r="G30" s="2">
        <v>0</v>
      </c>
    </row>
    <row r="31" spans="1:7" ht="12.75" customHeight="1" x14ac:dyDescent="0.2">
      <c r="A31" s="2">
        <f t="shared" si="0"/>
        <v>253</v>
      </c>
      <c r="B31" s="9">
        <v>2</v>
      </c>
      <c r="C31" s="2">
        <v>8</v>
      </c>
      <c r="D31" s="2">
        <v>28</v>
      </c>
      <c r="E31" s="2">
        <v>9205</v>
      </c>
      <c r="F31" s="2" t="s">
        <v>28</v>
      </c>
      <c r="G31" s="2">
        <v>0</v>
      </c>
    </row>
    <row r="32" spans="1:7" ht="12.75" customHeight="1" x14ac:dyDescent="0.2">
      <c r="A32" s="2">
        <f t="shared" si="0"/>
        <v>254</v>
      </c>
      <c r="B32" s="9">
        <v>2</v>
      </c>
      <c r="C32" s="2">
        <v>8</v>
      </c>
      <c r="D32" s="2">
        <v>29</v>
      </c>
      <c r="E32" s="2">
        <v>9205</v>
      </c>
      <c r="F32" s="2" t="s">
        <v>28</v>
      </c>
      <c r="G32" s="2">
        <v>0</v>
      </c>
    </row>
    <row r="33" spans="1:16" ht="12.75" customHeight="1" x14ac:dyDescent="0.2">
      <c r="A33" s="2">
        <f t="shared" si="0"/>
        <v>255</v>
      </c>
      <c r="B33" s="9">
        <v>2</v>
      </c>
      <c r="C33" s="9">
        <v>8</v>
      </c>
      <c r="D33" s="2">
        <v>30</v>
      </c>
      <c r="E33" s="2">
        <v>9205</v>
      </c>
      <c r="F33" s="2" t="s">
        <v>28</v>
      </c>
      <c r="G33" s="2">
        <v>0</v>
      </c>
    </row>
    <row r="34" spans="1:16" ht="12.75" customHeight="1" x14ac:dyDescent="0.2">
      <c r="A34" s="2">
        <f t="shared" si="0"/>
        <v>256</v>
      </c>
      <c r="B34" s="9">
        <v>2</v>
      </c>
      <c r="C34" s="2">
        <v>8</v>
      </c>
      <c r="D34" s="2">
        <v>31</v>
      </c>
      <c r="E34" s="2">
        <v>9205</v>
      </c>
      <c r="F34" s="2" t="s">
        <v>28</v>
      </c>
      <c r="G34" s="2">
        <v>1</v>
      </c>
      <c r="H34" s="2" t="s">
        <v>576</v>
      </c>
      <c r="I34" s="2" t="s">
        <v>8</v>
      </c>
      <c r="J34" s="5" t="str">
        <f>"+/- 10v"</f>
        <v>+/- 10v</v>
      </c>
      <c r="K34" s="5" t="s">
        <v>14</v>
      </c>
      <c r="L34" s="2" t="s">
        <v>577</v>
      </c>
      <c r="M34" s="2" t="s">
        <v>578</v>
      </c>
      <c r="N34" s="2" t="s">
        <v>11</v>
      </c>
      <c r="O34" s="2">
        <v>1</v>
      </c>
      <c r="P34" s="2">
        <v>0</v>
      </c>
    </row>
    <row r="67" spans="10:11" ht="12.75" customHeight="1" x14ac:dyDescent="0.2">
      <c r="J67" s="5"/>
      <c r="K67" s="5"/>
    </row>
  </sheetData>
  <mergeCells count="7">
    <mergeCell ref="A1:H1"/>
    <mergeCell ref="J1:K1"/>
    <mergeCell ref="N1:N2"/>
    <mergeCell ref="O1:O2"/>
    <mergeCell ref="P1:P2"/>
    <mergeCell ref="I1:I2"/>
    <mergeCell ref="M1:M2"/>
  </mergeCell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B25"/>
  <sheetViews>
    <sheetView workbookViewId="0">
      <selection activeCell="B24" sqref="B24"/>
    </sheetView>
  </sheetViews>
  <sheetFormatPr defaultRowHeight="12.75" x14ac:dyDescent="0.2"/>
  <cols>
    <col min="2" max="2" width="10.42578125" bestFit="1" customWidth="1"/>
  </cols>
  <sheetData>
    <row r="1" spans="1:2" x14ac:dyDescent="0.2">
      <c r="A1">
        <v>1</v>
      </c>
      <c r="B1" s="9" t="s">
        <v>69</v>
      </c>
    </row>
    <row r="2" spans="1:2" x14ac:dyDescent="0.2">
      <c r="A2">
        <v>2</v>
      </c>
      <c r="B2" s="9" t="s">
        <v>71</v>
      </c>
    </row>
    <row r="3" spans="1:2" x14ac:dyDescent="0.2">
      <c r="A3">
        <v>3</v>
      </c>
      <c r="B3" s="9" t="s">
        <v>72</v>
      </c>
    </row>
    <row r="4" spans="1:2" x14ac:dyDescent="0.2">
      <c r="A4">
        <v>4</v>
      </c>
      <c r="B4" s="9" t="s">
        <v>73</v>
      </c>
    </row>
    <row r="5" spans="1:2" x14ac:dyDescent="0.2">
      <c r="A5">
        <v>5</v>
      </c>
      <c r="B5" s="9" t="s">
        <v>74</v>
      </c>
    </row>
    <row r="6" spans="1:2" x14ac:dyDescent="0.2">
      <c r="A6">
        <v>6</v>
      </c>
      <c r="B6" s="9" t="s">
        <v>75</v>
      </c>
    </row>
    <row r="7" spans="1:2" x14ac:dyDescent="0.2">
      <c r="A7">
        <v>7</v>
      </c>
      <c r="B7" s="9" t="s">
        <v>76</v>
      </c>
    </row>
    <row r="8" spans="1:2" x14ac:dyDescent="0.2">
      <c r="A8">
        <v>8</v>
      </c>
      <c r="B8" s="9" t="s">
        <v>77</v>
      </c>
    </row>
    <row r="9" spans="1:2" x14ac:dyDescent="0.2">
      <c r="A9">
        <v>9</v>
      </c>
      <c r="B9" s="9" t="s">
        <v>78</v>
      </c>
    </row>
    <row r="10" spans="1:2" x14ac:dyDescent="0.2">
      <c r="A10">
        <v>10</v>
      </c>
      <c r="B10" s="9" t="s">
        <v>79</v>
      </c>
    </row>
    <row r="11" spans="1:2" x14ac:dyDescent="0.2">
      <c r="A11">
        <v>11</v>
      </c>
      <c r="B11" s="9" t="s">
        <v>80</v>
      </c>
    </row>
    <row r="12" spans="1:2" x14ac:dyDescent="0.2">
      <c r="A12">
        <v>12</v>
      </c>
      <c r="B12" s="9" t="s">
        <v>81</v>
      </c>
    </row>
    <row r="13" spans="1:2" x14ac:dyDescent="0.2">
      <c r="A13">
        <v>13</v>
      </c>
      <c r="B13" s="9" t="s">
        <v>82</v>
      </c>
    </row>
    <row r="14" spans="1:2" x14ac:dyDescent="0.2">
      <c r="A14">
        <v>14</v>
      </c>
      <c r="B14" s="9" t="s">
        <v>83</v>
      </c>
    </row>
    <row r="15" spans="1:2" x14ac:dyDescent="0.2">
      <c r="A15">
        <v>15</v>
      </c>
      <c r="B15" s="9" t="s">
        <v>84</v>
      </c>
    </row>
    <row r="16" spans="1:2" x14ac:dyDescent="0.2">
      <c r="A16">
        <v>16</v>
      </c>
      <c r="B16" s="9" t="s">
        <v>85</v>
      </c>
    </row>
    <row r="17" spans="1:2" x14ac:dyDescent="0.2">
      <c r="A17">
        <v>17</v>
      </c>
      <c r="B17" s="9" t="s">
        <v>86</v>
      </c>
    </row>
    <row r="18" spans="1:2" x14ac:dyDescent="0.2">
      <c r="A18">
        <v>18</v>
      </c>
      <c r="B18" s="9" t="s">
        <v>87</v>
      </c>
    </row>
    <row r="19" spans="1:2" x14ac:dyDescent="0.2">
      <c r="A19">
        <v>19</v>
      </c>
      <c r="B19" s="9" t="s">
        <v>88</v>
      </c>
    </row>
    <row r="20" spans="1:2" x14ac:dyDescent="0.2">
      <c r="A20">
        <v>20</v>
      </c>
      <c r="B20" s="9" t="s">
        <v>89</v>
      </c>
    </row>
    <row r="21" spans="1:2" x14ac:dyDescent="0.2">
      <c r="A21">
        <v>21</v>
      </c>
      <c r="B21" s="9" t="s">
        <v>90</v>
      </c>
    </row>
    <row r="22" spans="1:2" x14ac:dyDescent="0.2">
      <c r="A22">
        <v>22</v>
      </c>
      <c r="B22" s="9" t="s">
        <v>91</v>
      </c>
    </row>
    <row r="23" spans="1:2" x14ac:dyDescent="0.2">
      <c r="A23">
        <v>23</v>
      </c>
      <c r="B23" s="9" t="s">
        <v>92</v>
      </c>
    </row>
    <row r="24" spans="1:2" x14ac:dyDescent="0.2">
      <c r="A24">
        <v>24</v>
      </c>
      <c r="B24" s="9" t="s">
        <v>93</v>
      </c>
    </row>
    <row r="25" spans="1:2" x14ac:dyDescent="0.2">
      <c r="A25">
        <v>25</v>
      </c>
      <c r="B25" s="9" t="s">
        <v>70</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46"/>
  <sheetViews>
    <sheetView workbookViewId="0">
      <selection activeCell="F17" sqref="F17"/>
    </sheetView>
  </sheetViews>
  <sheetFormatPr defaultColWidth="9.140625" defaultRowHeight="12.75" x14ac:dyDescent="0.2"/>
  <cols>
    <col min="1" max="8" width="16.42578125" style="4" customWidth="1"/>
    <col min="9" max="16384" width="9.140625" style="4"/>
  </cols>
  <sheetData>
    <row r="1" spans="1:8" x14ac:dyDescent="0.2">
      <c r="A1" s="181" t="s">
        <v>61</v>
      </c>
      <c r="B1" s="186"/>
      <c r="C1" s="186"/>
      <c r="D1" s="182"/>
      <c r="E1" s="186" t="s">
        <v>63</v>
      </c>
      <c r="F1" s="186"/>
      <c r="G1" s="186"/>
      <c r="H1" s="182"/>
    </row>
    <row r="2" spans="1:8" x14ac:dyDescent="0.2">
      <c r="A2" s="187" t="s">
        <v>46</v>
      </c>
      <c r="B2" s="188"/>
      <c r="C2" s="189" t="s">
        <v>62</v>
      </c>
      <c r="D2" s="190"/>
      <c r="E2" s="188" t="s">
        <v>46</v>
      </c>
      <c r="F2" s="191"/>
      <c r="G2" s="189" t="s">
        <v>62</v>
      </c>
      <c r="H2" s="190"/>
    </row>
    <row r="3" spans="1:8" x14ac:dyDescent="0.2">
      <c r="A3" s="38" t="s">
        <v>55</v>
      </c>
      <c r="B3" s="31" t="s">
        <v>30</v>
      </c>
      <c r="C3" s="59" t="s">
        <v>10</v>
      </c>
      <c r="D3" s="55" t="s">
        <v>30</v>
      </c>
      <c r="E3" s="30" t="s">
        <v>55</v>
      </c>
      <c r="F3" s="58" t="s">
        <v>30</v>
      </c>
      <c r="G3" s="59" t="s">
        <v>10</v>
      </c>
      <c r="H3" s="55" t="s">
        <v>30</v>
      </c>
    </row>
    <row r="4" spans="1:8" x14ac:dyDescent="0.2">
      <c r="A4" s="66">
        <v>0</v>
      </c>
      <c r="B4" s="47">
        <v>4</v>
      </c>
      <c r="C4" s="68">
        <v>-10</v>
      </c>
      <c r="D4" s="69">
        <v>2.3999999999999998E-3</v>
      </c>
      <c r="E4" s="47">
        <v>0</v>
      </c>
      <c r="F4" s="67">
        <v>4</v>
      </c>
      <c r="G4" s="68">
        <v>-10</v>
      </c>
      <c r="H4" s="69">
        <v>2.3999999999999998E-3</v>
      </c>
    </row>
    <row r="5" spans="1:8" x14ac:dyDescent="0.2">
      <c r="A5" s="70">
        <v>5</v>
      </c>
      <c r="B5" s="47">
        <v>6</v>
      </c>
      <c r="C5" s="68">
        <v>0</v>
      </c>
      <c r="D5" s="69">
        <v>4.0000000000000001E-3</v>
      </c>
      <c r="E5" s="93">
        <v>10</v>
      </c>
      <c r="F5" s="67">
        <v>5.6</v>
      </c>
      <c r="G5" s="68">
        <v>0</v>
      </c>
      <c r="H5" s="69">
        <v>4.0000000000000001E-3</v>
      </c>
    </row>
    <row r="6" spans="1:8" x14ac:dyDescent="0.2">
      <c r="A6" s="70">
        <v>40</v>
      </c>
      <c r="B6" s="47">
        <v>20</v>
      </c>
      <c r="C6" s="68">
        <v>100</v>
      </c>
      <c r="D6" s="69">
        <v>0.02</v>
      </c>
      <c r="E6" s="93">
        <v>100</v>
      </c>
      <c r="F6" s="67">
        <v>20</v>
      </c>
      <c r="G6" s="68">
        <v>100</v>
      </c>
      <c r="H6" s="69">
        <v>0.02</v>
      </c>
    </row>
    <row r="7" spans="1:8" x14ac:dyDescent="0.2">
      <c r="A7" s="71"/>
      <c r="B7" s="92"/>
      <c r="C7" s="84">
        <v>110</v>
      </c>
      <c r="D7" s="86">
        <v>2.1600000000000001E-2</v>
      </c>
      <c r="E7" s="92"/>
      <c r="F7" s="72"/>
      <c r="G7" s="84">
        <v>110</v>
      </c>
      <c r="H7" s="86">
        <v>2.1600000000000001E-2</v>
      </c>
    </row>
    <row r="8" spans="1:8" x14ac:dyDescent="0.2">
      <c r="A8" s="81" t="s">
        <v>57</v>
      </c>
      <c r="B8" s="79">
        <f>(A6-A4)/(B6-B4)</f>
        <v>2.5</v>
      </c>
      <c r="C8" s="50" t="s">
        <v>57</v>
      </c>
      <c r="D8" s="39">
        <f>(C7-C4)/(D7-D4)</f>
        <v>6249.9999999999991</v>
      </c>
      <c r="E8" s="88" t="s">
        <v>57</v>
      </c>
      <c r="F8" s="79">
        <f>(E6-E4)/(F6-F4)</f>
        <v>6.25</v>
      </c>
      <c r="G8" s="78" t="s">
        <v>57</v>
      </c>
      <c r="H8" s="80">
        <f>(G7-G4)/(H7-H4)</f>
        <v>6249.9999999999991</v>
      </c>
    </row>
    <row r="9" spans="1:8" x14ac:dyDescent="0.2">
      <c r="A9" s="83" t="s">
        <v>58</v>
      </c>
      <c r="B9" s="61">
        <f>A6-(B8*B6)</f>
        <v>-10</v>
      </c>
      <c r="C9" s="51" t="s">
        <v>58</v>
      </c>
      <c r="D9" s="82">
        <f>C6-(D8*D6)</f>
        <v>-24.999999999999986</v>
      </c>
      <c r="E9" s="90" t="s">
        <v>58</v>
      </c>
      <c r="F9" s="61">
        <f>E6-(F8*F6)</f>
        <v>-25</v>
      </c>
      <c r="G9" s="51" t="s">
        <v>58</v>
      </c>
      <c r="H9" s="82">
        <f>G6-(H8*H6)</f>
        <v>-24.999999999999986</v>
      </c>
    </row>
    <row r="10" spans="1:8" x14ac:dyDescent="0.2">
      <c r="A10" s="38" t="s">
        <v>50</v>
      </c>
      <c r="B10" s="60" t="str">
        <f>ROUND(B8,2) &amp;"mA + " &amp;ROUND(B9,2)</f>
        <v>2.5mA + -10</v>
      </c>
      <c r="C10" s="50" t="s">
        <v>50</v>
      </c>
      <c r="D10" s="56" t="str">
        <f>ROUND(D8,4) &amp;"mA + " &amp;ROUND(D9,4)</f>
        <v>6250mA + -25</v>
      </c>
      <c r="E10" s="30" t="s">
        <v>50</v>
      </c>
      <c r="F10" s="60" t="str">
        <f>ROUND(F8,2) &amp;"mA + " &amp;ROUND(F9,2)</f>
        <v>6.25mA + -25</v>
      </c>
      <c r="G10" s="50" t="s">
        <v>50</v>
      </c>
      <c r="H10" s="56" t="str">
        <f>ROUND(H8,4) &amp;"mA + " &amp;ROUND(H9,4)</f>
        <v>6250mA + -25</v>
      </c>
    </row>
    <row r="11" spans="1:8" ht="13.5" thickBot="1" x14ac:dyDescent="0.25">
      <c r="A11" s="36" t="s">
        <v>50</v>
      </c>
      <c r="B11" s="62">
        <f>((B8)*B6)+(B9)</f>
        <v>40</v>
      </c>
      <c r="C11" s="63" t="s">
        <v>50</v>
      </c>
      <c r="D11" s="57">
        <f>((D8)*D7)+(D9)</f>
        <v>110.00000000000001</v>
      </c>
      <c r="E11" s="37" t="s">
        <v>50</v>
      </c>
      <c r="F11" s="62">
        <f>((F8)*F6)+(F9)</f>
        <v>100</v>
      </c>
      <c r="G11" s="63" t="s">
        <v>50</v>
      </c>
      <c r="H11" s="57">
        <f>((H8)*H7)+(H9)</f>
        <v>110.00000000000001</v>
      </c>
    </row>
    <row r="12" spans="1:8" ht="13.5" thickBot="1" x14ac:dyDescent="0.25"/>
    <row r="13" spans="1:8" x14ac:dyDescent="0.2">
      <c r="A13" s="181" t="s">
        <v>64</v>
      </c>
      <c r="B13" s="182"/>
      <c r="C13" s="73"/>
      <c r="D13" s="65"/>
      <c r="E13" s="65"/>
    </row>
    <row r="14" spans="1:8" x14ac:dyDescent="0.2">
      <c r="A14" s="81" t="s">
        <v>56</v>
      </c>
      <c r="B14" s="80" t="s">
        <v>30</v>
      </c>
      <c r="D14" s="30"/>
      <c r="E14" s="30"/>
    </row>
    <row r="15" spans="1:8" x14ac:dyDescent="0.2">
      <c r="A15" s="74">
        <v>0</v>
      </c>
      <c r="B15" s="54">
        <v>4</v>
      </c>
      <c r="D15" s="30"/>
      <c r="E15" s="30"/>
    </row>
    <row r="16" spans="1:8" x14ac:dyDescent="0.2">
      <c r="A16" s="85">
        <v>1000</v>
      </c>
      <c r="B16" s="86">
        <v>20</v>
      </c>
      <c r="E16" s="30"/>
    </row>
    <row r="17" spans="1:7" x14ac:dyDescent="0.2">
      <c r="A17" s="81" t="s">
        <v>57</v>
      </c>
      <c r="B17" s="87">
        <f>(A16-A15)/(B16-B15)</f>
        <v>62.5</v>
      </c>
      <c r="C17" s="53"/>
      <c r="E17" s="30"/>
    </row>
    <row r="18" spans="1:7" x14ac:dyDescent="0.2">
      <c r="A18" s="83" t="s">
        <v>58</v>
      </c>
      <c r="B18" s="86">
        <f>A16-(B17*B16)</f>
        <v>-250</v>
      </c>
      <c r="C18" s="53"/>
      <c r="E18" s="30"/>
    </row>
    <row r="19" spans="1:7" x14ac:dyDescent="0.2">
      <c r="A19" s="75" t="s">
        <v>56</v>
      </c>
      <c r="B19" s="39" t="str">
        <f>ROUND(B17,2) &amp;"mA + " &amp;ROUND(B18,2)</f>
        <v>62.5mA + -250</v>
      </c>
      <c r="C19" s="49"/>
      <c r="E19" s="49"/>
    </row>
    <row r="20" spans="1:7" ht="13.5" thickBot="1" x14ac:dyDescent="0.25">
      <c r="A20" s="76" t="s">
        <v>56</v>
      </c>
      <c r="B20" s="77">
        <f>((B17)*B16)+(B18)</f>
        <v>1000</v>
      </c>
      <c r="C20" s="30"/>
      <c r="D20" s="30"/>
      <c r="E20" s="30"/>
    </row>
    <row r="21" spans="1:7" ht="13.5" thickBot="1" x14ac:dyDescent="0.25">
      <c r="A21" s="2"/>
      <c r="B21" s="2"/>
      <c r="C21" s="30"/>
      <c r="D21" s="30"/>
      <c r="E21" s="30"/>
      <c r="F21" s="8"/>
      <c r="G21" s="8"/>
    </row>
    <row r="22" spans="1:7" x14ac:dyDescent="0.2">
      <c r="A22" s="183" t="s">
        <v>59</v>
      </c>
      <c r="B22" s="184"/>
      <c r="C22" s="184"/>
      <c r="D22" s="184"/>
      <c r="E22" s="185"/>
      <c r="F22" s="8"/>
      <c r="G22" s="8"/>
    </row>
    <row r="23" spans="1:7" x14ac:dyDescent="0.2">
      <c r="A23" s="64" t="s">
        <v>51</v>
      </c>
      <c r="B23" s="30">
        <v>11</v>
      </c>
      <c r="C23" s="2"/>
      <c r="D23" s="30"/>
      <c r="E23" s="41"/>
      <c r="F23" s="8"/>
      <c r="G23" s="8"/>
    </row>
    <row r="24" spans="1:7" x14ac:dyDescent="0.2">
      <c r="A24" s="38"/>
      <c r="B24" s="30" t="s">
        <v>54</v>
      </c>
      <c r="C24" s="30" t="s">
        <v>55</v>
      </c>
      <c r="D24" s="30" t="s">
        <v>56</v>
      </c>
      <c r="E24" s="41" t="s">
        <v>30</v>
      </c>
      <c r="F24" s="8"/>
      <c r="G24" s="8"/>
    </row>
    <row r="25" spans="1:7" x14ac:dyDescent="0.2">
      <c r="A25" s="38" t="s">
        <v>52</v>
      </c>
      <c r="B25" s="33">
        <v>12.5</v>
      </c>
      <c r="C25" s="33">
        <f>(B25*1000)/60</f>
        <v>208.33333333333334</v>
      </c>
      <c r="D25" s="28">
        <f>(C25/60)*(B23)</f>
        <v>38.194444444444443</v>
      </c>
      <c r="E25" s="42">
        <f>(D25-B18)/B17</f>
        <v>4.6111111111111116</v>
      </c>
      <c r="F25" s="8"/>
      <c r="G25" s="8"/>
    </row>
    <row r="26" spans="1:7" x14ac:dyDescent="0.2">
      <c r="A26" s="38" t="s">
        <v>53</v>
      </c>
      <c r="B26" s="33">
        <v>150</v>
      </c>
      <c r="C26" s="35">
        <f>(B26*1000)/60</f>
        <v>2500</v>
      </c>
      <c r="D26" s="28">
        <f>(C26/60)*(B23)</f>
        <v>458.33333333333331</v>
      </c>
      <c r="E26" s="42">
        <f>(D26-B18)/B17</f>
        <v>11.333333333333332</v>
      </c>
      <c r="F26" s="8"/>
      <c r="G26" s="8"/>
    </row>
    <row r="27" spans="1:7" x14ac:dyDescent="0.2">
      <c r="A27" s="81" t="s">
        <v>57</v>
      </c>
      <c r="B27" s="88">
        <f>(C26-C25)/(D26-D25)</f>
        <v>5.454545454545455</v>
      </c>
      <c r="C27" s="88"/>
      <c r="D27" s="88"/>
      <c r="E27" s="80"/>
      <c r="F27" s="8"/>
      <c r="G27" s="8"/>
    </row>
    <row r="28" spans="1:7" x14ac:dyDescent="0.2">
      <c r="A28" s="38" t="s">
        <v>58</v>
      </c>
      <c r="B28" s="40">
        <f>C26-(B27*D26)</f>
        <v>0</v>
      </c>
      <c r="C28" s="30"/>
      <c r="D28" s="30"/>
      <c r="E28" s="39"/>
      <c r="F28" s="8"/>
      <c r="G28" s="8"/>
    </row>
    <row r="29" spans="1:7" x14ac:dyDescent="0.2">
      <c r="A29" s="95" t="s">
        <v>65</v>
      </c>
      <c r="B29" s="94"/>
      <c r="C29" s="94"/>
      <c r="D29" s="94"/>
      <c r="E29" s="96"/>
    </row>
    <row r="30" spans="1:7" x14ac:dyDescent="0.2">
      <c r="A30" s="38" t="s">
        <v>57</v>
      </c>
      <c r="B30" s="46">
        <f>B27*B17</f>
        <v>340.90909090909093</v>
      </c>
      <c r="C30" s="2"/>
      <c r="D30" s="2"/>
      <c r="E30" s="55"/>
      <c r="F30" s="8"/>
      <c r="G30" s="2"/>
    </row>
    <row r="31" spans="1:7" x14ac:dyDescent="0.2">
      <c r="A31" s="38" t="s">
        <v>58</v>
      </c>
      <c r="B31" s="46">
        <f>((B18*B27)+B28)</f>
        <v>-1363.6363636363637</v>
      </c>
      <c r="C31" s="8"/>
      <c r="D31" s="8"/>
      <c r="E31" s="97"/>
      <c r="F31" s="8"/>
      <c r="G31" s="2"/>
    </row>
    <row r="32" spans="1:7" x14ac:dyDescent="0.2">
      <c r="A32" s="38" t="s">
        <v>50</v>
      </c>
      <c r="B32" s="34" t="str">
        <f>ROUND(B27*B17,2) &amp;"mA " &amp;ROUND(((B18*B27)+B28),2)</f>
        <v>340.91mA -1363.64</v>
      </c>
      <c r="C32" s="30"/>
      <c r="D32" s="30"/>
      <c r="E32" s="39"/>
      <c r="F32" s="8"/>
      <c r="G32" s="2"/>
    </row>
    <row r="33" spans="1:7" ht="13.5" thickBot="1" x14ac:dyDescent="0.25">
      <c r="A33" s="36" t="s">
        <v>50</v>
      </c>
      <c r="B33" s="43">
        <f>((B17*B27)*E26)+((B18*B27)+B28)</f>
        <v>2500</v>
      </c>
      <c r="C33" s="44"/>
      <c r="D33" s="44"/>
      <c r="E33" s="45"/>
      <c r="F33" s="8"/>
      <c r="G33" s="2"/>
    </row>
    <row r="34" spans="1:7" ht="13.5" thickBot="1" x14ac:dyDescent="0.25">
      <c r="F34" s="8"/>
      <c r="G34" s="2"/>
    </row>
    <row r="35" spans="1:7" x14ac:dyDescent="0.2">
      <c r="A35" s="183" t="s">
        <v>60</v>
      </c>
      <c r="B35" s="184"/>
      <c r="C35" s="184"/>
      <c r="D35" s="184"/>
      <c r="E35" s="185"/>
      <c r="F35" s="8"/>
      <c r="G35" s="2"/>
    </row>
    <row r="36" spans="1:7" x14ac:dyDescent="0.2">
      <c r="A36" s="64" t="s">
        <v>51</v>
      </c>
      <c r="B36" s="30">
        <v>50.2</v>
      </c>
      <c r="C36" s="2"/>
      <c r="D36" s="30"/>
      <c r="E36" s="41"/>
      <c r="F36" s="8"/>
      <c r="G36" s="2"/>
    </row>
    <row r="37" spans="1:7" x14ac:dyDescent="0.2">
      <c r="A37" s="38"/>
      <c r="B37" s="30" t="s">
        <v>54</v>
      </c>
      <c r="C37" s="30" t="s">
        <v>55</v>
      </c>
      <c r="D37" s="30" t="s">
        <v>56</v>
      </c>
      <c r="E37" s="41" t="s">
        <v>30</v>
      </c>
      <c r="F37" s="8"/>
      <c r="G37" s="2"/>
    </row>
    <row r="38" spans="1:7" x14ac:dyDescent="0.2">
      <c r="A38" s="38" t="s">
        <v>52</v>
      </c>
      <c r="B38" s="33">
        <v>5.5</v>
      </c>
      <c r="C38" s="33">
        <f>(B38*1000)/60</f>
        <v>91.666666666666671</v>
      </c>
      <c r="D38" s="28">
        <f>(C38/60)*(B36)</f>
        <v>76.694444444444457</v>
      </c>
      <c r="E38" s="42">
        <f>(D38-B18)/B17</f>
        <v>5.2271111111111113</v>
      </c>
      <c r="F38" s="8"/>
      <c r="G38" s="2"/>
    </row>
    <row r="39" spans="1:7" x14ac:dyDescent="0.2">
      <c r="A39" s="38" t="s">
        <v>53</v>
      </c>
      <c r="B39" s="33">
        <v>54.5</v>
      </c>
      <c r="C39" s="33">
        <f>(B39*1000)/60</f>
        <v>908.33333333333337</v>
      </c>
      <c r="D39" s="28">
        <f>(C39/60)*(B36)</f>
        <v>759.97222222222229</v>
      </c>
      <c r="E39" s="42">
        <f>(D39-B18)/B17</f>
        <v>16.159555555555556</v>
      </c>
    </row>
    <row r="40" spans="1:7" x14ac:dyDescent="0.2">
      <c r="A40" s="81" t="s">
        <v>57</v>
      </c>
      <c r="B40" s="88">
        <f>(C39-C38)/(D39-D38)</f>
        <v>1.1952191235059761</v>
      </c>
      <c r="C40" s="88"/>
      <c r="D40" s="88"/>
      <c r="E40" s="80"/>
    </row>
    <row r="41" spans="1:7" x14ac:dyDescent="0.2">
      <c r="A41" s="83" t="s">
        <v>58</v>
      </c>
      <c r="B41" s="89">
        <f>C39-(B40*D39)</f>
        <v>0</v>
      </c>
      <c r="C41" s="90"/>
      <c r="D41" s="90"/>
      <c r="E41" s="91"/>
    </row>
    <row r="42" spans="1:7" x14ac:dyDescent="0.2">
      <c r="A42" s="95" t="s">
        <v>65</v>
      </c>
      <c r="B42" s="2"/>
      <c r="C42" s="2"/>
      <c r="D42" s="2"/>
      <c r="E42" s="55"/>
    </row>
    <row r="43" spans="1:7" x14ac:dyDescent="0.2">
      <c r="A43" s="38" t="s">
        <v>57</v>
      </c>
      <c r="B43" s="46">
        <f>B40*B17</f>
        <v>74.701195219123505</v>
      </c>
      <c r="C43" s="2"/>
      <c r="D43" s="2"/>
      <c r="E43" s="55"/>
    </row>
    <row r="44" spans="1:7" x14ac:dyDescent="0.2">
      <c r="A44" s="38" t="s">
        <v>58</v>
      </c>
      <c r="B44" s="46">
        <f>((B18*B40)+B41)</f>
        <v>-298.80478087649402</v>
      </c>
      <c r="C44" s="2"/>
      <c r="D44" s="2"/>
      <c r="E44" s="55"/>
    </row>
    <row r="45" spans="1:7" x14ac:dyDescent="0.2">
      <c r="A45" s="38" t="s">
        <v>50</v>
      </c>
      <c r="B45" s="34" t="str">
        <f>ROUND(B40*B17,2) &amp;"mA " &amp;ROUND(((B18*B40)+B41),2)</f>
        <v>74.7mA -298.8</v>
      </c>
      <c r="C45" s="30"/>
      <c r="D45" s="30"/>
      <c r="E45" s="39"/>
    </row>
    <row r="46" spans="1:7" ht="13.5" thickBot="1" x14ac:dyDescent="0.25">
      <c r="A46" s="36" t="s">
        <v>50</v>
      </c>
      <c r="B46" s="43">
        <f>((B17*B40)*E38)+((B18*B40)+B41)</f>
        <v>91.666666666666686</v>
      </c>
      <c r="C46" s="44"/>
      <c r="D46" s="44"/>
      <c r="E46" s="45"/>
    </row>
  </sheetData>
  <mergeCells count="9">
    <mergeCell ref="A13:B13"/>
    <mergeCell ref="A22:E22"/>
    <mergeCell ref="A35:E35"/>
    <mergeCell ref="A1:D1"/>
    <mergeCell ref="A2:B2"/>
    <mergeCell ref="C2:D2"/>
    <mergeCell ref="E1:H1"/>
    <mergeCell ref="E2:F2"/>
    <mergeCell ref="G2:H2"/>
  </mergeCells>
  <hyperlinks>
    <hyperlink ref="A1:H1" r:id="rId1" display="PF3W540S"/>
  </hyperlink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Information</vt:lpstr>
      <vt:lpstr>For ThermoRec Code</vt:lpstr>
      <vt:lpstr>Calorimeter</vt:lpstr>
      <vt:lpstr>Drop1Mod1</vt:lpstr>
      <vt:lpstr>Drop1Mod2</vt:lpstr>
      <vt:lpstr>Drop1Mod3</vt:lpstr>
      <vt:lpstr>Drop1Mod4</vt:lpstr>
      <vt:lpstr>FEID</vt:lpstr>
      <vt:lpstr>Drop1Mod5</vt:lpstr>
      <vt:lpstr>Drop1Mod6</vt:lpstr>
      <vt:lpstr>Drop1Mod7</vt:lpstr>
      <vt:lpstr>Bend Magnet</vt:lpstr>
      <vt:lpstr>Drop1Mod8</vt:lpstr>
      <vt:lpstr>Drop2Mod1</vt:lpstr>
      <vt:lpstr>Drop2Mod2</vt:lpstr>
      <vt:lpstr>Drop2Mod3</vt:lpstr>
      <vt:lpstr>Drop2Mod4</vt:lpstr>
      <vt:lpstr>Drop2Mod5</vt:lpstr>
      <vt:lpstr>Drop2Mod6</vt:lpstr>
      <vt:lpstr>Drop2Mod7</vt:lpstr>
      <vt:lpstr>Drop2Mod8</vt:lpstr>
      <vt:lpstr>Duct Liner Thermocouples</vt:lpstr>
      <vt:lpstr>Cooling Flow Calculations</vt:lpstr>
    </vt:vector>
  </TitlesOfParts>
  <Company>UKAEA Culham Division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A. Homfray</dc:creator>
  <cp:lastModifiedBy>dhomf</cp:lastModifiedBy>
  <dcterms:created xsi:type="dcterms:W3CDTF">2010-06-16T11:41:38Z</dcterms:created>
  <dcterms:modified xsi:type="dcterms:W3CDTF">2016-10-18T14:55:31Z</dcterms:modified>
</cp:coreProperties>
</file>