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SAE BAJA Team\"/>
    </mc:Choice>
  </mc:AlternateContent>
  <xr:revisionPtr revIDLastSave="0" documentId="13_ncr:1_{709B3918-C4CC-4B4F-8AF5-A885A019D0A5}" xr6:coauthVersionLast="47" xr6:coauthVersionMax="47" xr10:uidLastSave="{00000000-0000-0000-0000-000000000000}"/>
  <bookViews>
    <workbookView xWindow="28680" yWindow="-120" windowWidth="25440" windowHeight="15270" tabRatio="847" firstSheet="2" activeTab="2" xr2:uid="{B1B26775-5BCA-C640-9D90-A43D469A1D78}"/>
  </bookViews>
  <sheets>
    <sheet name="Overview" sheetId="5" r:id="rId1"/>
    <sheet name="Gantt" sheetId="8" r:id="rId2"/>
    <sheet name="Drivetrain" sheetId="4" r:id="rId3"/>
    <sheet name="Cost Breakdown" sheetId="14" r:id="rId4"/>
    <sheet name="Chassis" sheetId="1" r:id="rId5"/>
    <sheet name="Suspension" sheetId="2" r:id="rId6"/>
    <sheet name="Driver Controls" sheetId="3" r:id="rId7"/>
    <sheet name="Tools&amp;Shop Supplies" sheetId="9" r:id="rId8"/>
    <sheet name="Fasteners" sheetId="1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9" i="3" l="1"/>
  <c r="L5" i="1"/>
  <c r="J30" i="5"/>
  <c r="J26" i="5"/>
  <c r="D27" i="5"/>
  <c r="D14" i="14"/>
  <c r="D17" i="14" s="1"/>
  <c r="C14" i="14"/>
  <c r="C10" i="14"/>
  <c r="C17" i="14" s="1"/>
  <c r="L25" i="1"/>
  <c r="X21" i="3"/>
  <c r="T22" i="1"/>
  <c r="X36" i="4"/>
  <c r="T36" i="4"/>
  <c r="U36" i="4" s="1"/>
  <c r="Y36" i="4" s="1"/>
  <c r="L36" i="4"/>
  <c r="W12" i="1"/>
  <c r="T12" i="1"/>
  <c r="X12" i="1" s="1"/>
  <c r="L12" i="1"/>
  <c r="L19" i="1"/>
  <c r="P8" i="3"/>
  <c r="L49" i="3"/>
  <c r="L17" i="4"/>
  <c r="T17" i="4"/>
  <c r="Y17" i="4" s="1"/>
  <c r="X17" i="4"/>
  <c r="L29" i="2"/>
  <c r="X29" i="2"/>
  <c r="Y29" i="2"/>
  <c r="L28" i="3"/>
  <c r="U28" i="3"/>
  <c r="Y28" i="3" s="1"/>
  <c r="X28" i="3"/>
  <c r="X27" i="2"/>
  <c r="L34" i="3"/>
  <c r="U34" i="3"/>
  <c r="Y34" i="3" s="1"/>
  <c r="X34" i="3"/>
  <c r="X43" i="4"/>
  <c r="W21" i="1"/>
  <c r="T21" i="1"/>
  <c r="X21" i="1" s="1"/>
  <c r="L21" i="1"/>
  <c r="L15" i="3"/>
  <c r="X23" i="1"/>
  <c r="X34" i="1"/>
  <c r="X35" i="1"/>
  <c r="X36" i="1"/>
  <c r="X37" i="1"/>
  <c r="X38" i="1"/>
  <c r="W101" i="1"/>
  <c r="W202" i="1"/>
  <c r="W181" i="1"/>
  <c r="W10" i="1"/>
  <c r="X22" i="4"/>
  <c r="T22" i="4"/>
  <c r="U22" i="4" s="1"/>
  <c r="Y22" i="4" s="1"/>
  <c r="X23" i="4"/>
  <c r="T23" i="4"/>
  <c r="U23" i="4" s="1"/>
  <c r="Y23" i="4" s="1"/>
  <c r="W16" i="1"/>
  <c r="T16" i="1"/>
  <c r="X16" i="1" s="1"/>
  <c r="L16" i="1"/>
  <c r="W15" i="1"/>
  <c r="T15" i="1"/>
  <c r="X15" i="1" s="1"/>
  <c r="L15" i="1"/>
  <c r="W14" i="1"/>
  <c r="T14" i="1"/>
  <c r="X14" i="1" s="1"/>
  <c r="L14" i="1"/>
  <c r="W13" i="1"/>
  <c r="T13" i="1"/>
  <c r="X13" i="1" s="1"/>
  <c r="L13" i="1"/>
  <c r="W20" i="1"/>
  <c r="T20" i="1"/>
  <c r="X20" i="1" s="1"/>
  <c r="L20" i="1"/>
  <c r="T21" i="4"/>
  <c r="U21" i="4" s="1"/>
  <c r="Y21" i="4" s="1"/>
  <c r="X21" i="4"/>
  <c r="AN28" i="4"/>
  <c r="AM28" i="4"/>
  <c r="AI35" i="4"/>
  <c r="AH35" i="4"/>
  <c r="X53" i="4"/>
  <c r="U24" i="3"/>
  <c r="Y24" i="3" s="1"/>
  <c r="L24" i="3"/>
  <c r="X24" i="3"/>
  <c r="L19" i="3"/>
  <c r="X50" i="3"/>
  <c r="U50" i="3"/>
  <c r="Y50" i="3" s="1"/>
  <c r="L50" i="3"/>
  <c r="AE16" i="2"/>
  <c r="Y27" i="2"/>
  <c r="Y7" i="2"/>
  <c r="Y8" i="2"/>
  <c r="Y28" i="2"/>
  <c r="X32" i="3"/>
  <c r="U32" i="3"/>
  <c r="Y32" i="3" s="1"/>
  <c r="L32" i="3"/>
  <c r="X11" i="2"/>
  <c r="L35" i="2"/>
  <c r="L11" i="2"/>
  <c r="L20" i="3"/>
  <c r="L21" i="3"/>
  <c r="L22" i="3"/>
  <c r="L23" i="3"/>
  <c r="C8" i="5"/>
  <c r="L17" i="2"/>
  <c r="G4" i="3"/>
  <c r="G4" i="2"/>
  <c r="U23" i="3"/>
  <c r="Y23" i="3" s="1"/>
  <c r="T16" i="4"/>
  <c r="U16" i="4" s="1"/>
  <c r="Y16" i="4" s="1"/>
  <c r="L8" i="1"/>
  <c r="L9" i="1"/>
  <c r="L17" i="1"/>
  <c r="L18" i="1"/>
  <c r="L23" i="1"/>
  <c r="L24" i="1"/>
  <c r="L26" i="1"/>
  <c r="L27" i="1"/>
  <c r="L29" i="1"/>
  <c r="L30" i="1"/>
  <c r="L31" i="1"/>
  <c r="L32" i="1"/>
  <c r="L33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8" i="3"/>
  <c r="X18" i="4"/>
  <c r="T18" i="4"/>
  <c r="U18" i="4" s="1"/>
  <c r="Y18" i="4" s="1"/>
  <c r="L18" i="4"/>
  <c r="U13" i="2"/>
  <c r="Y13" i="2"/>
  <c r="X15" i="2"/>
  <c r="U15" i="2"/>
  <c r="Y15" i="2" s="1"/>
  <c r="L15" i="2"/>
  <c r="X14" i="2"/>
  <c r="U14" i="2"/>
  <c r="Y14" i="2"/>
  <c r="L14" i="2"/>
  <c r="X10" i="2"/>
  <c r="C5" i="2" s="1"/>
  <c r="C27" i="5" s="1"/>
  <c r="U10" i="2"/>
  <c r="Y10" i="2" s="1"/>
  <c r="L10" i="2"/>
  <c r="X9" i="2"/>
  <c r="U9" i="2"/>
  <c r="Y9" i="2"/>
  <c r="L9" i="2"/>
  <c r="L8" i="4"/>
  <c r="U40" i="3"/>
  <c r="Y40" i="3" s="1"/>
  <c r="X40" i="3"/>
  <c r="X7" i="2"/>
  <c r="X8" i="2"/>
  <c r="X12" i="2"/>
  <c r="X13" i="2"/>
  <c r="X16" i="2"/>
  <c r="X17" i="2"/>
  <c r="X18" i="2"/>
  <c r="X19" i="2"/>
  <c r="X20" i="2"/>
  <c r="X21" i="2"/>
  <c r="X22" i="2"/>
  <c r="X23" i="2"/>
  <c r="X24" i="2"/>
  <c r="X25" i="2"/>
  <c r="X26" i="2"/>
  <c r="X28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7" i="3"/>
  <c r="X9" i="3"/>
  <c r="X10" i="3"/>
  <c r="X13" i="3"/>
  <c r="X14" i="3"/>
  <c r="X15" i="3"/>
  <c r="X16" i="3"/>
  <c r="X17" i="3"/>
  <c r="X18" i="3"/>
  <c r="X19" i="3"/>
  <c r="X20" i="3"/>
  <c r="X22" i="3"/>
  <c r="X23" i="3"/>
  <c r="X25" i="3"/>
  <c r="X26" i="3"/>
  <c r="X27" i="3"/>
  <c r="X29" i="3"/>
  <c r="X30" i="3"/>
  <c r="X31" i="3"/>
  <c r="X33" i="3"/>
  <c r="X35" i="3"/>
  <c r="X36" i="3"/>
  <c r="X37" i="3"/>
  <c r="X38" i="3"/>
  <c r="X41" i="3"/>
  <c r="X42" i="3"/>
  <c r="X43" i="3"/>
  <c r="X44" i="3"/>
  <c r="X45" i="3"/>
  <c r="X46" i="3"/>
  <c r="X47" i="3"/>
  <c r="X48" i="3"/>
  <c r="X49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W7" i="1"/>
  <c r="W17" i="1"/>
  <c r="W18" i="1"/>
  <c r="W19" i="1"/>
  <c r="W23" i="1"/>
  <c r="W24" i="1"/>
  <c r="W26" i="1"/>
  <c r="W27" i="1"/>
  <c r="W28" i="1"/>
  <c r="W29" i="1"/>
  <c r="W30" i="1"/>
  <c r="W31" i="1"/>
  <c r="W32" i="1"/>
  <c r="W33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9" i="1"/>
  <c r="W90" i="1"/>
  <c r="W91" i="1"/>
  <c r="W92" i="1"/>
  <c r="W93" i="1"/>
  <c r="W94" i="1"/>
  <c r="W95" i="1"/>
  <c r="W96" i="1"/>
  <c r="W97" i="1"/>
  <c r="W98" i="1"/>
  <c r="W99" i="1"/>
  <c r="W100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X10" i="4"/>
  <c r="X8" i="4"/>
  <c r="X9" i="4"/>
  <c r="X11" i="4"/>
  <c r="X12" i="4"/>
  <c r="X13" i="4"/>
  <c r="X14" i="4"/>
  <c r="X15" i="4"/>
  <c r="X16" i="4"/>
  <c r="X19" i="4"/>
  <c r="X20" i="4"/>
  <c r="X25" i="4"/>
  <c r="X26" i="4"/>
  <c r="X27" i="4"/>
  <c r="X28" i="4"/>
  <c r="X29" i="4"/>
  <c r="X30" i="4"/>
  <c r="X32" i="4"/>
  <c r="X34" i="4"/>
  <c r="X35" i="4"/>
  <c r="X37" i="4"/>
  <c r="X38" i="4"/>
  <c r="X39" i="4"/>
  <c r="X40" i="4"/>
  <c r="X41" i="4"/>
  <c r="X45" i="4"/>
  <c r="X46" i="4"/>
  <c r="X47" i="4"/>
  <c r="X48" i="4"/>
  <c r="X50" i="4"/>
  <c r="X51" i="4"/>
  <c r="X52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T38" i="4"/>
  <c r="U38" i="4" s="1"/>
  <c r="Y38" i="4" s="1"/>
  <c r="V11" i="3"/>
  <c r="X11" i="3" s="1"/>
  <c r="V12" i="3"/>
  <c r="L8" i="2"/>
  <c r="E4" i="2" s="1"/>
  <c r="G27" i="5" s="1"/>
  <c r="U25" i="4"/>
  <c r="Y25" i="4" s="1"/>
  <c r="U23" i="2"/>
  <c r="Y23" i="2"/>
  <c r="L23" i="2"/>
  <c r="L9" i="3"/>
  <c r="L10" i="3"/>
  <c r="L11" i="3"/>
  <c r="L12" i="3"/>
  <c r="L16" i="3"/>
  <c r="L17" i="3"/>
  <c r="L18" i="3"/>
  <c r="L25" i="3"/>
  <c r="L26" i="3"/>
  <c r="L27" i="3"/>
  <c r="L29" i="3"/>
  <c r="L30" i="3"/>
  <c r="L31" i="3"/>
  <c r="L33" i="3"/>
  <c r="L35" i="3"/>
  <c r="L36" i="3"/>
  <c r="L37" i="3"/>
  <c r="L38" i="3"/>
  <c r="L39" i="3"/>
  <c r="L40" i="3"/>
  <c r="L42" i="3"/>
  <c r="L43" i="3"/>
  <c r="L44" i="3"/>
  <c r="L45" i="3"/>
  <c r="L46" i="3"/>
  <c r="L47" i="3"/>
  <c r="L48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T40" i="4"/>
  <c r="U40" i="4" s="1"/>
  <c r="Y40" i="4" s="1"/>
  <c r="L40" i="4"/>
  <c r="U18" i="3"/>
  <c r="Y18" i="3"/>
  <c r="U19" i="3"/>
  <c r="Y19" i="3" s="1"/>
  <c r="U17" i="3"/>
  <c r="Y17" i="3"/>
  <c r="T32" i="1"/>
  <c r="X32" i="1" s="1"/>
  <c r="T29" i="4"/>
  <c r="U29" i="4" s="1"/>
  <c r="Y29" i="4" s="1"/>
  <c r="L29" i="4"/>
  <c r="T28" i="4"/>
  <c r="U28" i="4" s="1"/>
  <c r="Y28" i="4" s="1"/>
  <c r="L28" i="4"/>
  <c r="T31" i="1"/>
  <c r="X31" i="1" s="1"/>
  <c r="T29" i="1"/>
  <c r="X29" i="1" s="1"/>
  <c r="T41" i="4"/>
  <c r="U41" i="4" s="1"/>
  <c r="Y41" i="4" s="1"/>
  <c r="T8" i="4"/>
  <c r="U8" i="4" s="1"/>
  <c r="Y8" i="4" s="1"/>
  <c r="T9" i="4"/>
  <c r="U9" i="4" s="1"/>
  <c r="Y9" i="4" s="1"/>
  <c r="T10" i="4"/>
  <c r="U10" i="4" s="1"/>
  <c r="Y10" i="4" s="1"/>
  <c r="T11" i="4"/>
  <c r="U11" i="4" s="1"/>
  <c r="Y11" i="4" s="1"/>
  <c r="T12" i="4"/>
  <c r="U12" i="4" s="1"/>
  <c r="Y12" i="4" s="1"/>
  <c r="T13" i="4"/>
  <c r="U13" i="4" s="1"/>
  <c r="Y13" i="4" s="1"/>
  <c r="T14" i="4"/>
  <c r="U14" i="4" s="1"/>
  <c r="Y14" i="4" s="1"/>
  <c r="T15" i="4"/>
  <c r="U15" i="4" s="1"/>
  <c r="Y15" i="4" s="1"/>
  <c r="T19" i="4"/>
  <c r="U19" i="4" s="1"/>
  <c r="Y19" i="4" s="1"/>
  <c r="T20" i="4"/>
  <c r="U20" i="4" s="1"/>
  <c r="Y20" i="4" s="1"/>
  <c r="T26" i="4"/>
  <c r="U26" i="4" s="1"/>
  <c r="Y26" i="4" s="1"/>
  <c r="T27" i="4"/>
  <c r="U27" i="4" s="1"/>
  <c r="Y27" i="4" s="1"/>
  <c r="T30" i="4"/>
  <c r="U30" i="4" s="1"/>
  <c r="Y30" i="4" s="1"/>
  <c r="T32" i="4"/>
  <c r="T34" i="4"/>
  <c r="T37" i="4"/>
  <c r="U37" i="4" s="1"/>
  <c r="Y37" i="4" s="1"/>
  <c r="T45" i="4"/>
  <c r="U45" i="4" s="1"/>
  <c r="Y45" i="4" s="1"/>
  <c r="T46" i="4"/>
  <c r="U46" i="4" s="1"/>
  <c r="Y46" i="4" s="1"/>
  <c r="T47" i="4"/>
  <c r="U47" i="4" s="1"/>
  <c r="Y47" i="4" s="1"/>
  <c r="T50" i="4"/>
  <c r="U50" i="4" s="1"/>
  <c r="Y50" i="4" s="1"/>
  <c r="T51" i="4"/>
  <c r="U51" i="4" s="1"/>
  <c r="Y51" i="4" s="1"/>
  <c r="T52" i="4"/>
  <c r="U52" i="4" s="1"/>
  <c r="Y52" i="4" s="1"/>
  <c r="T53" i="4"/>
  <c r="U53" i="4" s="1"/>
  <c r="Y53" i="4" s="1"/>
  <c r="T54" i="4"/>
  <c r="U54" i="4" s="1"/>
  <c r="Y54" i="4" s="1"/>
  <c r="T55" i="4"/>
  <c r="U55" i="4" s="1"/>
  <c r="Y55" i="4" s="1"/>
  <c r="T56" i="4"/>
  <c r="U56" i="4" s="1"/>
  <c r="Y56" i="4" s="1"/>
  <c r="T57" i="4"/>
  <c r="U57" i="4" s="1"/>
  <c r="Y57" i="4" s="1"/>
  <c r="T58" i="4"/>
  <c r="U58" i="4" s="1"/>
  <c r="Y58" i="4" s="1"/>
  <c r="T59" i="4"/>
  <c r="U59" i="4" s="1"/>
  <c r="Y59" i="4" s="1"/>
  <c r="T60" i="4"/>
  <c r="U60" i="4" s="1"/>
  <c r="Y60" i="4" s="1"/>
  <c r="T61" i="4"/>
  <c r="U61" i="4" s="1"/>
  <c r="Y61" i="4" s="1"/>
  <c r="T62" i="4"/>
  <c r="U62" i="4" s="1"/>
  <c r="Y62" i="4" s="1"/>
  <c r="T63" i="4"/>
  <c r="U63" i="4" s="1"/>
  <c r="Y63" i="4" s="1"/>
  <c r="T64" i="4"/>
  <c r="U64" i="4" s="1"/>
  <c r="Y64" i="4" s="1"/>
  <c r="T65" i="4"/>
  <c r="U65" i="4" s="1"/>
  <c r="Y65" i="4" s="1"/>
  <c r="T66" i="4"/>
  <c r="U66" i="4" s="1"/>
  <c r="Y66" i="4" s="1"/>
  <c r="T67" i="4"/>
  <c r="U67" i="4" s="1"/>
  <c r="Y67" i="4" s="1"/>
  <c r="T68" i="4"/>
  <c r="U68" i="4" s="1"/>
  <c r="Y68" i="4" s="1"/>
  <c r="T69" i="4"/>
  <c r="U69" i="4" s="1"/>
  <c r="Y69" i="4" s="1"/>
  <c r="T70" i="4"/>
  <c r="U70" i="4" s="1"/>
  <c r="Y70" i="4" s="1"/>
  <c r="T71" i="4"/>
  <c r="U71" i="4" s="1"/>
  <c r="Y71" i="4" s="1"/>
  <c r="T72" i="4"/>
  <c r="U72" i="4" s="1"/>
  <c r="Y72" i="4" s="1"/>
  <c r="T73" i="4"/>
  <c r="U73" i="4" s="1"/>
  <c r="Y73" i="4" s="1"/>
  <c r="T74" i="4"/>
  <c r="U74" i="4" s="1"/>
  <c r="Y74" i="4" s="1"/>
  <c r="T75" i="4"/>
  <c r="U75" i="4" s="1"/>
  <c r="Y75" i="4" s="1"/>
  <c r="T76" i="4"/>
  <c r="U76" i="4" s="1"/>
  <c r="Y76" i="4" s="1"/>
  <c r="T77" i="4"/>
  <c r="U77" i="4" s="1"/>
  <c r="Y77" i="4" s="1"/>
  <c r="T78" i="4"/>
  <c r="U78" i="4" s="1"/>
  <c r="Y78" i="4" s="1"/>
  <c r="T79" i="4"/>
  <c r="U79" i="4" s="1"/>
  <c r="Y79" i="4" s="1"/>
  <c r="T80" i="4"/>
  <c r="U80" i="4" s="1"/>
  <c r="Y80" i="4" s="1"/>
  <c r="T81" i="4"/>
  <c r="U81" i="4" s="1"/>
  <c r="Y81" i="4" s="1"/>
  <c r="T82" i="4"/>
  <c r="U82" i="4" s="1"/>
  <c r="Y82" i="4" s="1"/>
  <c r="T83" i="4"/>
  <c r="U83" i="4" s="1"/>
  <c r="Y83" i="4" s="1"/>
  <c r="T84" i="4"/>
  <c r="U84" i="4" s="1"/>
  <c r="Y84" i="4" s="1"/>
  <c r="T85" i="4"/>
  <c r="U85" i="4" s="1"/>
  <c r="Y85" i="4" s="1"/>
  <c r="T86" i="4"/>
  <c r="U86" i="4" s="1"/>
  <c r="Y86" i="4" s="1"/>
  <c r="T87" i="4"/>
  <c r="U87" i="4" s="1"/>
  <c r="Y87" i="4" s="1"/>
  <c r="T88" i="4"/>
  <c r="U88" i="4" s="1"/>
  <c r="Y88" i="4" s="1"/>
  <c r="T89" i="4"/>
  <c r="U89" i="4" s="1"/>
  <c r="Y89" i="4" s="1"/>
  <c r="T90" i="4"/>
  <c r="U90" i="4" s="1"/>
  <c r="Y90" i="4" s="1"/>
  <c r="T91" i="4"/>
  <c r="U91" i="4" s="1"/>
  <c r="Y91" i="4" s="1"/>
  <c r="T92" i="4"/>
  <c r="U92" i="4" s="1"/>
  <c r="Y92" i="4" s="1"/>
  <c r="T93" i="4"/>
  <c r="U93" i="4" s="1"/>
  <c r="Y93" i="4" s="1"/>
  <c r="T94" i="4"/>
  <c r="U94" i="4" s="1"/>
  <c r="Y94" i="4" s="1"/>
  <c r="T95" i="4"/>
  <c r="U95" i="4" s="1"/>
  <c r="Y95" i="4" s="1"/>
  <c r="T96" i="4"/>
  <c r="U96" i="4" s="1"/>
  <c r="Y96" i="4" s="1"/>
  <c r="T97" i="4"/>
  <c r="U97" i="4" s="1"/>
  <c r="Y97" i="4" s="1"/>
  <c r="T98" i="4"/>
  <c r="U98" i="4" s="1"/>
  <c r="Y98" i="4" s="1"/>
  <c r="T99" i="4"/>
  <c r="U99" i="4" s="1"/>
  <c r="Y99" i="4" s="1"/>
  <c r="T100" i="4"/>
  <c r="U100" i="4" s="1"/>
  <c r="Y100" i="4" s="1"/>
  <c r="T101" i="4"/>
  <c r="U101" i="4" s="1"/>
  <c r="Y101" i="4" s="1"/>
  <c r="T102" i="4"/>
  <c r="U102" i="4" s="1"/>
  <c r="Y102" i="4" s="1"/>
  <c r="T103" i="4"/>
  <c r="U103" i="4" s="1"/>
  <c r="Y103" i="4" s="1"/>
  <c r="T104" i="4"/>
  <c r="U104" i="4" s="1"/>
  <c r="Y104" i="4" s="1"/>
  <c r="T105" i="4"/>
  <c r="U105" i="4" s="1"/>
  <c r="Y105" i="4" s="1"/>
  <c r="T106" i="4"/>
  <c r="U106" i="4" s="1"/>
  <c r="Y106" i="4" s="1"/>
  <c r="T107" i="4"/>
  <c r="U107" i="4" s="1"/>
  <c r="Y107" i="4" s="1"/>
  <c r="T108" i="4"/>
  <c r="U108" i="4" s="1"/>
  <c r="Y108" i="4" s="1"/>
  <c r="T109" i="4"/>
  <c r="U109" i="4" s="1"/>
  <c r="Y109" i="4" s="1"/>
  <c r="T110" i="4"/>
  <c r="U110" i="4" s="1"/>
  <c r="Y110" i="4" s="1"/>
  <c r="T111" i="4"/>
  <c r="U111" i="4" s="1"/>
  <c r="Y111" i="4" s="1"/>
  <c r="T112" i="4"/>
  <c r="U112" i="4" s="1"/>
  <c r="Y112" i="4" s="1"/>
  <c r="T113" i="4"/>
  <c r="U113" i="4" s="1"/>
  <c r="Y113" i="4" s="1"/>
  <c r="T114" i="4"/>
  <c r="U114" i="4" s="1"/>
  <c r="Y114" i="4" s="1"/>
  <c r="T115" i="4"/>
  <c r="U115" i="4" s="1"/>
  <c r="Y115" i="4" s="1"/>
  <c r="T116" i="4"/>
  <c r="U116" i="4" s="1"/>
  <c r="Y116" i="4" s="1"/>
  <c r="T117" i="4"/>
  <c r="U117" i="4" s="1"/>
  <c r="Y117" i="4" s="1"/>
  <c r="T118" i="4"/>
  <c r="U118" i="4" s="1"/>
  <c r="Y118" i="4" s="1"/>
  <c r="T119" i="4"/>
  <c r="U119" i="4" s="1"/>
  <c r="Y119" i="4" s="1"/>
  <c r="T120" i="4"/>
  <c r="U120" i="4" s="1"/>
  <c r="Y120" i="4" s="1"/>
  <c r="T121" i="4"/>
  <c r="U121" i="4" s="1"/>
  <c r="Y121" i="4" s="1"/>
  <c r="T122" i="4"/>
  <c r="U122" i="4" s="1"/>
  <c r="Y122" i="4" s="1"/>
  <c r="T123" i="4"/>
  <c r="U123" i="4" s="1"/>
  <c r="Y123" i="4" s="1"/>
  <c r="T124" i="4"/>
  <c r="U124" i="4" s="1"/>
  <c r="Y124" i="4" s="1"/>
  <c r="T125" i="4"/>
  <c r="U125" i="4" s="1"/>
  <c r="Y125" i="4" s="1"/>
  <c r="T126" i="4"/>
  <c r="U126" i="4" s="1"/>
  <c r="Y126" i="4" s="1"/>
  <c r="T127" i="4"/>
  <c r="U127" i="4" s="1"/>
  <c r="Y127" i="4" s="1"/>
  <c r="T128" i="4"/>
  <c r="U128" i="4" s="1"/>
  <c r="Y128" i="4" s="1"/>
  <c r="T129" i="4"/>
  <c r="U129" i="4" s="1"/>
  <c r="Y129" i="4" s="1"/>
  <c r="T130" i="4"/>
  <c r="U130" i="4" s="1"/>
  <c r="Y130" i="4" s="1"/>
  <c r="T131" i="4"/>
  <c r="U131" i="4" s="1"/>
  <c r="Y131" i="4" s="1"/>
  <c r="T132" i="4"/>
  <c r="U132" i="4" s="1"/>
  <c r="Y132" i="4" s="1"/>
  <c r="T133" i="4"/>
  <c r="U133" i="4" s="1"/>
  <c r="Y133" i="4" s="1"/>
  <c r="T134" i="4"/>
  <c r="U134" i="4" s="1"/>
  <c r="Y134" i="4" s="1"/>
  <c r="T135" i="4"/>
  <c r="U135" i="4" s="1"/>
  <c r="Y135" i="4" s="1"/>
  <c r="T136" i="4"/>
  <c r="U136" i="4" s="1"/>
  <c r="Y136" i="4" s="1"/>
  <c r="T137" i="4"/>
  <c r="U137" i="4" s="1"/>
  <c r="Y137" i="4" s="1"/>
  <c r="T138" i="4"/>
  <c r="U138" i="4" s="1"/>
  <c r="Y138" i="4" s="1"/>
  <c r="T139" i="4"/>
  <c r="U139" i="4" s="1"/>
  <c r="Y139" i="4" s="1"/>
  <c r="T140" i="4"/>
  <c r="U140" i="4" s="1"/>
  <c r="Y140" i="4" s="1"/>
  <c r="T141" i="4"/>
  <c r="U141" i="4" s="1"/>
  <c r="Y141" i="4" s="1"/>
  <c r="T142" i="4"/>
  <c r="U142" i="4" s="1"/>
  <c r="Y142" i="4" s="1"/>
  <c r="T143" i="4"/>
  <c r="U143" i="4" s="1"/>
  <c r="Y143" i="4" s="1"/>
  <c r="T144" i="4"/>
  <c r="U144" i="4" s="1"/>
  <c r="Y144" i="4" s="1"/>
  <c r="T145" i="4"/>
  <c r="U145" i="4" s="1"/>
  <c r="Y145" i="4" s="1"/>
  <c r="T146" i="4"/>
  <c r="U146" i="4" s="1"/>
  <c r="Y146" i="4" s="1"/>
  <c r="T147" i="4"/>
  <c r="U147" i="4" s="1"/>
  <c r="Y147" i="4" s="1"/>
  <c r="T148" i="4"/>
  <c r="U148" i="4" s="1"/>
  <c r="Y148" i="4" s="1"/>
  <c r="T149" i="4"/>
  <c r="U149" i="4" s="1"/>
  <c r="Y149" i="4" s="1"/>
  <c r="T150" i="4"/>
  <c r="U150" i="4" s="1"/>
  <c r="Y150" i="4" s="1"/>
  <c r="T151" i="4"/>
  <c r="U151" i="4" s="1"/>
  <c r="Y151" i="4" s="1"/>
  <c r="T152" i="4"/>
  <c r="U152" i="4" s="1"/>
  <c r="Y152" i="4" s="1"/>
  <c r="T153" i="4"/>
  <c r="U153" i="4" s="1"/>
  <c r="Y153" i="4" s="1"/>
  <c r="T154" i="4"/>
  <c r="U154" i="4" s="1"/>
  <c r="Y154" i="4" s="1"/>
  <c r="T155" i="4"/>
  <c r="U155" i="4" s="1"/>
  <c r="Y155" i="4" s="1"/>
  <c r="T156" i="4"/>
  <c r="U156" i="4" s="1"/>
  <c r="Y156" i="4" s="1"/>
  <c r="T157" i="4"/>
  <c r="U157" i="4" s="1"/>
  <c r="Y157" i="4" s="1"/>
  <c r="T158" i="4"/>
  <c r="U158" i="4" s="1"/>
  <c r="Y158" i="4" s="1"/>
  <c r="T159" i="4"/>
  <c r="U159" i="4" s="1"/>
  <c r="Y159" i="4" s="1"/>
  <c r="T160" i="4"/>
  <c r="U160" i="4" s="1"/>
  <c r="Y160" i="4" s="1"/>
  <c r="T161" i="4"/>
  <c r="U161" i="4" s="1"/>
  <c r="Y161" i="4" s="1"/>
  <c r="T162" i="4"/>
  <c r="U162" i="4" s="1"/>
  <c r="Y162" i="4" s="1"/>
  <c r="T163" i="4"/>
  <c r="U163" i="4" s="1"/>
  <c r="Y163" i="4" s="1"/>
  <c r="T164" i="4"/>
  <c r="U164" i="4" s="1"/>
  <c r="Y164" i="4" s="1"/>
  <c r="T165" i="4"/>
  <c r="U165" i="4" s="1"/>
  <c r="Y165" i="4" s="1"/>
  <c r="T166" i="4"/>
  <c r="U166" i="4" s="1"/>
  <c r="Y166" i="4" s="1"/>
  <c r="T167" i="4"/>
  <c r="U167" i="4" s="1"/>
  <c r="Y167" i="4" s="1"/>
  <c r="T168" i="4"/>
  <c r="U168" i="4" s="1"/>
  <c r="Y168" i="4" s="1"/>
  <c r="T169" i="4"/>
  <c r="U169" i="4" s="1"/>
  <c r="Y169" i="4" s="1"/>
  <c r="T170" i="4"/>
  <c r="U170" i="4" s="1"/>
  <c r="Y170" i="4" s="1"/>
  <c r="T171" i="4"/>
  <c r="U171" i="4" s="1"/>
  <c r="Y171" i="4" s="1"/>
  <c r="T172" i="4"/>
  <c r="U172" i="4" s="1"/>
  <c r="Y172" i="4" s="1"/>
  <c r="T173" i="4"/>
  <c r="U173" i="4" s="1"/>
  <c r="Y173" i="4" s="1"/>
  <c r="T174" i="4"/>
  <c r="U174" i="4" s="1"/>
  <c r="Y174" i="4" s="1"/>
  <c r="T175" i="4"/>
  <c r="U175" i="4" s="1"/>
  <c r="Y175" i="4" s="1"/>
  <c r="T176" i="4"/>
  <c r="U176" i="4" s="1"/>
  <c r="Y176" i="4" s="1"/>
  <c r="T177" i="4"/>
  <c r="U177" i="4" s="1"/>
  <c r="Y177" i="4" s="1"/>
  <c r="T178" i="4"/>
  <c r="U178" i="4" s="1"/>
  <c r="Y178" i="4" s="1"/>
  <c r="T179" i="4"/>
  <c r="U179" i="4" s="1"/>
  <c r="Y179" i="4" s="1"/>
  <c r="T180" i="4"/>
  <c r="U180" i="4" s="1"/>
  <c r="Y180" i="4" s="1"/>
  <c r="T181" i="4"/>
  <c r="U181" i="4" s="1"/>
  <c r="Y181" i="4" s="1"/>
  <c r="T182" i="4"/>
  <c r="U182" i="4" s="1"/>
  <c r="Y182" i="4" s="1"/>
  <c r="T183" i="4"/>
  <c r="U183" i="4" s="1"/>
  <c r="Y183" i="4" s="1"/>
  <c r="T184" i="4"/>
  <c r="U184" i="4" s="1"/>
  <c r="Y184" i="4" s="1"/>
  <c r="T185" i="4"/>
  <c r="U185" i="4" s="1"/>
  <c r="Y185" i="4" s="1"/>
  <c r="T186" i="4"/>
  <c r="U186" i="4" s="1"/>
  <c r="Y186" i="4" s="1"/>
  <c r="T187" i="4"/>
  <c r="U187" i="4" s="1"/>
  <c r="Y187" i="4" s="1"/>
  <c r="T188" i="4"/>
  <c r="U188" i="4" s="1"/>
  <c r="Y188" i="4" s="1"/>
  <c r="T189" i="4"/>
  <c r="U189" i="4" s="1"/>
  <c r="Y189" i="4" s="1"/>
  <c r="T190" i="4"/>
  <c r="U190" i="4" s="1"/>
  <c r="Y190" i="4" s="1"/>
  <c r="T191" i="4"/>
  <c r="U191" i="4" s="1"/>
  <c r="Y191" i="4" s="1"/>
  <c r="U37" i="3"/>
  <c r="Y37" i="3" s="1"/>
  <c r="L26" i="4"/>
  <c r="L27" i="4"/>
  <c r="L30" i="4"/>
  <c r="L15" i="4"/>
  <c r="V8" i="3"/>
  <c r="X8" i="3" s="1"/>
  <c r="U12" i="3"/>
  <c r="U9" i="3"/>
  <c r="Y9" i="3" s="1"/>
  <c r="U35" i="3"/>
  <c r="Y35" i="3" s="1"/>
  <c r="U36" i="3"/>
  <c r="Y36" i="3"/>
  <c r="U38" i="3"/>
  <c r="Y38" i="3"/>
  <c r="U29" i="3"/>
  <c r="Y29" i="3" s="1"/>
  <c r="U33" i="3"/>
  <c r="Y33" i="3" s="1"/>
  <c r="U31" i="3"/>
  <c r="Y31" i="3"/>
  <c r="U30" i="3"/>
  <c r="Y30" i="3"/>
  <c r="U18" i="2"/>
  <c r="Y18" i="2" s="1"/>
  <c r="L18" i="2"/>
  <c r="U19" i="2"/>
  <c r="Y19" i="2" s="1"/>
  <c r="L19" i="2"/>
  <c r="U17" i="2"/>
  <c r="Y17" i="2"/>
  <c r="U20" i="2"/>
  <c r="Y20" i="2" s="1"/>
  <c r="L20" i="2"/>
  <c r="U12" i="2"/>
  <c r="Y12" i="2" s="1"/>
  <c r="L12" i="2"/>
  <c r="T8" i="1"/>
  <c r="X8" i="1" s="1"/>
  <c r="T9" i="1"/>
  <c r="X9" i="1" s="1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U48" i="4"/>
  <c r="Y48" i="4" s="1"/>
  <c r="L48" i="4"/>
  <c r="L47" i="4"/>
  <c r="L46" i="4"/>
  <c r="L45" i="4"/>
  <c r="L41" i="4"/>
  <c r="U35" i="4"/>
  <c r="Y35" i="4" s="1"/>
  <c r="Y34" i="4"/>
  <c r="Y32" i="4"/>
  <c r="U39" i="4"/>
  <c r="Y39" i="4" s="1"/>
  <c r="L39" i="4"/>
  <c r="L19" i="4"/>
  <c r="L16" i="4"/>
  <c r="L14" i="4"/>
  <c r="L13" i="4"/>
  <c r="L12" i="4"/>
  <c r="L11" i="4"/>
  <c r="L10" i="4"/>
  <c r="L9" i="4"/>
  <c r="G4" i="4"/>
  <c r="U206" i="2"/>
  <c r="Y206" i="2"/>
  <c r="L206" i="2"/>
  <c r="U205" i="2"/>
  <c r="Y205" i="2"/>
  <c r="L205" i="2"/>
  <c r="U204" i="2"/>
  <c r="Y204" i="2" s="1"/>
  <c r="L204" i="2"/>
  <c r="U203" i="2"/>
  <c r="Y203" i="2"/>
  <c r="L203" i="2"/>
  <c r="U202" i="2"/>
  <c r="Y202" i="2" s="1"/>
  <c r="L202" i="2"/>
  <c r="U201" i="2"/>
  <c r="Y201" i="2" s="1"/>
  <c r="L201" i="2"/>
  <c r="U200" i="2"/>
  <c r="Y200" i="2"/>
  <c r="L200" i="2"/>
  <c r="U199" i="2"/>
  <c r="Y199" i="2" s="1"/>
  <c r="L199" i="2"/>
  <c r="U198" i="2"/>
  <c r="Y198" i="2"/>
  <c r="L198" i="2"/>
  <c r="U197" i="2"/>
  <c r="Y197" i="2"/>
  <c r="L197" i="2"/>
  <c r="U196" i="2"/>
  <c r="Y196" i="2" s="1"/>
  <c r="L196" i="2"/>
  <c r="U195" i="2"/>
  <c r="Y195" i="2"/>
  <c r="L195" i="2"/>
  <c r="U194" i="2"/>
  <c r="Y194" i="2" s="1"/>
  <c r="L194" i="2"/>
  <c r="U193" i="2"/>
  <c r="Y193" i="2" s="1"/>
  <c r="L193" i="2"/>
  <c r="U192" i="2"/>
  <c r="Y192" i="2"/>
  <c r="L192" i="2"/>
  <c r="U191" i="2"/>
  <c r="Y191" i="2" s="1"/>
  <c r="L191" i="2"/>
  <c r="U190" i="2"/>
  <c r="Y190" i="2"/>
  <c r="L190" i="2"/>
  <c r="U189" i="2"/>
  <c r="Y189" i="2"/>
  <c r="L189" i="2"/>
  <c r="U188" i="2"/>
  <c r="Y188" i="2" s="1"/>
  <c r="L188" i="2"/>
  <c r="U187" i="2"/>
  <c r="Y187" i="2"/>
  <c r="L187" i="2"/>
  <c r="U186" i="2"/>
  <c r="Y186" i="2" s="1"/>
  <c r="L186" i="2"/>
  <c r="U185" i="2"/>
  <c r="Y185" i="2" s="1"/>
  <c r="L185" i="2"/>
  <c r="U184" i="2"/>
  <c r="Y184" i="2"/>
  <c r="L184" i="2"/>
  <c r="U183" i="2"/>
  <c r="Y183" i="2" s="1"/>
  <c r="L183" i="2"/>
  <c r="U182" i="2"/>
  <c r="Y182" i="2"/>
  <c r="L182" i="2"/>
  <c r="U181" i="2"/>
  <c r="Y181" i="2"/>
  <c r="L181" i="2"/>
  <c r="U180" i="2"/>
  <c r="Y180" i="2" s="1"/>
  <c r="L180" i="2"/>
  <c r="U179" i="2"/>
  <c r="Y179" i="2"/>
  <c r="L179" i="2"/>
  <c r="U178" i="2"/>
  <c r="Y178" i="2" s="1"/>
  <c r="L178" i="2"/>
  <c r="U177" i="2"/>
  <c r="Y177" i="2" s="1"/>
  <c r="L177" i="2"/>
  <c r="U176" i="2"/>
  <c r="Y176" i="2"/>
  <c r="L176" i="2"/>
  <c r="U175" i="2"/>
  <c r="Y175" i="2" s="1"/>
  <c r="L175" i="2"/>
  <c r="U174" i="2"/>
  <c r="Y174" i="2"/>
  <c r="L174" i="2"/>
  <c r="U173" i="2"/>
  <c r="Y173" i="2"/>
  <c r="L173" i="2"/>
  <c r="U172" i="2"/>
  <c r="Y172" i="2" s="1"/>
  <c r="L172" i="2"/>
  <c r="U171" i="2"/>
  <c r="Y171" i="2"/>
  <c r="L171" i="2"/>
  <c r="U170" i="2"/>
  <c r="Y170" i="2" s="1"/>
  <c r="L170" i="2"/>
  <c r="U169" i="2"/>
  <c r="Y169" i="2" s="1"/>
  <c r="L169" i="2"/>
  <c r="U168" i="2"/>
  <c r="Y168" i="2"/>
  <c r="L168" i="2"/>
  <c r="U167" i="2"/>
  <c r="Y167" i="2" s="1"/>
  <c r="L167" i="2"/>
  <c r="U166" i="2"/>
  <c r="Y166" i="2"/>
  <c r="L166" i="2"/>
  <c r="U165" i="2"/>
  <c r="Y165" i="2"/>
  <c r="L165" i="2"/>
  <c r="U164" i="2"/>
  <c r="Y164" i="2" s="1"/>
  <c r="L164" i="2"/>
  <c r="U163" i="2"/>
  <c r="Y163" i="2"/>
  <c r="L163" i="2"/>
  <c r="U162" i="2"/>
  <c r="Y162" i="2" s="1"/>
  <c r="L162" i="2"/>
  <c r="U161" i="2"/>
  <c r="Y161" i="2" s="1"/>
  <c r="L161" i="2"/>
  <c r="U160" i="2"/>
  <c r="Y160" i="2"/>
  <c r="L160" i="2"/>
  <c r="U159" i="2"/>
  <c r="Y159" i="2" s="1"/>
  <c r="L159" i="2"/>
  <c r="U158" i="2"/>
  <c r="Y158" i="2"/>
  <c r="L158" i="2"/>
  <c r="U157" i="2"/>
  <c r="Y157" i="2"/>
  <c r="L157" i="2"/>
  <c r="U156" i="2"/>
  <c r="Y156" i="2" s="1"/>
  <c r="L156" i="2"/>
  <c r="U155" i="2"/>
  <c r="Y155" i="2"/>
  <c r="L155" i="2"/>
  <c r="U154" i="2"/>
  <c r="Y154" i="2" s="1"/>
  <c r="L154" i="2"/>
  <c r="U153" i="2"/>
  <c r="Y153" i="2" s="1"/>
  <c r="L153" i="2"/>
  <c r="U152" i="2"/>
  <c r="Y152" i="2"/>
  <c r="L152" i="2"/>
  <c r="U151" i="2"/>
  <c r="Y151" i="2" s="1"/>
  <c r="L151" i="2"/>
  <c r="U150" i="2"/>
  <c r="Y150" i="2"/>
  <c r="L150" i="2"/>
  <c r="U149" i="2"/>
  <c r="Y149" i="2"/>
  <c r="L149" i="2"/>
  <c r="U148" i="2"/>
  <c r="Y148" i="2" s="1"/>
  <c r="L148" i="2"/>
  <c r="U147" i="2"/>
  <c r="Y147" i="2"/>
  <c r="L147" i="2"/>
  <c r="U146" i="2"/>
  <c r="Y146" i="2" s="1"/>
  <c r="L146" i="2"/>
  <c r="U145" i="2"/>
  <c r="Y145" i="2" s="1"/>
  <c r="L145" i="2"/>
  <c r="U144" i="2"/>
  <c r="Y144" i="2"/>
  <c r="L144" i="2"/>
  <c r="U143" i="2"/>
  <c r="Y143" i="2" s="1"/>
  <c r="L143" i="2"/>
  <c r="U142" i="2"/>
  <c r="Y142" i="2"/>
  <c r="L142" i="2"/>
  <c r="U141" i="2"/>
  <c r="Y141" i="2"/>
  <c r="L141" i="2"/>
  <c r="U140" i="2"/>
  <c r="Y140" i="2" s="1"/>
  <c r="L140" i="2"/>
  <c r="U139" i="2"/>
  <c r="Y139" i="2"/>
  <c r="L139" i="2"/>
  <c r="U138" i="2"/>
  <c r="Y138" i="2" s="1"/>
  <c r="L138" i="2"/>
  <c r="U137" i="2"/>
  <c r="Y137" i="2" s="1"/>
  <c r="L137" i="2"/>
  <c r="U136" i="2"/>
  <c r="Y136" i="2"/>
  <c r="L136" i="2"/>
  <c r="U135" i="2"/>
  <c r="Y135" i="2" s="1"/>
  <c r="L135" i="2"/>
  <c r="U134" i="2"/>
  <c r="Y134" i="2"/>
  <c r="L134" i="2"/>
  <c r="U133" i="2"/>
  <c r="Y133" i="2"/>
  <c r="L133" i="2"/>
  <c r="U132" i="2"/>
  <c r="Y132" i="2" s="1"/>
  <c r="L132" i="2"/>
  <c r="U131" i="2"/>
  <c r="Y131" i="2"/>
  <c r="L131" i="2"/>
  <c r="U130" i="2"/>
  <c r="Y130" i="2" s="1"/>
  <c r="L130" i="2"/>
  <c r="U129" i="2"/>
  <c r="Y129" i="2" s="1"/>
  <c r="L129" i="2"/>
  <c r="U128" i="2"/>
  <c r="Y128" i="2"/>
  <c r="L128" i="2"/>
  <c r="U127" i="2"/>
  <c r="Y127" i="2" s="1"/>
  <c r="L127" i="2"/>
  <c r="U126" i="2"/>
  <c r="Y126" i="2"/>
  <c r="L126" i="2"/>
  <c r="U125" i="2"/>
  <c r="Y125" i="2"/>
  <c r="L125" i="2"/>
  <c r="U124" i="2"/>
  <c r="Y124" i="2" s="1"/>
  <c r="L124" i="2"/>
  <c r="U123" i="2"/>
  <c r="Y123" i="2"/>
  <c r="L123" i="2"/>
  <c r="U122" i="2"/>
  <c r="Y122" i="2" s="1"/>
  <c r="L122" i="2"/>
  <c r="U121" i="2"/>
  <c r="Y121" i="2" s="1"/>
  <c r="L121" i="2"/>
  <c r="U120" i="2"/>
  <c r="Y120" i="2"/>
  <c r="L120" i="2"/>
  <c r="U119" i="2"/>
  <c r="Y119" i="2" s="1"/>
  <c r="L119" i="2"/>
  <c r="U118" i="2"/>
  <c r="Y118" i="2"/>
  <c r="L118" i="2"/>
  <c r="U117" i="2"/>
  <c r="Y117" i="2"/>
  <c r="L117" i="2"/>
  <c r="U116" i="2"/>
  <c r="Y116" i="2" s="1"/>
  <c r="L116" i="2"/>
  <c r="U115" i="2"/>
  <c r="Y115" i="2"/>
  <c r="L115" i="2"/>
  <c r="U114" i="2"/>
  <c r="Y114" i="2" s="1"/>
  <c r="L114" i="2"/>
  <c r="U113" i="2"/>
  <c r="Y113" i="2" s="1"/>
  <c r="L113" i="2"/>
  <c r="U112" i="2"/>
  <c r="Y112" i="2"/>
  <c r="L112" i="2"/>
  <c r="U111" i="2"/>
  <c r="Y111" i="2" s="1"/>
  <c r="L111" i="2"/>
  <c r="U110" i="2"/>
  <c r="Y110" i="2"/>
  <c r="L110" i="2"/>
  <c r="U109" i="2"/>
  <c r="Y109" i="2"/>
  <c r="L109" i="2"/>
  <c r="U108" i="2"/>
  <c r="Y108" i="2" s="1"/>
  <c r="L108" i="2"/>
  <c r="U107" i="2"/>
  <c r="Y107" i="2"/>
  <c r="L107" i="2"/>
  <c r="U106" i="2"/>
  <c r="Y106" i="2" s="1"/>
  <c r="L106" i="2"/>
  <c r="U105" i="2"/>
  <c r="Y105" i="2" s="1"/>
  <c r="L105" i="2"/>
  <c r="U104" i="2"/>
  <c r="Y104" i="2"/>
  <c r="L104" i="2"/>
  <c r="U103" i="2"/>
  <c r="Y103" i="2" s="1"/>
  <c r="L103" i="2"/>
  <c r="U102" i="2"/>
  <c r="Y102" i="2"/>
  <c r="L102" i="2"/>
  <c r="U101" i="2"/>
  <c r="Y101" i="2"/>
  <c r="L101" i="2"/>
  <c r="U100" i="2"/>
  <c r="Y100" i="2" s="1"/>
  <c r="L100" i="2"/>
  <c r="U99" i="2"/>
  <c r="Y99" i="2"/>
  <c r="L99" i="2"/>
  <c r="U98" i="2"/>
  <c r="Y98" i="2" s="1"/>
  <c r="L98" i="2"/>
  <c r="U97" i="2"/>
  <c r="Y97" i="2" s="1"/>
  <c r="L97" i="2"/>
  <c r="U96" i="2"/>
  <c r="Y96" i="2"/>
  <c r="L96" i="2"/>
  <c r="U95" i="2"/>
  <c r="Y95" i="2" s="1"/>
  <c r="L95" i="2"/>
  <c r="U94" i="2"/>
  <c r="Y94" i="2"/>
  <c r="L94" i="2"/>
  <c r="U93" i="2"/>
  <c r="Y93" i="2"/>
  <c r="L93" i="2"/>
  <c r="U92" i="2"/>
  <c r="Y92" i="2" s="1"/>
  <c r="L92" i="2"/>
  <c r="U91" i="2"/>
  <c r="Y91" i="2"/>
  <c r="L91" i="2"/>
  <c r="U90" i="2"/>
  <c r="Y90" i="2" s="1"/>
  <c r="L90" i="2"/>
  <c r="U89" i="2"/>
  <c r="Y89" i="2" s="1"/>
  <c r="L89" i="2"/>
  <c r="U88" i="2"/>
  <c r="Y88" i="2"/>
  <c r="L88" i="2"/>
  <c r="U87" i="2"/>
  <c r="Y87" i="2" s="1"/>
  <c r="L87" i="2"/>
  <c r="U86" i="2"/>
  <c r="Y86" i="2"/>
  <c r="L86" i="2"/>
  <c r="U85" i="2"/>
  <c r="Y85" i="2"/>
  <c r="L85" i="2"/>
  <c r="U84" i="2"/>
  <c r="Y84" i="2" s="1"/>
  <c r="L84" i="2"/>
  <c r="U83" i="2"/>
  <c r="Y83" i="2"/>
  <c r="L83" i="2"/>
  <c r="U82" i="2"/>
  <c r="Y82" i="2" s="1"/>
  <c r="L82" i="2"/>
  <c r="U81" i="2"/>
  <c r="Y81" i="2" s="1"/>
  <c r="L81" i="2"/>
  <c r="U80" i="2"/>
  <c r="Y80" i="2"/>
  <c r="L80" i="2"/>
  <c r="U79" i="2"/>
  <c r="Y79" i="2" s="1"/>
  <c r="L79" i="2"/>
  <c r="U78" i="2"/>
  <c r="Y78" i="2"/>
  <c r="L78" i="2"/>
  <c r="U77" i="2"/>
  <c r="Y77" i="2"/>
  <c r="L77" i="2"/>
  <c r="U76" i="2"/>
  <c r="Y76" i="2" s="1"/>
  <c r="L76" i="2"/>
  <c r="U75" i="2"/>
  <c r="Y75" i="2"/>
  <c r="L75" i="2"/>
  <c r="U74" i="2"/>
  <c r="Y74" i="2" s="1"/>
  <c r="L74" i="2"/>
  <c r="U73" i="2"/>
  <c r="Y73" i="2" s="1"/>
  <c r="L73" i="2"/>
  <c r="U72" i="2"/>
  <c r="Y72" i="2"/>
  <c r="L72" i="2"/>
  <c r="U71" i="2"/>
  <c r="Y71" i="2" s="1"/>
  <c r="L71" i="2"/>
  <c r="U70" i="2"/>
  <c r="Y70" i="2"/>
  <c r="L70" i="2"/>
  <c r="U69" i="2"/>
  <c r="Y69" i="2"/>
  <c r="L69" i="2"/>
  <c r="U68" i="2"/>
  <c r="Y68" i="2" s="1"/>
  <c r="L68" i="2"/>
  <c r="U67" i="2"/>
  <c r="Y67" i="2"/>
  <c r="L67" i="2"/>
  <c r="U66" i="2"/>
  <c r="Y66" i="2" s="1"/>
  <c r="L66" i="2"/>
  <c r="U65" i="2"/>
  <c r="Y65" i="2" s="1"/>
  <c r="L65" i="2"/>
  <c r="U64" i="2"/>
  <c r="Y64" i="2"/>
  <c r="L64" i="2"/>
  <c r="U63" i="2"/>
  <c r="Y63" i="2" s="1"/>
  <c r="L63" i="2"/>
  <c r="U62" i="2"/>
  <c r="Y62" i="2"/>
  <c r="L62" i="2"/>
  <c r="U61" i="2"/>
  <c r="Y61" i="2"/>
  <c r="L61" i="2"/>
  <c r="U60" i="2"/>
  <c r="Y60" i="2" s="1"/>
  <c r="L60" i="2"/>
  <c r="U59" i="2"/>
  <c r="Y59" i="2"/>
  <c r="L59" i="2"/>
  <c r="U58" i="2"/>
  <c r="Y58" i="2" s="1"/>
  <c r="L58" i="2"/>
  <c r="U57" i="2"/>
  <c r="Y57" i="2" s="1"/>
  <c r="L57" i="2"/>
  <c r="U56" i="2"/>
  <c r="Y56" i="2"/>
  <c r="L56" i="2"/>
  <c r="U55" i="2"/>
  <c r="Y55" i="2" s="1"/>
  <c r="L55" i="2"/>
  <c r="U54" i="2"/>
  <c r="Y54" i="2"/>
  <c r="L54" i="2"/>
  <c r="U53" i="2"/>
  <c r="Y53" i="2"/>
  <c r="L53" i="2"/>
  <c r="U52" i="2"/>
  <c r="Y52" i="2" s="1"/>
  <c r="L52" i="2"/>
  <c r="U51" i="2"/>
  <c r="Y51" i="2"/>
  <c r="L51" i="2"/>
  <c r="U50" i="2"/>
  <c r="Y50" i="2" s="1"/>
  <c r="L50" i="2"/>
  <c r="U49" i="2"/>
  <c r="Y49" i="2" s="1"/>
  <c r="L49" i="2"/>
  <c r="U48" i="2"/>
  <c r="Y48" i="2"/>
  <c r="L48" i="2"/>
  <c r="U47" i="2"/>
  <c r="Y47" i="2" s="1"/>
  <c r="L47" i="2"/>
  <c r="U46" i="2"/>
  <c r="Y46" i="2"/>
  <c r="L46" i="2"/>
  <c r="U45" i="2"/>
  <c r="Y45" i="2"/>
  <c r="L45" i="2"/>
  <c r="U44" i="2"/>
  <c r="Y44" i="2" s="1"/>
  <c r="L44" i="2"/>
  <c r="U43" i="2"/>
  <c r="Y43" i="2"/>
  <c r="L43" i="2"/>
  <c r="U42" i="2"/>
  <c r="Y42" i="2" s="1"/>
  <c r="L42" i="2"/>
  <c r="U41" i="2"/>
  <c r="Y41" i="2" s="1"/>
  <c r="L41" i="2"/>
  <c r="U40" i="2"/>
  <c r="Y40" i="2"/>
  <c r="L40" i="2"/>
  <c r="U39" i="2"/>
  <c r="Y39" i="2" s="1"/>
  <c r="L39" i="2"/>
  <c r="U38" i="2"/>
  <c r="Y38" i="2"/>
  <c r="L38" i="2"/>
  <c r="U37" i="2"/>
  <c r="Y37" i="2"/>
  <c r="L37" i="2"/>
  <c r="U36" i="2"/>
  <c r="Y36" i="2" s="1"/>
  <c r="L36" i="2"/>
  <c r="U35" i="2"/>
  <c r="Y35" i="2"/>
  <c r="U34" i="2"/>
  <c r="Y34" i="2"/>
  <c r="L34" i="2"/>
  <c r="U33" i="2"/>
  <c r="Y33" i="2" s="1"/>
  <c r="L33" i="2"/>
  <c r="U32" i="2"/>
  <c r="Y32" i="2"/>
  <c r="L32" i="2"/>
  <c r="U31" i="2"/>
  <c r="Y31" i="2" s="1"/>
  <c r="L31" i="2"/>
  <c r="U30" i="2"/>
  <c r="Y30" i="2" s="1"/>
  <c r="L30" i="2"/>
  <c r="L28" i="2"/>
  <c r="L27" i="2"/>
  <c r="U26" i="2"/>
  <c r="Y26" i="2" s="1"/>
  <c r="L26" i="2"/>
  <c r="U25" i="2"/>
  <c r="Y25" i="2" s="1"/>
  <c r="L25" i="2"/>
  <c r="U24" i="2"/>
  <c r="Y24" i="2"/>
  <c r="L24" i="2"/>
  <c r="U22" i="2"/>
  <c r="Y22" i="2" s="1"/>
  <c r="L22" i="2"/>
  <c r="U21" i="2"/>
  <c r="Y21" i="2"/>
  <c r="L21" i="2"/>
  <c r="U16" i="2"/>
  <c r="Y16" i="2"/>
  <c r="L16" i="2"/>
  <c r="L13" i="2"/>
  <c r="U11" i="2"/>
  <c r="Y11" i="2" s="1"/>
  <c r="L7" i="2"/>
  <c r="T202" i="1"/>
  <c r="X202" i="1"/>
  <c r="T201" i="1"/>
  <c r="X201" i="1" s="1"/>
  <c r="T200" i="1"/>
  <c r="X200" i="1" s="1"/>
  <c r="T199" i="1"/>
  <c r="X199" i="1"/>
  <c r="T198" i="1"/>
  <c r="X198" i="1"/>
  <c r="T197" i="1"/>
  <c r="X197" i="1" s="1"/>
  <c r="T196" i="1"/>
  <c r="X196" i="1" s="1"/>
  <c r="T195" i="1"/>
  <c r="X195" i="1"/>
  <c r="T194" i="1"/>
  <c r="X194" i="1"/>
  <c r="T193" i="1"/>
  <c r="X193" i="1" s="1"/>
  <c r="T192" i="1"/>
  <c r="X192" i="1" s="1"/>
  <c r="T191" i="1"/>
  <c r="X191" i="1"/>
  <c r="T190" i="1"/>
  <c r="X190" i="1"/>
  <c r="T189" i="1"/>
  <c r="X189" i="1" s="1"/>
  <c r="T188" i="1"/>
  <c r="X188" i="1" s="1"/>
  <c r="T187" i="1"/>
  <c r="X187" i="1"/>
  <c r="T186" i="1"/>
  <c r="X186" i="1"/>
  <c r="T185" i="1"/>
  <c r="X185" i="1" s="1"/>
  <c r="T184" i="1"/>
  <c r="X184" i="1" s="1"/>
  <c r="T183" i="1"/>
  <c r="X183" i="1"/>
  <c r="T182" i="1"/>
  <c r="X182" i="1"/>
  <c r="T181" i="1"/>
  <c r="X181" i="1" s="1"/>
  <c r="T180" i="1"/>
  <c r="X180" i="1" s="1"/>
  <c r="T179" i="1"/>
  <c r="X179" i="1"/>
  <c r="T178" i="1"/>
  <c r="X178" i="1"/>
  <c r="T177" i="1"/>
  <c r="X177" i="1" s="1"/>
  <c r="T176" i="1"/>
  <c r="X176" i="1" s="1"/>
  <c r="T175" i="1"/>
  <c r="X175" i="1"/>
  <c r="T174" i="1"/>
  <c r="X174" i="1"/>
  <c r="T173" i="1"/>
  <c r="X173" i="1" s="1"/>
  <c r="T172" i="1"/>
  <c r="X172" i="1" s="1"/>
  <c r="T171" i="1"/>
  <c r="X171" i="1"/>
  <c r="T170" i="1"/>
  <c r="X170" i="1"/>
  <c r="T169" i="1"/>
  <c r="X169" i="1" s="1"/>
  <c r="T168" i="1"/>
  <c r="X168" i="1" s="1"/>
  <c r="T167" i="1"/>
  <c r="X167" i="1"/>
  <c r="T166" i="1"/>
  <c r="X166" i="1"/>
  <c r="T165" i="1"/>
  <c r="X165" i="1" s="1"/>
  <c r="T164" i="1"/>
  <c r="X164" i="1" s="1"/>
  <c r="T163" i="1"/>
  <c r="X163" i="1"/>
  <c r="T162" i="1"/>
  <c r="X162" i="1"/>
  <c r="T161" i="1"/>
  <c r="X161" i="1" s="1"/>
  <c r="T160" i="1"/>
  <c r="X160" i="1" s="1"/>
  <c r="T159" i="1"/>
  <c r="X159" i="1"/>
  <c r="T158" i="1"/>
  <c r="X158" i="1"/>
  <c r="T157" i="1"/>
  <c r="X157" i="1" s="1"/>
  <c r="T156" i="1"/>
  <c r="X156" i="1" s="1"/>
  <c r="T155" i="1"/>
  <c r="X155" i="1"/>
  <c r="T154" i="1"/>
  <c r="X154" i="1"/>
  <c r="T153" i="1"/>
  <c r="X153" i="1" s="1"/>
  <c r="T152" i="1"/>
  <c r="X152" i="1" s="1"/>
  <c r="T151" i="1"/>
  <c r="X151" i="1"/>
  <c r="T150" i="1"/>
  <c r="X150" i="1"/>
  <c r="T149" i="1"/>
  <c r="X149" i="1" s="1"/>
  <c r="T148" i="1"/>
  <c r="X148" i="1" s="1"/>
  <c r="T147" i="1"/>
  <c r="X147" i="1"/>
  <c r="T146" i="1"/>
  <c r="X146" i="1"/>
  <c r="T145" i="1"/>
  <c r="X145" i="1" s="1"/>
  <c r="T144" i="1"/>
  <c r="X144" i="1" s="1"/>
  <c r="T143" i="1"/>
  <c r="X143" i="1"/>
  <c r="T142" i="1"/>
  <c r="X142" i="1"/>
  <c r="T141" i="1"/>
  <c r="X141" i="1" s="1"/>
  <c r="T140" i="1"/>
  <c r="X140" i="1" s="1"/>
  <c r="T139" i="1"/>
  <c r="X139" i="1"/>
  <c r="T138" i="1"/>
  <c r="X138" i="1"/>
  <c r="T137" i="1"/>
  <c r="X137" i="1" s="1"/>
  <c r="T136" i="1"/>
  <c r="X136" i="1" s="1"/>
  <c r="T135" i="1"/>
  <c r="X135" i="1"/>
  <c r="T134" i="1"/>
  <c r="X134" i="1"/>
  <c r="T133" i="1"/>
  <c r="X133" i="1" s="1"/>
  <c r="T132" i="1"/>
  <c r="X132" i="1" s="1"/>
  <c r="T131" i="1"/>
  <c r="X131" i="1"/>
  <c r="T130" i="1"/>
  <c r="X130" i="1"/>
  <c r="T129" i="1"/>
  <c r="X129" i="1" s="1"/>
  <c r="T128" i="1"/>
  <c r="X128" i="1" s="1"/>
  <c r="T127" i="1"/>
  <c r="X127" i="1"/>
  <c r="T126" i="1"/>
  <c r="X126" i="1"/>
  <c r="T125" i="1"/>
  <c r="X125" i="1" s="1"/>
  <c r="T124" i="1"/>
  <c r="X124" i="1" s="1"/>
  <c r="T123" i="1"/>
  <c r="X123" i="1"/>
  <c r="T122" i="1"/>
  <c r="X122" i="1"/>
  <c r="T121" i="1"/>
  <c r="X121" i="1" s="1"/>
  <c r="T120" i="1"/>
  <c r="X120" i="1" s="1"/>
  <c r="T119" i="1"/>
  <c r="X119" i="1"/>
  <c r="T118" i="1"/>
  <c r="X118" i="1"/>
  <c r="T117" i="1"/>
  <c r="X117" i="1" s="1"/>
  <c r="T116" i="1"/>
  <c r="X116" i="1" s="1"/>
  <c r="T115" i="1"/>
  <c r="X115" i="1"/>
  <c r="T114" i="1"/>
  <c r="X114" i="1" s="1"/>
  <c r="T113" i="1"/>
  <c r="X113" i="1" s="1"/>
  <c r="T112" i="1"/>
  <c r="X112" i="1" s="1"/>
  <c r="T111" i="1"/>
  <c r="X111" i="1" s="1"/>
  <c r="T110" i="1"/>
  <c r="X110" i="1" s="1"/>
  <c r="T109" i="1"/>
  <c r="X109" i="1" s="1"/>
  <c r="T108" i="1"/>
  <c r="X108" i="1" s="1"/>
  <c r="T107" i="1"/>
  <c r="X107" i="1" s="1"/>
  <c r="T106" i="1"/>
  <c r="X106" i="1" s="1"/>
  <c r="T105" i="1"/>
  <c r="X105" i="1" s="1"/>
  <c r="T104" i="1"/>
  <c r="X104" i="1" s="1"/>
  <c r="T103" i="1"/>
  <c r="X103" i="1" s="1"/>
  <c r="T102" i="1"/>
  <c r="X102" i="1" s="1"/>
  <c r="T101" i="1"/>
  <c r="X101" i="1" s="1"/>
  <c r="T100" i="1"/>
  <c r="X100" i="1" s="1"/>
  <c r="T99" i="1"/>
  <c r="X99" i="1" s="1"/>
  <c r="T98" i="1"/>
  <c r="X98" i="1" s="1"/>
  <c r="T97" i="1"/>
  <c r="X97" i="1" s="1"/>
  <c r="T96" i="1"/>
  <c r="X96" i="1" s="1"/>
  <c r="T95" i="1"/>
  <c r="X95" i="1" s="1"/>
  <c r="T94" i="1"/>
  <c r="X94" i="1" s="1"/>
  <c r="T93" i="1"/>
  <c r="X93" i="1" s="1"/>
  <c r="T92" i="1"/>
  <c r="X92" i="1" s="1"/>
  <c r="T91" i="1"/>
  <c r="X91" i="1" s="1"/>
  <c r="T90" i="1"/>
  <c r="X90" i="1" s="1"/>
  <c r="T89" i="1"/>
  <c r="X89" i="1" s="1"/>
  <c r="T88" i="1"/>
  <c r="X88" i="1" s="1"/>
  <c r="T87" i="1"/>
  <c r="X87" i="1" s="1"/>
  <c r="T86" i="1"/>
  <c r="X86" i="1" s="1"/>
  <c r="T85" i="1"/>
  <c r="X85" i="1" s="1"/>
  <c r="T84" i="1"/>
  <c r="X84" i="1" s="1"/>
  <c r="T83" i="1"/>
  <c r="X83" i="1" s="1"/>
  <c r="T82" i="1"/>
  <c r="X82" i="1" s="1"/>
  <c r="T81" i="1"/>
  <c r="X81" i="1" s="1"/>
  <c r="T80" i="1"/>
  <c r="X80" i="1" s="1"/>
  <c r="T79" i="1"/>
  <c r="X79" i="1" s="1"/>
  <c r="T78" i="1"/>
  <c r="X78" i="1" s="1"/>
  <c r="T77" i="1"/>
  <c r="X77" i="1" s="1"/>
  <c r="T76" i="1"/>
  <c r="X76" i="1" s="1"/>
  <c r="T75" i="1"/>
  <c r="X75" i="1" s="1"/>
  <c r="T74" i="1"/>
  <c r="X74" i="1" s="1"/>
  <c r="T73" i="1"/>
  <c r="X73" i="1" s="1"/>
  <c r="T72" i="1"/>
  <c r="X72" i="1" s="1"/>
  <c r="T71" i="1"/>
  <c r="X71" i="1" s="1"/>
  <c r="T70" i="1"/>
  <c r="X70" i="1" s="1"/>
  <c r="T69" i="1"/>
  <c r="X69" i="1" s="1"/>
  <c r="T68" i="1"/>
  <c r="X68" i="1" s="1"/>
  <c r="T67" i="1"/>
  <c r="X67" i="1" s="1"/>
  <c r="T66" i="1"/>
  <c r="X66" i="1" s="1"/>
  <c r="T65" i="1"/>
  <c r="X65" i="1" s="1"/>
  <c r="T64" i="1"/>
  <c r="X64" i="1" s="1"/>
  <c r="T63" i="1"/>
  <c r="X63" i="1" s="1"/>
  <c r="T62" i="1"/>
  <c r="X62" i="1" s="1"/>
  <c r="T61" i="1"/>
  <c r="X61" i="1" s="1"/>
  <c r="T60" i="1"/>
  <c r="X60" i="1" s="1"/>
  <c r="T59" i="1"/>
  <c r="X59" i="1" s="1"/>
  <c r="T58" i="1"/>
  <c r="X58" i="1" s="1"/>
  <c r="T57" i="1"/>
  <c r="X57" i="1" s="1"/>
  <c r="T56" i="1"/>
  <c r="X56" i="1" s="1"/>
  <c r="T55" i="1"/>
  <c r="X55" i="1" s="1"/>
  <c r="T54" i="1"/>
  <c r="X54" i="1" s="1"/>
  <c r="T53" i="1"/>
  <c r="X53" i="1" s="1"/>
  <c r="T52" i="1"/>
  <c r="X52" i="1" s="1"/>
  <c r="T51" i="1"/>
  <c r="X51" i="1" s="1"/>
  <c r="T50" i="1"/>
  <c r="X50" i="1" s="1"/>
  <c r="T49" i="1"/>
  <c r="X49" i="1" s="1"/>
  <c r="T48" i="1"/>
  <c r="X48" i="1" s="1"/>
  <c r="T47" i="1"/>
  <c r="X47" i="1" s="1"/>
  <c r="T46" i="1"/>
  <c r="X46" i="1" s="1"/>
  <c r="T45" i="1"/>
  <c r="X45" i="1" s="1"/>
  <c r="T44" i="1"/>
  <c r="X44" i="1" s="1"/>
  <c r="T43" i="1"/>
  <c r="X43" i="1" s="1"/>
  <c r="T42" i="1"/>
  <c r="X42" i="1" s="1"/>
  <c r="T41" i="1"/>
  <c r="X41" i="1" s="1"/>
  <c r="T40" i="1"/>
  <c r="X40" i="1" s="1"/>
  <c r="T39" i="1"/>
  <c r="X39" i="1" s="1"/>
  <c r="T33" i="1"/>
  <c r="X33" i="1" s="1"/>
  <c r="T30" i="1"/>
  <c r="X30" i="1" s="1"/>
  <c r="T28" i="1"/>
  <c r="X28" i="1" s="1"/>
  <c r="T27" i="1"/>
  <c r="X27" i="1" s="1"/>
  <c r="T26" i="1"/>
  <c r="X26" i="1" s="1"/>
  <c r="X25" i="1"/>
  <c r="T24" i="1"/>
  <c r="X24" i="1" s="1"/>
  <c r="X22" i="1"/>
  <c r="T19" i="1"/>
  <c r="X19" i="1" s="1"/>
  <c r="T18" i="1"/>
  <c r="X18" i="1" s="1"/>
  <c r="T17" i="1"/>
  <c r="X17" i="1" s="1"/>
  <c r="T11" i="1"/>
  <c r="X11" i="1" s="1"/>
  <c r="T10" i="1"/>
  <c r="X10" i="1" s="1"/>
  <c r="T7" i="1"/>
  <c r="X7" i="1" s="1"/>
  <c r="U7" i="3"/>
  <c r="Y7" i="3" s="1"/>
  <c r="U8" i="3"/>
  <c r="U10" i="3"/>
  <c r="Y10" i="3" s="1"/>
  <c r="U11" i="3"/>
  <c r="Y11" i="3"/>
  <c r="U13" i="3"/>
  <c r="Y13" i="3" s="1"/>
  <c r="U14" i="3"/>
  <c r="Y14" i="3" s="1"/>
  <c r="U15" i="3"/>
  <c r="Y15" i="3" s="1"/>
  <c r="U16" i="3"/>
  <c r="Y16" i="3" s="1"/>
  <c r="Y20" i="3"/>
  <c r="U21" i="3"/>
  <c r="Y21" i="3"/>
  <c r="Y22" i="3"/>
  <c r="U25" i="3"/>
  <c r="Y25" i="3" s="1"/>
  <c r="Y26" i="3"/>
  <c r="U27" i="3"/>
  <c r="Y27" i="3" s="1"/>
  <c r="U41" i="3"/>
  <c r="Y41" i="3"/>
  <c r="U42" i="3"/>
  <c r="Y42" i="3" s="1"/>
  <c r="U43" i="3"/>
  <c r="Y43" i="3"/>
  <c r="Y44" i="3"/>
  <c r="U45" i="3"/>
  <c r="Y45" i="3" s="1"/>
  <c r="U46" i="3"/>
  <c r="Y46" i="3" s="1"/>
  <c r="U47" i="3"/>
  <c r="Y47" i="3"/>
  <c r="U48" i="3"/>
  <c r="Y48" i="3" s="1"/>
  <c r="U49" i="3"/>
  <c r="Y49" i="3" s="1"/>
  <c r="U51" i="3"/>
  <c r="Y51" i="3"/>
  <c r="Y52" i="3"/>
  <c r="U53" i="3"/>
  <c r="Y53" i="3" s="1"/>
  <c r="U54" i="3"/>
  <c r="Y54" i="3" s="1"/>
  <c r="U55" i="3"/>
  <c r="Y55" i="3"/>
  <c r="U56" i="3"/>
  <c r="Y56" i="3" s="1"/>
  <c r="U57" i="3"/>
  <c r="Y57" i="3" s="1"/>
  <c r="U58" i="3"/>
  <c r="Y58" i="3" s="1"/>
  <c r="U59" i="3"/>
  <c r="Y59" i="3"/>
  <c r="U60" i="3"/>
  <c r="Y60" i="3"/>
  <c r="U61" i="3"/>
  <c r="Y61" i="3" s="1"/>
  <c r="U62" i="3"/>
  <c r="Y62" i="3" s="1"/>
  <c r="U63" i="3"/>
  <c r="Y63" i="3" s="1"/>
  <c r="U64" i="3"/>
  <c r="Y64" i="3"/>
  <c r="U65" i="3"/>
  <c r="Y65" i="3" s="1"/>
  <c r="U66" i="3"/>
  <c r="Y66" i="3" s="1"/>
  <c r="U67" i="3"/>
  <c r="Y67" i="3" s="1"/>
  <c r="U68" i="3"/>
  <c r="Y68" i="3" s="1"/>
  <c r="U69" i="3"/>
  <c r="Y69" i="3" s="1"/>
  <c r="U70" i="3"/>
  <c r="Y70" i="3" s="1"/>
  <c r="U71" i="3"/>
  <c r="Y71" i="3"/>
  <c r="U72" i="3"/>
  <c r="Y72" i="3" s="1"/>
  <c r="U73" i="3"/>
  <c r="Y73" i="3" s="1"/>
  <c r="U74" i="3"/>
  <c r="Y74" i="3" s="1"/>
  <c r="U75" i="3"/>
  <c r="Y75" i="3"/>
  <c r="U76" i="3"/>
  <c r="Y76" i="3"/>
  <c r="U77" i="3"/>
  <c r="Y77" i="3" s="1"/>
  <c r="U78" i="3"/>
  <c r="Y78" i="3" s="1"/>
  <c r="U79" i="3"/>
  <c r="Y79" i="3" s="1"/>
  <c r="U80" i="3"/>
  <c r="Y80" i="3"/>
  <c r="U81" i="3"/>
  <c r="Y81" i="3" s="1"/>
  <c r="U82" i="3"/>
  <c r="Y82" i="3" s="1"/>
  <c r="U83" i="3"/>
  <c r="Y83" i="3" s="1"/>
  <c r="U84" i="3"/>
  <c r="Y84" i="3" s="1"/>
  <c r="U85" i="3"/>
  <c r="Y85" i="3" s="1"/>
  <c r="U86" i="3"/>
  <c r="Y86" i="3" s="1"/>
  <c r="U87" i="3"/>
  <c r="Y87" i="3"/>
  <c r="U88" i="3"/>
  <c r="Y88" i="3" s="1"/>
  <c r="U89" i="3"/>
  <c r="Y89" i="3" s="1"/>
  <c r="U90" i="3"/>
  <c r="Y90" i="3" s="1"/>
  <c r="U91" i="3"/>
  <c r="Y91" i="3"/>
  <c r="U92" i="3"/>
  <c r="Y92" i="3"/>
  <c r="U93" i="3"/>
  <c r="Y93" i="3" s="1"/>
  <c r="U94" i="3"/>
  <c r="Y94" i="3" s="1"/>
  <c r="U95" i="3"/>
  <c r="Y95" i="3" s="1"/>
  <c r="U96" i="3"/>
  <c r="Y96" i="3"/>
  <c r="U97" i="3"/>
  <c r="Y97" i="3" s="1"/>
  <c r="U98" i="3"/>
  <c r="Y98" i="3" s="1"/>
  <c r="U99" i="3"/>
  <c r="Y99" i="3" s="1"/>
  <c r="U100" i="3"/>
  <c r="Y100" i="3" s="1"/>
  <c r="U101" i="3"/>
  <c r="Y101" i="3" s="1"/>
  <c r="U102" i="3"/>
  <c r="Y102" i="3" s="1"/>
  <c r="U103" i="3"/>
  <c r="Y103" i="3"/>
  <c r="U104" i="3"/>
  <c r="Y104" i="3" s="1"/>
  <c r="U105" i="3"/>
  <c r="Y105" i="3" s="1"/>
  <c r="U106" i="3"/>
  <c r="Y106" i="3" s="1"/>
  <c r="U107" i="3"/>
  <c r="Y107" i="3"/>
  <c r="U108" i="3"/>
  <c r="Y108" i="3"/>
  <c r="U109" i="3"/>
  <c r="Y109" i="3" s="1"/>
  <c r="U110" i="3"/>
  <c r="Y110" i="3" s="1"/>
  <c r="U111" i="3"/>
  <c r="Y111" i="3" s="1"/>
  <c r="U112" i="3"/>
  <c r="Y112" i="3"/>
  <c r="U113" i="3"/>
  <c r="Y113" i="3" s="1"/>
  <c r="U114" i="3"/>
  <c r="Y114" i="3" s="1"/>
  <c r="U115" i="3"/>
  <c r="Y115" i="3" s="1"/>
  <c r="U116" i="3"/>
  <c r="Y116" i="3" s="1"/>
  <c r="U117" i="3"/>
  <c r="Y117" i="3" s="1"/>
  <c r="U118" i="3"/>
  <c r="Y118" i="3" s="1"/>
  <c r="U119" i="3"/>
  <c r="Y119" i="3"/>
  <c r="U120" i="3"/>
  <c r="Y120" i="3" s="1"/>
  <c r="U121" i="3"/>
  <c r="Y121" i="3" s="1"/>
  <c r="U122" i="3"/>
  <c r="Y122" i="3" s="1"/>
  <c r="U123" i="3"/>
  <c r="Y123" i="3"/>
  <c r="U124" i="3"/>
  <c r="Y124" i="3"/>
  <c r="U125" i="3"/>
  <c r="Y125" i="3" s="1"/>
  <c r="U126" i="3"/>
  <c r="Y126" i="3" s="1"/>
  <c r="U127" i="3"/>
  <c r="Y127" i="3" s="1"/>
  <c r="U128" i="3"/>
  <c r="Y128" i="3"/>
  <c r="U129" i="3"/>
  <c r="Y129" i="3" s="1"/>
  <c r="U130" i="3"/>
  <c r="Y130" i="3" s="1"/>
  <c r="U131" i="3"/>
  <c r="Y131" i="3" s="1"/>
  <c r="U132" i="3"/>
  <c r="Y132" i="3" s="1"/>
  <c r="U133" i="3"/>
  <c r="Y133" i="3" s="1"/>
  <c r="U134" i="3"/>
  <c r="Y134" i="3" s="1"/>
  <c r="U135" i="3"/>
  <c r="Y135" i="3"/>
  <c r="U136" i="3"/>
  <c r="Y136" i="3" s="1"/>
  <c r="U137" i="3"/>
  <c r="Y137" i="3" s="1"/>
  <c r="U138" i="3"/>
  <c r="Y138" i="3" s="1"/>
  <c r="U139" i="3"/>
  <c r="Y139" i="3"/>
  <c r="U140" i="3"/>
  <c r="Y140" i="3"/>
  <c r="U141" i="3"/>
  <c r="Y141" i="3" s="1"/>
  <c r="U142" i="3"/>
  <c r="Y142" i="3" s="1"/>
  <c r="U143" i="3"/>
  <c r="Y143" i="3" s="1"/>
  <c r="U144" i="3"/>
  <c r="Y144" i="3"/>
  <c r="U145" i="3"/>
  <c r="Y145" i="3" s="1"/>
  <c r="U146" i="3"/>
  <c r="Y146" i="3" s="1"/>
  <c r="U147" i="3"/>
  <c r="Y147" i="3" s="1"/>
  <c r="U148" i="3"/>
  <c r="Y148" i="3" s="1"/>
  <c r="U149" i="3"/>
  <c r="Y149" i="3" s="1"/>
  <c r="U150" i="3"/>
  <c r="Y150" i="3" s="1"/>
  <c r="U151" i="3"/>
  <c r="Y151" i="3"/>
  <c r="U152" i="3"/>
  <c r="Y152" i="3" s="1"/>
  <c r="U153" i="3"/>
  <c r="Y153" i="3" s="1"/>
  <c r="U154" i="3"/>
  <c r="Y154" i="3" s="1"/>
  <c r="U155" i="3"/>
  <c r="Y155" i="3"/>
  <c r="U156" i="3"/>
  <c r="Y156" i="3"/>
  <c r="U157" i="3"/>
  <c r="Y157" i="3" s="1"/>
  <c r="U158" i="3"/>
  <c r="Y158" i="3" s="1"/>
  <c r="U159" i="3"/>
  <c r="Y159" i="3" s="1"/>
  <c r="U160" i="3"/>
  <c r="Y160" i="3"/>
  <c r="U161" i="3"/>
  <c r="Y161" i="3" s="1"/>
  <c r="U162" i="3"/>
  <c r="Y162" i="3" s="1"/>
  <c r="U163" i="3"/>
  <c r="Y163" i="3" s="1"/>
  <c r="U164" i="3"/>
  <c r="Y164" i="3" s="1"/>
  <c r="U165" i="3"/>
  <c r="Y165" i="3" s="1"/>
  <c r="U166" i="3"/>
  <c r="Y166" i="3" s="1"/>
  <c r="U167" i="3"/>
  <c r="Y167" i="3"/>
  <c r="U168" i="3"/>
  <c r="Y168" i="3" s="1"/>
  <c r="U169" i="3"/>
  <c r="Y169" i="3" s="1"/>
  <c r="U170" i="3"/>
  <c r="Y170" i="3" s="1"/>
  <c r="U171" i="3"/>
  <c r="Y171" i="3"/>
  <c r="U172" i="3"/>
  <c r="Y172" i="3"/>
  <c r="U173" i="3"/>
  <c r="Y173" i="3" s="1"/>
  <c r="U174" i="3"/>
  <c r="Y174" i="3" s="1"/>
  <c r="U175" i="3"/>
  <c r="Y175" i="3" s="1"/>
  <c r="U176" i="3"/>
  <c r="Y176" i="3"/>
  <c r="U177" i="3"/>
  <c r="Y177" i="3" s="1"/>
  <c r="U178" i="3"/>
  <c r="Y178" i="3" s="1"/>
  <c r="U179" i="3"/>
  <c r="Y179" i="3" s="1"/>
  <c r="U180" i="3"/>
  <c r="Y180" i="3" s="1"/>
  <c r="U181" i="3"/>
  <c r="Y181" i="3" s="1"/>
  <c r="U182" i="3"/>
  <c r="Y182" i="3" s="1"/>
  <c r="U183" i="3"/>
  <c r="Y183" i="3"/>
  <c r="U184" i="3"/>
  <c r="Y184" i="3" s="1"/>
  <c r="U185" i="3"/>
  <c r="Y185" i="3" s="1"/>
  <c r="U186" i="3"/>
  <c r="Y186" i="3" s="1"/>
  <c r="U187" i="3"/>
  <c r="Y187" i="3"/>
  <c r="U188" i="3"/>
  <c r="Y188" i="3"/>
  <c r="U189" i="3"/>
  <c r="Y189" i="3" s="1"/>
  <c r="U190" i="3"/>
  <c r="Y190" i="3" s="1"/>
  <c r="U191" i="3"/>
  <c r="Y191" i="3" s="1"/>
  <c r="U192" i="3"/>
  <c r="Y192" i="3"/>
  <c r="U193" i="3"/>
  <c r="Y193" i="3" s="1"/>
  <c r="U194" i="3"/>
  <c r="Y194" i="3" s="1"/>
  <c r="U195" i="3"/>
  <c r="Y195" i="3" s="1"/>
  <c r="U196" i="3"/>
  <c r="Y196" i="3" s="1"/>
  <c r="U197" i="3"/>
  <c r="Y197" i="3" s="1"/>
  <c r="U198" i="3"/>
  <c r="Y198" i="3" s="1"/>
  <c r="U199" i="3"/>
  <c r="Y199" i="3"/>
  <c r="U200" i="3"/>
  <c r="Y200" i="3" s="1"/>
  <c r="U201" i="3"/>
  <c r="Y201" i="3" s="1"/>
  <c r="U202" i="3"/>
  <c r="Y202" i="3" s="1"/>
  <c r="U203" i="3"/>
  <c r="Y203" i="3"/>
  <c r="U204" i="3"/>
  <c r="Y204" i="3"/>
  <c r="U205" i="3"/>
  <c r="Y205" i="3" s="1"/>
  <c r="U206" i="3"/>
  <c r="Y206" i="3" s="1"/>
  <c r="U207" i="3"/>
  <c r="Y207" i="3" s="1"/>
  <c r="U208" i="3"/>
  <c r="Y208" i="3"/>
  <c r="U209" i="3"/>
  <c r="Y209" i="3" s="1"/>
  <c r="U210" i="3"/>
  <c r="Y210" i="3" s="1"/>
  <c r="U211" i="3"/>
  <c r="Y211" i="3" s="1"/>
  <c r="U212" i="3"/>
  <c r="Y212" i="3" s="1"/>
  <c r="M6" i="13"/>
  <c r="M7" i="13"/>
  <c r="M30" i="13" s="1"/>
  <c r="M8" i="13"/>
  <c r="M9" i="13"/>
  <c r="M10" i="13"/>
  <c r="M11" i="13"/>
  <c r="M12" i="13"/>
  <c r="M5" i="13"/>
  <c r="C20" i="5"/>
  <c r="C6" i="5"/>
  <c r="C7" i="5"/>
  <c r="C9" i="5"/>
  <c r="C10" i="5"/>
  <c r="C19" i="5"/>
  <c r="C16" i="5" s="1" a="1"/>
  <c r="C16" i="5" s="1"/>
  <c r="C18" i="5"/>
  <c r="C17" i="5"/>
  <c r="AC37" i="4" l="1"/>
  <c r="AC22" i="4"/>
  <c r="C19" i="14"/>
  <c r="C4" i="2"/>
  <c r="Y8" i="3"/>
  <c r="L49" i="4"/>
  <c r="E4" i="4" s="1"/>
  <c r="J3" i="3"/>
  <c r="Y12" i="3"/>
  <c r="I3" i="3" s="1"/>
  <c r="C4" i="4"/>
  <c r="D25" i="5" s="1"/>
  <c r="C5" i="1"/>
  <c r="C26" i="5" s="1"/>
  <c r="X4" i="1"/>
  <c r="C4" i="1"/>
  <c r="D26" i="5" s="1"/>
  <c r="C5" i="3"/>
  <c r="C28" i="5" s="1"/>
  <c r="E4" i="3"/>
  <c r="G28" i="5" s="1"/>
  <c r="L3" i="3"/>
  <c r="K3" i="3"/>
  <c r="C6" i="4"/>
  <c r="G4" i="1"/>
  <c r="L11" i="1"/>
  <c r="E4" i="1" s="1"/>
  <c r="G26" i="5" s="1"/>
  <c r="C4" i="3" l="1"/>
  <c r="C25" i="5"/>
  <c r="C29" i="5" s="1"/>
  <c r="G30" i="5"/>
  <c r="D28" i="5" l="1"/>
  <c r="D29" i="5" s="1"/>
  <c r="C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<sst xmlns="http://schemas.openxmlformats.org/spreadsheetml/2006/main" count="2456" uniqueCount="953">
  <si>
    <t>Baja SAE 2025-2026</t>
  </si>
  <si>
    <t>Name</t>
  </si>
  <si>
    <t>#</t>
  </si>
  <si>
    <t>Total Cost:</t>
  </si>
  <si>
    <t>Already Purchased</t>
  </si>
  <si>
    <t>Still to be Purchased</t>
  </si>
  <si>
    <t>Total Car Weight</t>
  </si>
  <si>
    <t>Total # of Parts on car</t>
  </si>
  <si>
    <t>Total # of Spare Parts</t>
  </si>
  <si>
    <t>Driver Weight:</t>
  </si>
  <si>
    <t>lbs</t>
  </si>
  <si>
    <t>Progress Report</t>
  </si>
  <si>
    <t>Column1</t>
  </si>
  <si>
    <t>Column2</t>
  </si>
  <si>
    <t>Overall</t>
  </si>
  <si>
    <t>Drivetrain</t>
  </si>
  <si>
    <t>Chassis</t>
  </si>
  <si>
    <t>Driver controls</t>
  </si>
  <si>
    <t>Suspension</t>
  </si>
  <si>
    <t>Subsystem</t>
  </si>
  <si>
    <t>Cost Without Spares</t>
  </si>
  <si>
    <t>Total Cost</t>
  </si>
  <si>
    <t>Total Weight LB</t>
  </si>
  <si>
    <t>Weight Saved LB</t>
  </si>
  <si>
    <t>Carla Weight</t>
  </si>
  <si>
    <t>Driver Controls</t>
  </si>
  <si>
    <t>Total</t>
  </si>
  <si>
    <t>Tabs</t>
  </si>
  <si>
    <t>Key:</t>
  </si>
  <si>
    <t>Completed</t>
  </si>
  <si>
    <t xml:space="preserve">Working on </t>
  </si>
  <si>
    <t>Not Started</t>
  </si>
  <si>
    <t>Past Week</t>
  </si>
  <si>
    <t>Current week</t>
  </si>
  <si>
    <t>% complete per subsystem</t>
  </si>
  <si>
    <t>Prelimary Design</t>
  </si>
  <si>
    <t>Final Design</t>
  </si>
  <si>
    <t>Part Ordered</t>
  </si>
  <si>
    <t>Parts Manufactured</t>
  </si>
  <si>
    <t>Part Assembled</t>
  </si>
  <si>
    <t>Part Complete</t>
  </si>
  <si>
    <t>PDR</t>
  </si>
  <si>
    <t>FDR</t>
  </si>
  <si>
    <t>Parts Ordered</t>
  </si>
  <si>
    <t>Weld Chassis</t>
  </si>
  <si>
    <t>Rolling Chassis</t>
  </si>
  <si>
    <t>Drivable Veh.</t>
  </si>
  <si>
    <t>Rule Compliant</t>
  </si>
  <si>
    <t>Testing</t>
  </si>
  <si>
    <t>Component</t>
  </si>
  <si>
    <t>Part Name</t>
  </si>
  <si>
    <t>Importance</t>
  </si>
  <si>
    <t>% Complete Final Design</t>
  </si>
  <si>
    <t>% Complete Manufactured</t>
  </si>
  <si>
    <t>% Complete on car</t>
  </si>
  <si>
    <t>Owner</t>
  </si>
  <si>
    <t>NOTES:</t>
  </si>
  <si>
    <t>29-Oct</t>
  </si>
  <si>
    <t>9-Nov</t>
  </si>
  <si>
    <t>12-Nov</t>
  </si>
  <si>
    <t>17-Nov</t>
  </si>
  <si>
    <t>27-Nov</t>
  </si>
  <si>
    <t>4-Dec</t>
  </si>
  <si>
    <t>11-Dec</t>
  </si>
  <si>
    <t>18-Dec</t>
  </si>
  <si>
    <t>25-Dec</t>
  </si>
  <si>
    <t>1-Jan</t>
  </si>
  <si>
    <t>8-Jan</t>
  </si>
  <si>
    <t>15-Jan</t>
  </si>
  <si>
    <t>22-Jan</t>
  </si>
  <si>
    <t>29-Jan</t>
  </si>
  <si>
    <t>5-Feb</t>
  </si>
  <si>
    <t>12-Feb</t>
  </si>
  <si>
    <t>19-Feb</t>
  </si>
  <si>
    <t>26-Feb</t>
  </si>
  <si>
    <t>4-Mar</t>
  </si>
  <si>
    <t>11-Mar</t>
  </si>
  <si>
    <t>18-Mar</t>
  </si>
  <si>
    <t>25-Mar</t>
  </si>
  <si>
    <t>1-Apr</t>
  </si>
  <si>
    <t>8-Apr</t>
  </si>
  <si>
    <t>15-Apr</t>
  </si>
  <si>
    <t>22-Apr</t>
  </si>
  <si>
    <t>29-Apr</t>
  </si>
  <si>
    <t>6-May</t>
  </si>
  <si>
    <t>13-May</t>
  </si>
  <si>
    <t>17-May</t>
  </si>
  <si>
    <t>D.1</t>
  </si>
  <si>
    <t>Engine</t>
  </si>
  <si>
    <t>x</t>
  </si>
  <si>
    <t>D.1.1</t>
  </si>
  <si>
    <t>Restrictor Plate</t>
  </si>
  <si>
    <t>D.1.2</t>
  </si>
  <si>
    <t>Throttle Cable</t>
  </si>
  <si>
    <t>D.1.3</t>
  </si>
  <si>
    <t>Accelerator Pedal</t>
  </si>
  <si>
    <t>D.1.4</t>
  </si>
  <si>
    <t>Fuel system</t>
  </si>
  <si>
    <t>D.2.1</t>
  </si>
  <si>
    <t>CVT Drive Pully</t>
  </si>
  <si>
    <t>D.2.2</t>
  </si>
  <si>
    <t>CVT Driven Pully</t>
  </si>
  <si>
    <t>D.2.3</t>
  </si>
  <si>
    <t>CVT Guard</t>
  </si>
  <si>
    <t>D.3</t>
  </si>
  <si>
    <t>Rear Drive</t>
  </si>
  <si>
    <t>D.4</t>
  </si>
  <si>
    <t>Driveshaft</t>
  </si>
  <si>
    <t>D.4.2</t>
  </si>
  <si>
    <t>Driveshaft Guard</t>
  </si>
  <si>
    <t>D.5</t>
  </si>
  <si>
    <t>Front Drive</t>
  </si>
  <si>
    <t>D.6</t>
  </si>
  <si>
    <t>Rear CV Axles</t>
  </si>
  <si>
    <t>D.6.1</t>
  </si>
  <si>
    <t>Front CV Axle</t>
  </si>
  <si>
    <t>DC.1</t>
  </si>
  <si>
    <t>Steering</t>
  </si>
  <si>
    <t>DC.1.1</t>
  </si>
  <si>
    <t>Tie Rods</t>
  </si>
  <si>
    <t>DC.1.2</t>
  </si>
  <si>
    <t>Rack &amp; Pinion</t>
  </si>
  <si>
    <t>DC.1.3</t>
  </si>
  <si>
    <t>Steering Column</t>
  </si>
  <si>
    <t>DC.1.4</t>
  </si>
  <si>
    <t>Steering Wheel</t>
  </si>
  <si>
    <t>DC.2</t>
  </si>
  <si>
    <t>Brakes</t>
  </si>
  <si>
    <t>DC.2.1</t>
  </si>
  <si>
    <t>Master Cylinder</t>
  </si>
  <si>
    <t>DC.2.2</t>
  </si>
  <si>
    <t>Brake Lines</t>
  </si>
  <si>
    <t>DC.2.3</t>
  </si>
  <si>
    <t>Front Rotors</t>
  </si>
  <si>
    <t>DC.2.4</t>
  </si>
  <si>
    <t>Front Calipers</t>
  </si>
  <si>
    <t>DC.2.5</t>
  </si>
  <si>
    <t>Rear Rotors</t>
  </si>
  <si>
    <t>DC.2.6</t>
  </si>
  <si>
    <t>Rear Calipers</t>
  </si>
  <si>
    <t>DC.3</t>
  </si>
  <si>
    <t>Electrical</t>
  </si>
  <si>
    <t>DC.3.1</t>
  </si>
  <si>
    <t>Benchtop</t>
  </si>
  <si>
    <t>DC.3.2</t>
  </si>
  <si>
    <t>Kill Switches</t>
  </si>
  <si>
    <t>DC.3.3</t>
  </si>
  <si>
    <t>Brake light</t>
  </si>
  <si>
    <t>DC.3.4</t>
  </si>
  <si>
    <t>Reverse Light</t>
  </si>
  <si>
    <t>DC.3.5</t>
  </si>
  <si>
    <t>Reverse Alarm</t>
  </si>
  <si>
    <t>DC.4</t>
  </si>
  <si>
    <t>Safety</t>
  </si>
  <si>
    <t>DC.4.1</t>
  </si>
  <si>
    <t>Harness</t>
  </si>
  <si>
    <t>DC.4.2</t>
  </si>
  <si>
    <t>Arm Restraints</t>
  </si>
  <si>
    <t>DC.4.3</t>
  </si>
  <si>
    <t>Helmet</t>
  </si>
  <si>
    <t>DC.4.4</t>
  </si>
  <si>
    <t>Fire Suit</t>
  </si>
  <si>
    <t>C.1</t>
  </si>
  <si>
    <t>Frame</t>
  </si>
  <si>
    <t>C.2</t>
  </si>
  <si>
    <t>Body Panel</t>
  </si>
  <si>
    <t>C.2.1</t>
  </si>
  <si>
    <t>Side Body Panel</t>
  </si>
  <si>
    <t>C.2.2</t>
  </si>
  <si>
    <t>Nose Plate</t>
  </si>
  <si>
    <t>C.2.3</t>
  </si>
  <si>
    <t>Nose Skid Plate</t>
  </si>
  <si>
    <t>C.2.4</t>
  </si>
  <si>
    <t>Skid Plate</t>
  </si>
  <si>
    <t>C.2.5</t>
  </si>
  <si>
    <t>Paint</t>
  </si>
  <si>
    <t>C.3</t>
  </si>
  <si>
    <t>Ergonomics</t>
  </si>
  <si>
    <t>C.3.1</t>
  </si>
  <si>
    <t>Seat</t>
  </si>
  <si>
    <t>C.3.2</t>
  </si>
  <si>
    <t>Steering Wheel Position</t>
  </si>
  <si>
    <t>C.3.3</t>
  </si>
  <si>
    <t>Gas Pedal Position</t>
  </si>
  <si>
    <t>C.3.4</t>
  </si>
  <si>
    <t>Brake Pedal Position</t>
  </si>
  <si>
    <t>C.3.5</t>
  </si>
  <si>
    <t>Seat Cushion</t>
  </si>
  <si>
    <t>C.4</t>
  </si>
  <si>
    <t>Firewall</t>
  </si>
  <si>
    <t>C.4.1</t>
  </si>
  <si>
    <t>Firewall Plate</t>
  </si>
  <si>
    <t>C.4.2</t>
  </si>
  <si>
    <t>Seat Belt Covers</t>
  </si>
  <si>
    <t>C.5</t>
  </si>
  <si>
    <t>Mounts</t>
  </si>
  <si>
    <t>C.5.1</t>
  </si>
  <si>
    <t>Engine Mounts</t>
  </si>
  <si>
    <t>C.5.2</t>
  </si>
  <si>
    <t>Differential Mounts</t>
  </si>
  <si>
    <t>C.5.3</t>
  </si>
  <si>
    <t>Shock Mounts</t>
  </si>
  <si>
    <t>C.5.4</t>
  </si>
  <si>
    <t>Seat Mounts</t>
  </si>
  <si>
    <t>S.1</t>
  </si>
  <si>
    <t>Front Suspension Arms</t>
  </si>
  <si>
    <t>S.1.1</t>
  </si>
  <si>
    <t>Upper A-arm</t>
  </si>
  <si>
    <t>S.1.2</t>
  </si>
  <si>
    <t>Lower A-arm</t>
  </si>
  <si>
    <t>S.1.3</t>
  </si>
  <si>
    <t>Front Shocks</t>
  </si>
  <si>
    <t>S.2</t>
  </si>
  <si>
    <t>Swing Arm</t>
  </si>
  <si>
    <t>S.2.1</t>
  </si>
  <si>
    <t>Parallel Arms</t>
  </si>
  <si>
    <t>S.2.1.1</t>
  </si>
  <si>
    <t>Bungs</t>
  </si>
  <si>
    <t>S.2.1.2</t>
  </si>
  <si>
    <t>Ball Joints</t>
  </si>
  <si>
    <t>S.2.2</t>
  </si>
  <si>
    <t>Rear Shocks</t>
  </si>
  <si>
    <t>S.3.1</t>
  </si>
  <si>
    <t>Front Knuckle</t>
  </si>
  <si>
    <t>S.3.2</t>
  </si>
  <si>
    <t>Rear Knuckle</t>
  </si>
  <si>
    <t>S.4</t>
  </si>
  <si>
    <t>Wheels</t>
  </si>
  <si>
    <t>S.4.1</t>
  </si>
  <si>
    <t>Hubs</t>
  </si>
  <si>
    <t>S.4.1.1</t>
  </si>
  <si>
    <t>Front Hubs</t>
  </si>
  <si>
    <t>S.4.1.2</t>
  </si>
  <si>
    <t>Rear Hubs</t>
  </si>
  <si>
    <t>S.4.2</t>
  </si>
  <si>
    <t>Rims</t>
  </si>
  <si>
    <t>S.4.2.1</t>
  </si>
  <si>
    <t>Front Rims</t>
  </si>
  <si>
    <t>S.4.2.2</t>
  </si>
  <si>
    <t>Rear Rims</t>
  </si>
  <si>
    <t>S.4.3</t>
  </si>
  <si>
    <t>Tires</t>
  </si>
  <si>
    <t>S.4.3.1</t>
  </si>
  <si>
    <t>Front Tires</t>
  </si>
  <si>
    <t>S.4.3.2</t>
  </si>
  <si>
    <t>Rear Tires</t>
  </si>
  <si>
    <t>Add Parts Under each componente by adding a .X to it</t>
  </si>
  <si>
    <r>
      <t xml:space="preserve">Paste A link here as  </t>
    </r>
    <r>
      <rPr>
        <u/>
        <sz val="12"/>
        <color theme="1"/>
        <rFont val="Calibri (Body)"/>
      </rPr>
      <t>link</t>
    </r>
  </si>
  <si>
    <t>Total overall Cost:</t>
  </si>
  <si>
    <t>Total Weight (lb):</t>
  </si>
  <si>
    <t># of Parts on Car:</t>
  </si>
  <si>
    <t>Total Cost Sub donations</t>
  </si>
  <si>
    <t>without spare parts</t>
  </si>
  <si>
    <t>Design Effort (Low, Med, High)</t>
  </si>
  <si>
    <t>QTY Nessary for Car</t>
  </si>
  <si>
    <t xml:space="preserve">General Description </t>
  </si>
  <si>
    <t>Same as (# that is the same part)</t>
  </si>
  <si>
    <t>Fabricate or Off the Shelf</t>
  </si>
  <si>
    <t xml:space="preserve">Material </t>
  </si>
  <si>
    <t>Mass per Part (lb)</t>
  </si>
  <si>
    <t>Mass Total (lb) On Car</t>
  </si>
  <si>
    <t>Supplier</t>
  </si>
  <si>
    <t>Part #</t>
  </si>
  <si>
    <t>Link</t>
  </si>
  <si>
    <t>Price/part</t>
  </si>
  <si>
    <t># of Spare Parts</t>
  </si>
  <si>
    <t>Parts Per Package</t>
  </si>
  <si>
    <t># of Packages or Parts</t>
  </si>
  <si>
    <t># of Spare Parts or Packages</t>
  </si>
  <si>
    <t>Total # of Parts or Packages to Order</t>
  </si>
  <si>
    <t>Price per Package or Part</t>
  </si>
  <si>
    <t>Shipping Cost</t>
  </si>
  <si>
    <t>Cost Without Spare Parts</t>
  </si>
  <si>
    <t>Ordered</t>
  </si>
  <si>
    <t>Received</t>
  </si>
  <si>
    <t>Will fill in # last</t>
  </si>
  <si>
    <t>Josiah Farinacci, Zach Sun</t>
  </si>
  <si>
    <t>low</t>
  </si>
  <si>
    <t>Provides power to the driveline. Must buy Kohler ch440. Weight is estimated will update later</t>
  </si>
  <si>
    <t>N/A</t>
  </si>
  <si>
    <t>off shelf</t>
  </si>
  <si>
    <t>aluminum</t>
  </si>
  <si>
    <t>Kohler</t>
  </si>
  <si>
    <t>CH440-3302</t>
  </si>
  <si>
    <t>Engine from last year</t>
  </si>
  <si>
    <t>Fuel tank, cap, and fitting</t>
  </si>
  <si>
    <t>Holds 1 gallon of fuel. In stock at hudgins</t>
  </si>
  <si>
    <t>Pyrotect</t>
  </si>
  <si>
    <t>SFC1000</t>
  </si>
  <si>
    <t>Pyrotect fuel tank, pickup, and cap (call to order/website down until next week. Backorder: 1 month.)</t>
  </si>
  <si>
    <t>Fuel line</t>
  </si>
  <si>
    <t>Rules require 3/16 line. Ordering 4 ft will have extra</t>
  </si>
  <si>
    <t>rubber</t>
  </si>
  <si>
    <t>Auto zone</t>
  </si>
  <si>
    <t>Fuel cutoff</t>
  </si>
  <si>
    <t>Low</t>
  </si>
  <si>
    <t>Cut off fuel flow from tank</t>
  </si>
  <si>
    <t>plastic</t>
  </si>
  <si>
    <t>Amazon-yamakato</t>
  </si>
  <si>
    <t>AYMK067</t>
  </si>
  <si>
    <t>Fuel filter</t>
  </si>
  <si>
    <t>Filter the fuel feeding the engine. must use kohler part</t>
  </si>
  <si>
    <t>Off the shelf</t>
  </si>
  <si>
    <t>Plastic</t>
  </si>
  <si>
    <t>Amazon (kohler)</t>
  </si>
  <si>
    <t>B0021Y2XQM</t>
  </si>
  <si>
    <t>https://www.amazon.com/25-050-21-S1-16-Inch-Diameter/dp/B0021Y2XQM/ref=sr_1_5?adgrpid=1338106223623655&amp;hvadid=83631877562756&amp;hvbmt=be&amp;hvdev=c&amp;hvlocphy=86459&amp;hvnetw=o&amp;hvqmt=e&amp;hvtargid=kwd-83632001867652%3Aloc-190&amp;hydadcr=18707_13465085&amp;keywords=3%2F16%E2%80%9D+fuel+filter&amp;qid=1698789067&amp;sr=8-5</t>
  </si>
  <si>
    <t>splash guard</t>
  </si>
  <si>
    <t>med</t>
  </si>
  <si>
    <t>manufactured</t>
  </si>
  <si>
    <t>Fabricated</t>
  </si>
  <si>
    <t>mcmaster</t>
  </si>
  <si>
    <t>89015K143</t>
  </si>
  <si>
    <t>Splash guard</t>
  </si>
  <si>
    <t>Rachel Morak</t>
  </si>
  <si>
    <t>sends power from the drive shaft to the driven pulley, 1 in. bore. Estimated weight</t>
  </si>
  <si>
    <t xml:space="preserve">Aluminium </t>
  </si>
  <si>
    <t>Belt Palace</t>
  </si>
  <si>
    <t>302405-A</t>
  </si>
  <si>
    <t>Drive pulley</t>
  </si>
  <si>
    <t>transfers power into the rear diff, 7/8 in. bore. Estimated weight</t>
  </si>
  <si>
    <t>301940A</t>
  </si>
  <si>
    <t>Driven pulley</t>
  </si>
  <si>
    <t>CVT Belt</t>
  </si>
  <si>
    <t>connects the drive and driven pulleys      39.12" length</t>
  </si>
  <si>
    <t>belt</t>
  </si>
  <si>
    <t>drive belt</t>
  </si>
  <si>
    <t>Draw Latch for Guard</t>
  </si>
  <si>
    <t>allows the guard to open and close easily</t>
  </si>
  <si>
    <t>stainless steel</t>
  </si>
  <si>
    <t>Lee Valley</t>
  </si>
  <si>
    <t>00S5590</t>
  </si>
  <si>
    <t>https://www.leevalley.com/en-us/shop/hardware/latches/draw/48576-stainless-steel-draw-latch?item=00S5590</t>
  </si>
  <si>
    <t>high</t>
  </si>
  <si>
    <t>HROE guard in compliance with BAJA rules, choose 24" x 48" x .125" option</t>
  </si>
  <si>
    <t>Fabricate</t>
  </si>
  <si>
    <t>6061-T6 Aluminum</t>
  </si>
  <si>
    <t>online metals</t>
  </si>
  <si>
    <t>sheet metal</t>
  </si>
  <si>
    <t>Schafer differential</t>
  </si>
  <si>
    <t>transfers power to rear wheels from CVT. Purchase from Landmaster</t>
  </si>
  <si>
    <t>Schafer</t>
  </si>
  <si>
    <t>Rear diff</t>
  </si>
  <si>
    <t>Gear shifter cable</t>
  </si>
  <si>
    <t>Joel Tibbits</t>
  </si>
  <si>
    <t xml:space="preserve"> 36" control cable</t>
  </si>
  <si>
    <t>Same as FWD shifter cable</t>
  </si>
  <si>
    <t>steel</t>
  </si>
  <si>
    <t>ProWerks</t>
  </si>
  <si>
    <t>C93-036</t>
  </si>
  <si>
    <t>gear shift</t>
  </si>
  <si>
    <t>Diff lock shifter cable</t>
  </si>
  <si>
    <t xml:space="preserve"> 54" control cable</t>
  </si>
  <si>
    <t>C93-054</t>
  </si>
  <si>
    <t>Shifter cable ends</t>
  </si>
  <si>
    <t>Used to attach the cable to the lever need 2 per shifter</t>
  </si>
  <si>
    <t>C73-380</t>
  </si>
  <si>
    <t>Cable ends</t>
  </si>
  <si>
    <t>Shifter cable clamps</t>
  </si>
  <si>
    <t>used to secure the cable housing need 2 per shifter</t>
  </si>
  <si>
    <t>C73-375</t>
  </si>
  <si>
    <t>Clamps</t>
  </si>
  <si>
    <t>Shifter lever assembly and mounts</t>
  </si>
  <si>
    <t>Will waterjet and bend all parts</t>
  </si>
  <si>
    <t>fabricate</t>
  </si>
  <si>
    <t>Right angle gearbox</t>
  </si>
  <si>
    <t>Daniel Truxel</t>
  </si>
  <si>
    <t>mounts right angle gearbox to diff</t>
  </si>
  <si>
    <t>n/A</t>
  </si>
  <si>
    <t>fab</t>
  </si>
  <si>
    <t>6061 aluminum</t>
  </si>
  <si>
    <t>mp-00000311</t>
  </si>
  <si>
    <t>mounting plate</t>
  </si>
  <si>
    <t>Quantity</t>
  </si>
  <si>
    <t>Weight on car (lb)</t>
  </si>
  <si>
    <t>Assumed weight (lb)</t>
  </si>
  <si>
    <t>already have</t>
  </si>
  <si>
    <t>Output shaft</t>
  </si>
  <si>
    <t>Connects to output gear and driveshaft. Have some at hudgins, enough to make 2</t>
  </si>
  <si>
    <t>CV axle extension</t>
  </si>
  <si>
    <t>4340 steel Alloy</t>
  </si>
  <si>
    <t>Mcmaster</t>
  </si>
  <si>
    <t>4437T14</t>
  </si>
  <si>
    <t>Same as driveshaft extension</t>
  </si>
  <si>
    <t>in stock at hudgins</t>
  </si>
  <si>
    <t>Right angle gearbox mounting plate</t>
  </si>
  <si>
    <t>18081 Right Angle Gear Box</t>
  </si>
  <si>
    <t>Miter gears</t>
  </si>
  <si>
    <t>Input slides onto 4wd shaft on diff, output gear slides onto uotput shaft</t>
  </si>
  <si>
    <t>1144 carbon steel</t>
  </si>
  <si>
    <t>6843K19</t>
  </si>
  <si>
    <t>Miter gear</t>
  </si>
  <si>
    <t>Bearing housings</t>
  </si>
  <si>
    <t>19887 KIT, 4 Jaw Coupler MY21</t>
  </si>
  <si>
    <t>snap ring</t>
  </si>
  <si>
    <t>secures output shaft and gear</t>
  </si>
  <si>
    <t>hardened steel</t>
  </si>
  <si>
    <t>amazon</t>
  </si>
  <si>
    <t>50458A</t>
  </si>
  <si>
    <t>snap ring kit</t>
  </si>
  <si>
    <t>Right angle gearbox side, top and bottom</t>
  </si>
  <si>
    <t>Totals:</t>
  </si>
  <si>
    <t>Gasket/seal</t>
  </si>
  <si>
    <t>gasket maker for gear box</t>
  </si>
  <si>
    <t>silicone</t>
  </si>
  <si>
    <t>‎82180</t>
  </si>
  <si>
    <t>gasket maker</t>
  </si>
  <si>
    <t>bearings</t>
  </si>
  <si>
    <t>supports output shaft</t>
  </si>
  <si>
    <t>B08HR2JNGJ</t>
  </si>
  <si>
    <t>Bearings</t>
  </si>
  <si>
    <t>Gearbox latch</t>
  </si>
  <si>
    <t>Secure 90 degree gearbox lid</t>
  </si>
  <si>
    <t>off-shelf</t>
  </si>
  <si>
    <t>Zinc-plated steel</t>
  </si>
  <si>
    <t>Draw latch</t>
  </si>
  <si>
    <t>Gear oil rear diff/gearbox</t>
  </si>
  <si>
    <t>‎773732</t>
  </si>
  <si>
    <t>Gear oil</t>
  </si>
  <si>
    <t>Zach Altland</t>
  </si>
  <si>
    <t xml:space="preserve">Solid 7075 round bar, 1 Inch diameter, 48 inch length </t>
  </si>
  <si>
    <t>Off shelf</t>
  </si>
  <si>
    <t>7075-T6 Aluminum</t>
  </si>
  <si>
    <t>Midwest Steel</t>
  </si>
  <si>
    <t>Double 1" U-Joint</t>
  </si>
  <si>
    <t>Connects the driveshaft to the front diff. Double D connection with 1" ID ends</t>
  </si>
  <si>
    <t>off the shelf</t>
  </si>
  <si>
    <t>7075 Aluminum</t>
  </si>
  <si>
    <t>Borgeson</t>
  </si>
  <si>
    <t>1" U-joint</t>
  </si>
  <si>
    <t>1" &amp; 3/4" Ujoint</t>
  </si>
  <si>
    <t>Connects the driveshaft to the gear box. Double D connection with 1" ID on one and 3/4" other end</t>
  </si>
  <si>
    <t>3/4" and 1" U-joint</t>
  </si>
  <si>
    <t>Powertrain Guard</t>
  </si>
  <si>
    <t>Med</t>
  </si>
  <si>
    <t>Guards the drive shaft, chose 12" X 18" option</t>
  </si>
  <si>
    <t>6061 - T6 Aluminum</t>
  </si>
  <si>
    <t>mp-00000277</t>
  </si>
  <si>
    <t>Finger protection guard</t>
  </si>
  <si>
    <t>Guards the drive shaft, select a size - enter 10 inches for the width and 40 inches for the length</t>
  </si>
  <si>
    <t>6062 - T6 Aluminum</t>
  </si>
  <si>
    <t>Finger Protection Guard</t>
  </si>
  <si>
    <t>Rear CV axle couplers</t>
  </si>
  <si>
    <t>adapts from cv axle to differential male splines. 1' ordered</t>
  </si>
  <si>
    <t xml:space="preserve">	4437T17	
</t>
  </si>
  <si>
    <t>1.5" round stock</t>
  </si>
  <si>
    <t>Front differential swtich</t>
  </si>
  <si>
    <t>Gabe Womack</t>
  </si>
  <si>
    <t>Switch to lock front diff</t>
  </si>
  <si>
    <t>‎4350151996</t>
  </si>
  <si>
    <t>Front diff swtich</t>
  </si>
  <si>
    <t>Front Differential</t>
  </si>
  <si>
    <t>Aiden Ortiz</t>
  </si>
  <si>
    <t xml:space="preserve">Transers power to the front wheels </t>
  </si>
  <si>
    <t>Off the shelf, extended</t>
  </si>
  <si>
    <t>Cast Aluminium</t>
  </si>
  <si>
    <t>east lake axle</t>
  </si>
  <si>
    <t>DIFF301.01</t>
  </si>
  <si>
    <t>front diff</t>
  </si>
  <si>
    <t>Rear Right CV axle</t>
  </si>
  <si>
    <t>Zachary Dickinson</t>
  </si>
  <si>
    <t>Transfers power from differentials to wheels. Got 4 for free, paid for two extras</t>
  </si>
  <si>
    <t>4340 steel</t>
  </si>
  <si>
    <t>Landmaster</t>
  </si>
  <si>
    <t>18045 Shaft, CV RR 56</t>
  </si>
  <si>
    <t>18045 Shaft, CV RR 56 - Landmaster</t>
  </si>
  <si>
    <t>Rear Left CV axle</t>
  </si>
  <si>
    <t>Jude Maretzki</t>
  </si>
  <si>
    <t>Transfers power from the rear differential to the wheels. Sourced from Landmaster</t>
  </si>
  <si>
    <t>18044 Shaft, CV LR 56</t>
  </si>
  <si>
    <t>18044 Shaft, CV LR 56 - Landmaster</t>
  </si>
  <si>
    <t>Front CV Axles</t>
  </si>
  <si>
    <t>Gabriel Womack</t>
  </si>
  <si>
    <t>East Lake Axle</t>
  </si>
  <si>
    <t xml:space="preserve">	‎CASWB337F2B.014</t>
  </si>
  <si>
    <t>https://www.amazon.coms/</t>
  </si>
  <si>
    <t>order soon</t>
  </si>
  <si>
    <t xml:space="preserve">Accelerator Cable </t>
  </si>
  <si>
    <t>Controls the power of the engine. Must be at least 80"</t>
  </si>
  <si>
    <t>Rubber/aluminium</t>
  </si>
  <si>
    <t>Amazon WATODAY</t>
  </si>
  <si>
    <t>H071</t>
  </si>
  <si>
    <t>https://www.amazon.com/Throttle-Cable-Enhanced-Casing-Manco/dp/B082XR6SYT/ref=sr_1_26?crid=2IAF6ANNGQXJB&amp;dib=eyJ2IjoiMSJ9.I8tlaBlVyUoro3du1Av5VFjpVV-dIx_wuNg_PizmA3coWH1edMjeklCJA-Vmc8uQoQ6Y1jIc5TmXPc_j0UdhRDNpkV5hhrNn0xUZTOufpzRZXYLFjna0ukatf_28DGairo5y-_H-XeSRR4_7_wiN0TMNC46rsXC8XWO51XZ3WEVWFw3cLNWsxls1rIz4iTLbBGnld4W0dys25DvEpLfuKiJUmN3D9Huu34kiIT06CR4-fXkVD-uqTo1sTD5bj4xOwOzp0bPqwHEGmng-I7zYDCJ8iNMe-KquUz2jF4wKyYw.lRwcwYdxWVF4eAsa1Awlz7fvTuIw7mMjxsQ5UutipfQ&amp;dib_tag=se&amp;keywords=8+ft+throttle+cable&amp;qid=1711034852&amp;sprefix=8+ft+throttle+cable%2Caps%2C81&amp;sr=8-26</t>
  </si>
  <si>
    <t>allows to driver to control the power opf the engine</t>
  </si>
  <si>
    <t>Amazon yofuxa</t>
  </si>
  <si>
    <t>JT04-KDC</t>
  </si>
  <si>
    <t>https://www.amazon.com/YOXUFA-Throttle-Pedals-Springs-Vintage/dp/B0BG9NVJV2/ref=sr_1_12?crid=2DRF9B52BZN19&amp;keywords=carter%2Buniversal%2Bgo%2Bkart%2Bpedal&amp;qid=1701552781&amp;sprefix=carter%2Buniversal%2Bgo%2Bkart%2Bpedal%2Caps%2C63&amp;sr=8-12&amp;th=1</t>
  </si>
  <si>
    <t xml:space="preserve">Fuel Line Clamps </t>
  </si>
  <si>
    <t xml:space="preserve">Clamps the fuel lines so there are no leaks </t>
  </si>
  <si>
    <t>https://www.autozone.com/gaskets-and-miscellaneous-fasteners/hose-clamp/p/nitro-4x4-1-4in-5-8in-hose-clamp-4-pack/268441_0_0?searchText=hose+clamps</t>
  </si>
  <si>
    <t>Vent tube</t>
  </si>
  <si>
    <t>Gabe womack, ben scarola</t>
  </si>
  <si>
    <t>in stock at hudgins vent tube for differentials required by rules</t>
  </si>
  <si>
    <t>Front diff oil</t>
  </si>
  <si>
    <t>https://www.amazon.com/gp/product/B07BYCHTZZ/ref=ox_sc_act_title_1?smid=A25WY1XMKY7USE&amp;psc=1</t>
  </si>
  <si>
    <t>key stock</t>
  </si>
  <si>
    <t>https://www.mcmaster.com/orders/</t>
  </si>
  <si>
    <t>https://www.amazon.com/gp/product/B09QPV578W/ref=ox_sc_act_title_1?smid=A9G01LO7M14IV&amp;psc=1</t>
  </si>
  <si>
    <t>driveshaft</t>
  </si>
  <si>
    <t>Parts</t>
  </si>
  <si>
    <t xml:space="preserve">Cost </t>
  </si>
  <si>
    <t>I can finish this if you want to work on other stuff</t>
  </si>
  <si>
    <t>u want a pie chart to compare to last year right?</t>
  </si>
  <si>
    <t xml:space="preserve">Front Diff </t>
  </si>
  <si>
    <t xml:space="preserve">Shifter </t>
  </si>
  <si>
    <t>Sure</t>
  </si>
  <si>
    <t xml:space="preserve">yes </t>
  </si>
  <si>
    <t>Put it on slide 17 and 18</t>
  </si>
  <si>
    <t>Drive shaft Gaurd</t>
  </si>
  <si>
    <t>Splash Gaurd</t>
  </si>
  <si>
    <t>CVT System</t>
  </si>
  <si>
    <t>CVT (Driving)</t>
  </si>
  <si>
    <t>Rear Diff</t>
  </si>
  <si>
    <t>CVT (Driven)</t>
  </si>
  <si>
    <t xml:space="preserve">Driveshaft </t>
  </si>
  <si>
    <t>90 Dgree Gear Box</t>
  </si>
  <si>
    <t>CVT Gaurd</t>
  </si>
  <si>
    <t xml:space="preserve">Acelerator Pedal </t>
  </si>
  <si>
    <t>Front CV Axles (2)</t>
  </si>
  <si>
    <t xml:space="preserve">Rear CV Axles (2) </t>
  </si>
  <si>
    <t xml:space="preserve">Total </t>
  </si>
  <si>
    <t>Mass/part (lb)</t>
  </si>
  <si>
    <t>Harley Cole</t>
  </si>
  <si>
    <t>High</t>
  </si>
  <si>
    <t>C.1.1</t>
  </si>
  <si>
    <t>Primary Members</t>
  </si>
  <si>
    <t>1.25 x 0.065 Tubing</t>
  </si>
  <si>
    <t>4130 steel</t>
  </si>
  <si>
    <t>Wicks</t>
  </si>
  <si>
    <t>R1-1/4X065-41</t>
  </si>
  <si>
    <t>link</t>
  </si>
  <si>
    <t>Yes</t>
  </si>
  <si>
    <t>C.1.2</t>
  </si>
  <si>
    <t>Secondary Members</t>
  </si>
  <si>
    <t>1 x 0.035 &amp; 1 x 0.049 Tubing</t>
  </si>
  <si>
    <t>R1X035-41</t>
  </si>
  <si>
    <t>Body Panels &amp; Skid Plates</t>
  </si>
  <si>
    <t>Cockpit Body Panels</t>
  </si>
  <si>
    <t>Connor Archer</t>
  </si>
  <si>
    <t>Protective panel that goes on the side of the car</t>
  </si>
  <si>
    <t>Corrugated plastic</t>
  </si>
  <si>
    <t>No</t>
  </si>
  <si>
    <t>C.2.2.1</t>
  </si>
  <si>
    <t>Nose Body Panels (Upper, Side)</t>
  </si>
  <si>
    <t>Protective panel on upper sides of nose</t>
  </si>
  <si>
    <t>C.2.2.2</t>
  </si>
  <si>
    <t>Nose Body Panels (Lower, Side)</t>
  </si>
  <si>
    <t>Protective panel on lower sides of nose</t>
  </si>
  <si>
    <t>Rear Number Panels</t>
  </si>
  <si>
    <t>Number panels for rear/sides of car</t>
  </si>
  <si>
    <t>Rear Numbers</t>
  </si>
  <si>
    <t>Numbers for rear/sides of car</t>
  </si>
  <si>
    <t>3d printed plastic (ABS)</t>
  </si>
  <si>
    <t>Front Numbers</t>
  </si>
  <si>
    <t>Numbers for front of car</t>
  </si>
  <si>
    <t>C.2.6</t>
  </si>
  <si>
    <t>Nose Plate (Front of Car)</t>
  </si>
  <si>
    <t>Protective panel that goes on the front face of the car</t>
  </si>
  <si>
    <t>Corrugated Plastic</t>
  </si>
  <si>
    <t>C.2.7</t>
  </si>
  <si>
    <t>Justin Moyer</t>
  </si>
  <si>
    <t>Protective panel that goes underneath the nose of the car</t>
  </si>
  <si>
    <t>aluminun sheet metal</t>
  </si>
  <si>
    <t>OnlineMetals.com</t>
  </si>
  <si>
    <t>C.2.8</t>
  </si>
  <si>
    <t>Protective panel that goes underneath the cockpit of the car</t>
  </si>
  <si>
    <t>C.2.9</t>
  </si>
  <si>
    <t>Rear Skid Plate</t>
  </si>
  <si>
    <t>Protective panel that goes underneath the rear of the car</t>
  </si>
  <si>
    <t>C.2.10</t>
  </si>
  <si>
    <t>Hood</t>
  </si>
  <si>
    <t>Semi-protective panel on top of the nose of the car</t>
  </si>
  <si>
    <t>Jacob Tasker</t>
  </si>
  <si>
    <t>Coby Brown</t>
  </si>
  <si>
    <t>Seat Cushioning</t>
  </si>
  <si>
    <t>Padding</t>
  </si>
  <si>
    <t>Medium</t>
  </si>
  <si>
    <t>Panel attached to rear roll hoop that protects the driver from fire</t>
  </si>
  <si>
    <t>Home Depot</t>
  </si>
  <si>
    <t>Seat Belt Cover</t>
  </si>
  <si>
    <t>Micah Burkhart</t>
  </si>
  <si>
    <t>Aaron Brooks</t>
  </si>
  <si>
    <t>Tabs that connect to the rear Diff to hold the Engine.</t>
  </si>
  <si>
    <t>McMaster Carr</t>
  </si>
  <si>
    <t>4459T288</t>
  </si>
  <si>
    <t>4459T287</t>
  </si>
  <si>
    <t>Semi-circle mounts to hold the Rear Differantial in place</t>
  </si>
  <si>
    <t>4459T289</t>
  </si>
  <si>
    <t>C.5.3.1</t>
  </si>
  <si>
    <t>Shock Mounts Rear</t>
  </si>
  <si>
    <t>4459T290</t>
  </si>
  <si>
    <t>C.5.3.2</t>
  </si>
  <si>
    <t>Shock Mounts Front</t>
  </si>
  <si>
    <t>Cost Breakdown</t>
  </si>
  <si>
    <t>S1.0.1</t>
  </si>
  <si>
    <t>Grease Zerk</t>
  </si>
  <si>
    <t>Beau</t>
  </si>
  <si>
    <t>Zerk where grease will be inserted into the bushing assembly, mounted on the arms, (size)</t>
  </si>
  <si>
    <t xml:space="preserve">n/a </t>
  </si>
  <si>
    <t xml:space="preserve">Off the shelf </t>
  </si>
  <si>
    <t>Zinc Coated Steel</t>
  </si>
  <si>
    <t>S1.0.2</t>
  </si>
  <si>
    <t>Bushing</t>
  </si>
  <si>
    <t>Custom Bushing 1" OD</t>
  </si>
  <si>
    <t>Nylon</t>
  </si>
  <si>
    <t>Already have material</t>
  </si>
  <si>
    <t>n/a</t>
  </si>
  <si>
    <t>S1.0.3</t>
  </si>
  <si>
    <t>Bushing Sleeve</t>
  </si>
  <si>
    <t>Bushing Sleeve 5/8" OD x .12" Wall</t>
  </si>
  <si>
    <t>4130 Steel</t>
  </si>
  <si>
    <t>4.34ft. of 1" OD x 0.035" Wall Tubing per arm</t>
  </si>
  <si>
    <t>McMaster-Carr</t>
  </si>
  <si>
    <t>89955K339</t>
  </si>
  <si>
    <t>A-Arms</t>
  </si>
  <si>
    <t>Arms</t>
  </si>
  <si>
    <t>4.24ft. of 1" OD x 0.035" Wall Tubing per arm</t>
  </si>
  <si>
    <t>Shocks</t>
  </si>
  <si>
    <t>Chancey</t>
  </si>
  <si>
    <t>Aluminum</t>
  </si>
  <si>
    <t>Filthy Motorsports</t>
  </si>
  <si>
    <t>Limiting Gear</t>
  </si>
  <si>
    <t>S.1.3.1</t>
  </si>
  <si>
    <t>Limit Straps</t>
  </si>
  <si>
    <t>1" Wide Blue 25' Length</t>
  </si>
  <si>
    <t>3510T81</t>
  </si>
  <si>
    <t xml:space="preserve"> Off the Shelf</t>
  </si>
  <si>
    <t>HYPERLINK(https://www.mcmaster.com/3510T82/,Limit Straps)</t>
  </si>
  <si>
    <t>Knuckles</t>
  </si>
  <si>
    <t>S.1.3.2</t>
  </si>
  <si>
    <t>Bump Stops</t>
  </si>
  <si>
    <t>1.25 Shaft</t>
  </si>
  <si>
    <t>S.3</t>
  </si>
  <si>
    <t>Knuckle</t>
  </si>
  <si>
    <t>Matthew</t>
  </si>
  <si>
    <t>CNC Cut, 6061 Aluminum (4" x 6" x 8") Bars</t>
  </si>
  <si>
    <t>6061 Aluminum</t>
  </si>
  <si>
    <t>Midwest Steel &amp; Aluminum</t>
  </si>
  <si>
    <t>61AFB46</t>
  </si>
  <si>
    <t>S.3.1.1</t>
  </si>
  <si>
    <t>Danny</t>
  </si>
  <si>
    <t>CNC Cut, 7075 Aluminum (5" x 6" x 6") Bars</t>
  </si>
  <si>
    <t>Jay</t>
  </si>
  <si>
    <t>4.1.2 (rear hubs)</t>
  </si>
  <si>
    <t>(61AFB38)?</t>
  </si>
  <si>
    <t>4.1.1(front hubs)</t>
  </si>
  <si>
    <t>Rear hubs</t>
  </si>
  <si>
    <t>Sprag Clutch Bearings</t>
  </si>
  <si>
    <t>Ball and Roller Bearing, Sprag Clutch Unit (25mm, 58mm, 34mm)</t>
  </si>
  <si>
    <t>Steel?</t>
  </si>
  <si>
    <t>GMN Bearing USA</t>
  </si>
  <si>
    <t>FND 453 M</t>
  </si>
  <si>
    <t>Sprag Clutch</t>
  </si>
  <si>
    <t>S.4.4</t>
  </si>
  <si>
    <t>S.4.4.1</t>
  </si>
  <si>
    <t>23x7x10 ASTROAY OES FRONT ATV TIRE</t>
  </si>
  <si>
    <t>Rubber</t>
  </si>
  <si>
    <t>Chapprol</t>
  </si>
  <si>
    <t>S.4.4.2</t>
  </si>
  <si>
    <t>Total Weight (lbs):</t>
  </si>
  <si>
    <t>Tie Rod Kit</t>
  </si>
  <si>
    <t>Nathanael</t>
  </si>
  <si>
    <t>Connects rack to steering arm</t>
  </si>
  <si>
    <t>Off the Shelf</t>
  </si>
  <si>
    <t>Steel</t>
  </si>
  <si>
    <t>CIP1</t>
  </si>
  <si>
    <t>C13-3145</t>
  </si>
  <si>
    <t>TieRodKit</t>
  </si>
  <si>
    <t>DC.1.1.1</t>
  </si>
  <si>
    <t>Heim Joints</t>
  </si>
  <si>
    <t>Ryan</t>
  </si>
  <si>
    <t>Flexible connector for tie rods</t>
  </si>
  <si>
    <t>Alloy Steel</t>
  </si>
  <si>
    <t>6960T43</t>
  </si>
  <si>
    <t>TREnd</t>
  </si>
  <si>
    <t>Casey</t>
  </si>
  <si>
    <t>Moves left and right for steering</t>
  </si>
  <si>
    <t>Joes's Racing</t>
  </si>
  <si>
    <t>Rack</t>
  </si>
  <si>
    <t>Connects steering wheel to rack</t>
  </si>
  <si>
    <t>onlinemetals.com</t>
  </si>
  <si>
    <t>steering column</t>
  </si>
  <si>
    <t>DC.1.3.2.1</t>
  </si>
  <si>
    <t>Coupler</t>
  </si>
  <si>
    <t>Connects steering column to rack</t>
  </si>
  <si>
    <t>Steel probably</t>
  </si>
  <si>
    <t>‎310-240</t>
  </si>
  <si>
    <t>Allows the driver to turn</t>
  </si>
  <si>
    <t>Aluminum/PLA</t>
  </si>
  <si>
    <t>?</t>
  </si>
  <si>
    <t xml:space="preserve">Bryan </t>
  </si>
  <si>
    <t>Pressure for system</t>
  </si>
  <si>
    <t>Wilwood</t>
  </si>
  <si>
    <t>260-15088</t>
  </si>
  <si>
    <t>MC</t>
  </si>
  <si>
    <t>Remote resovoir</t>
  </si>
  <si>
    <t>Hold excess Brake fluid</t>
  </si>
  <si>
    <t>Plastic/Rubber</t>
  </si>
  <si>
    <t>260-7577</t>
  </si>
  <si>
    <t>Resevoir</t>
  </si>
  <si>
    <t>DC.2.2.1</t>
  </si>
  <si>
    <t>Soft Line</t>
  </si>
  <si>
    <t>Transports brake fluid</t>
  </si>
  <si>
    <t>Braided Steel</t>
  </si>
  <si>
    <t>220-7686</t>
  </si>
  <si>
    <t>Soft line</t>
  </si>
  <si>
    <t>DC.2.2.2</t>
  </si>
  <si>
    <t>Hard Line</t>
  </si>
  <si>
    <t xml:space="preserve">3/16 Inch Copper Brake line </t>
  </si>
  <si>
    <t>Off the shelf (We own)</t>
  </si>
  <si>
    <t>Copper</t>
  </si>
  <si>
    <t>Amazon</t>
  </si>
  <si>
    <t>‎MUBRAKE-KITGD316</t>
  </si>
  <si>
    <t>Hard line</t>
  </si>
  <si>
    <t>DC.2.2.3</t>
  </si>
  <si>
    <t>Tee Fitting</t>
  </si>
  <si>
    <t>Diverts brake fluid to brake pressure switch</t>
  </si>
  <si>
    <t>Brass</t>
  </si>
  <si>
    <t>Summit Racing</t>
  </si>
  <si>
    <t>ALL50137</t>
  </si>
  <si>
    <t>Tee fitting</t>
  </si>
  <si>
    <t>Steel (exploring aluminum) Brake Rotor</t>
  </si>
  <si>
    <t>Steel Alloy/ or Aluminium</t>
  </si>
  <si>
    <t>Calipers</t>
  </si>
  <si>
    <t xml:space="preserve">Rear Rotors </t>
  </si>
  <si>
    <t>Steel Alloy</t>
  </si>
  <si>
    <t>DC 2.7</t>
  </si>
  <si>
    <t>Brake Pedal</t>
  </si>
  <si>
    <t>Floor it to stop</t>
  </si>
  <si>
    <t>340-12509</t>
  </si>
  <si>
    <t>Brake pedal</t>
  </si>
  <si>
    <t>Titus</t>
  </si>
  <si>
    <t>Turns off engine</t>
  </si>
  <si>
    <t>MFGSupply</t>
  </si>
  <si>
    <t>01-171</t>
  </si>
  <si>
    <t>Kill Switch</t>
  </si>
  <si>
    <t>DC.3.2.1</t>
  </si>
  <si>
    <t>Brake Light</t>
  </si>
  <si>
    <t>Turns on when car brakes</t>
  </si>
  <si>
    <t>Brake Switch</t>
  </si>
  <si>
    <t>Reverse Components</t>
  </si>
  <si>
    <t>DC.3.4.1</t>
  </si>
  <si>
    <t xml:space="preserve">MOTOKU Rear Left and Right Brake Tail Light for Polaris Sportsman </t>
  </si>
  <si>
    <t>TBL6110-WH</t>
  </si>
  <si>
    <t>DC.3.4.2</t>
  </si>
  <si>
    <t>Backup Sound Alarm for Pickup Truck [112dB]</t>
  </si>
  <si>
    <t>SABA20</t>
  </si>
  <si>
    <t>Front Diff Switch</t>
  </si>
  <si>
    <t>Controls power to front diff</t>
  </si>
  <si>
    <t>DC.3.7</t>
  </si>
  <si>
    <t>Battery</t>
  </si>
  <si>
    <t>Li-Ion battery</t>
  </si>
  <si>
    <t>Lithium-Ion</t>
  </si>
  <si>
    <t>YB1206000</t>
  </si>
  <si>
    <t>DC.3.7.1</t>
  </si>
  <si>
    <t>Battery Box</t>
  </si>
  <si>
    <t>Waterproof casing for battery components</t>
  </si>
  <si>
    <t>DC.3.8.1</t>
  </si>
  <si>
    <t>Power Distribution Block</t>
  </si>
  <si>
    <t>PCB007 1X 12 Position Power Distribution Board</t>
  </si>
  <si>
    <t>PCB</t>
  </si>
  <si>
    <t>B07DW2C4ZB</t>
  </si>
  <si>
    <t>Power Distrib</t>
  </si>
  <si>
    <t>DC.3.8.2</t>
  </si>
  <si>
    <t>Wires</t>
  </si>
  <si>
    <t>InstallGear 16 Gauge AWG Speaker Wire</t>
  </si>
  <si>
    <t>‎ IG16100RBSW</t>
  </si>
  <si>
    <t>DC.3.8.3</t>
  </si>
  <si>
    <t>Wire Connectors</t>
  </si>
  <si>
    <t>Nilight - 50020R 2Pin Way 16AWG Waterproof Wire</t>
  </si>
  <si>
    <t>Wire</t>
  </si>
  <si>
    <t>50020R</t>
  </si>
  <si>
    <t>DC.3.8.4</t>
  </si>
  <si>
    <t>Battery Connector</t>
  </si>
  <si>
    <t>CERRXIAN DC5521 Power Pigtails Cable</t>
  </si>
  <si>
    <t>B0BNPXN8RD</t>
  </si>
  <si>
    <t>DC.3.10</t>
  </si>
  <si>
    <t>Transponder Subscription</t>
  </si>
  <si>
    <t>Used for tracking the car for the purpose of timing and scoring</t>
  </si>
  <si>
    <t>Owned</t>
  </si>
  <si>
    <t>MyLaps</t>
  </si>
  <si>
    <t>X2</t>
  </si>
  <si>
    <t>Transponder</t>
  </si>
  <si>
    <t>Oriana</t>
  </si>
  <si>
    <t>Simpson Latch and Link Driver Restraint System</t>
  </si>
  <si>
    <t>Polyester</t>
  </si>
  <si>
    <t>29043BK</t>
  </si>
  <si>
    <t>Lauren</t>
  </si>
  <si>
    <t>G-FORCE Arm Restraints</t>
  </si>
  <si>
    <t>4087ADUBK</t>
  </si>
  <si>
    <t xml:space="preserve"> Large Thor 2022 Sector Helmet</t>
  </si>
  <si>
    <t>Polycarbonate</t>
  </si>
  <si>
    <t>MotoSport</t>
  </si>
  <si>
    <t>DC.4.4.1</t>
  </si>
  <si>
    <t>Fire Resistant Shirt</t>
  </si>
  <si>
    <t xml:space="preserve">  RaceQuip Fire Resistant Shirt</t>
  </si>
  <si>
    <t>B088D6LZFY</t>
  </si>
  <si>
    <t>DC.4.4.2</t>
  </si>
  <si>
    <t>Fire Resistant Pants</t>
  </si>
  <si>
    <t xml:space="preserve"> Titicana's Men's Fire Resistant Cargo Pants (32x32 &amp; 34x34)</t>
  </si>
  <si>
    <t>Cotton</t>
  </si>
  <si>
    <t>B07VJNK3RG</t>
  </si>
  <si>
    <t>Titicaca Men's FR Cargo Pants Flame Resistant Pants Lightweight 7.5oz 100% Cotton Navy Fire Retardant Elastic Waist Pants at Amazon Men’s Clothing store</t>
  </si>
  <si>
    <t>DC.4.4.3</t>
  </si>
  <si>
    <t>Gloves</t>
  </si>
  <si>
    <t>Driver equipment</t>
  </si>
  <si>
    <t>Synthetic Leather</t>
  </si>
  <si>
    <t>B0C2TKL4YB</t>
  </si>
  <si>
    <t>DC.4.5</t>
  </si>
  <si>
    <t>Goggles</t>
  </si>
  <si>
    <t>Driver eye protection</t>
  </si>
  <si>
    <t>B0CKWFRV94</t>
  </si>
  <si>
    <t>DC.4.5.1</t>
  </si>
  <si>
    <t>Goggle Lens Strips</t>
  </si>
  <si>
    <t>Goggles accesory</t>
  </si>
  <si>
    <t>‎59085-00001</t>
  </si>
  <si>
    <t>Tear Off Strips</t>
  </si>
  <si>
    <t>DC.4.6</t>
  </si>
  <si>
    <t>Fire Extinguisher</t>
  </si>
  <si>
    <t>Kiddle Fire Extiguisher 2 pack</t>
  </si>
  <si>
    <t>‎21032640</t>
  </si>
  <si>
    <t>DC.4.6.1</t>
  </si>
  <si>
    <t>Fire Extinguisher Mount</t>
  </si>
  <si>
    <t>DV8 Off-Road Universal Fire Extingusiher Mount</t>
  </si>
  <si>
    <t>Already own</t>
  </si>
  <si>
    <t>DV8 Off-Road</t>
  </si>
  <si>
    <t>SKU D-FIREX-MNT-DOR</t>
  </si>
  <si>
    <t>FE Mount</t>
  </si>
  <si>
    <t>DC.4.7</t>
  </si>
  <si>
    <t>Neck Guard</t>
  </si>
  <si>
    <t>Neck support</t>
  </si>
  <si>
    <t>DC.4.8</t>
  </si>
  <si>
    <t>Head Restraint</t>
  </si>
  <si>
    <t>Head rest for driver</t>
  </si>
  <si>
    <t>Wood, Fabric</t>
  </si>
  <si>
    <t>Part Number</t>
  </si>
  <si>
    <t>QTY</t>
  </si>
  <si>
    <t>Mass/part (g)</t>
  </si>
  <si>
    <t>Mass Total (g)</t>
  </si>
  <si>
    <t>Total # of Parts</t>
  </si>
  <si>
    <t>Bought</t>
  </si>
  <si>
    <t>TS-01</t>
  </si>
  <si>
    <t>Wire Stripper/Crimper</t>
  </si>
  <si>
    <t>Strip and crimp wires</t>
  </si>
  <si>
    <t>Not specified</t>
  </si>
  <si>
    <t>https://www.homedepot.com/p/Klein-Tools-Klein-Kurve-Wire-Stripper-Crimper-Cutter-Multi-Tool-1019SEN/305303655?source=shoppingads&amp;locale=en-US&amp;srsltid=AR5OiO3suyEpjNGk0Drg-PPRgdg0q2Rpjg1O17e-LPtnTjpunzyHD2TWrJk</t>
  </si>
  <si>
    <t>no</t>
  </si>
  <si>
    <t>TS-02</t>
  </si>
  <si>
    <t>Label Maker?</t>
  </si>
  <si>
    <t>TS-03</t>
  </si>
  <si>
    <t>Cutting Wheels (15 pack)</t>
  </si>
  <si>
    <t>For cutting metal</t>
  </si>
  <si>
    <t>Aluminum oxide blend</t>
  </si>
  <si>
    <t>https://www.homedepot.com/p/DIABLO-4-1-2-in-x-0-040-in-x-7-8-in-Thin-Kerf-Metal-Cut-Off-Disc-15-Pack-DBD045040115F/301454108</t>
  </si>
  <si>
    <t>yes</t>
  </si>
  <si>
    <t>White paint markers</t>
  </si>
  <si>
    <t>https://www.amazon.com/gp/product/B08NWK73ZN/ref=ox_sc_saved_image_8?smid=A5AEPW9TWZ5E5&amp;psc=1</t>
  </si>
  <si>
    <t>calipers</t>
  </si>
  <si>
    <t>https://www.amazon.com/gp/product/B08DLQP1T6/ref=ox_sc_saved_image_6?smid=A2KH7CPIYV4PJT&amp;psc=1</t>
  </si>
  <si>
    <t>tachometer</t>
  </si>
  <si>
    <t>https://www.amazon.com/gp/product/B000I5LDVC/ref=ox_sc_saved_image_5?smid=ATVPDKIKX0DER&amp;psc=1</t>
  </si>
  <si>
    <t xml:space="preserve">No </t>
  </si>
  <si>
    <t>grommets</t>
  </si>
  <si>
    <t>https://www.amazon.com/125pc-Sizes-Rubber-Grommet-Kit/dp/B01NAN025Y/ref=sr_1_4?crid=17UECRBQ3P8AJ&amp;keywords=grommet+set&amp;qid=1698954852&amp;sprefix=grommet+set%2Caps%2C94&amp;sr=8-4</t>
  </si>
  <si>
    <t>mig .023-.030 liner</t>
  </si>
  <si>
    <t>proper liner for smaller wire size</t>
  </si>
  <si>
    <t>LM1A-10</t>
  </si>
  <si>
    <t>https://www.amazon.com/gp/product/B07QZ4KW32/ref=ox_sc_act_title_1?smid=AFCC0L7419CQ6&amp;th=1</t>
  </si>
  <si>
    <t>mig .023-.025 contact tip</t>
  </si>
  <si>
    <t>proper contract tip for smaller wire 10 pack</t>
  </si>
  <si>
    <t>T-M023</t>
  </si>
  <si>
    <t>https://www.amazon.com/gp/product/B07R2CG5CS/ref=ox_sc_act_title_3?smid=AE7O423127VC2&amp;th=1</t>
  </si>
  <si>
    <t>mig .030 contact tip</t>
  </si>
  <si>
    <t>contact tip for .030 wire 10 pack</t>
  </si>
  <si>
    <t>T-M030</t>
  </si>
  <si>
    <t>https://www.amazon.com/gp/product/B07R3CK8TJ/ref=ox_sc_act_title_2?smid=A3AFUUPS3VQPQ2&amp;th=1</t>
  </si>
  <si>
    <t>mig .023 wire</t>
  </si>
  <si>
    <t>.023 welding wire for thin metal</t>
  </si>
  <si>
    <t>‎23022</t>
  </si>
  <si>
    <t>https://www.amazon.com/Eastwood-Bronze-Copper-Welding-Fabrication/dp/B08FTJ9ZDQ/ref=sr_1_7?crid=37XT6G2QQ54E6&amp;keywords=023+mig+welding+wire&amp;qid=1701111779&amp;refinements=p_36%3A1253528011&amp;rnid=1243644011&amp;s=hi&amp;sprefix=023+mig+welding+wire%2Caps%2C87&amp;sr=1-7</t>
  </si>
  <si>
    <t>1.25" hole saw</t>
  </si>
  <si>
    <t>lowes</t>
  </si>
  <si>
    <t>1.25" bit</t>
  </si>
  <si>
    <t xml:space="preserve">1" hole saw </t>
  </si>
  <si>
    <t>1" bit</t>
  </si>
  <si>
    <t>Aluminum flap disc</t>
  </si>
  <si>
    <t>B07P5Q1R22</t>
  </si>
  <si>
    <t>Flap disks</t>
  </si>
  <si>
    <t>PipeMaster 1"</t>
  </si>
  <si>
    <t>P-T100</t>
  </si>
  <si>
    <t>1" PipeMaster</t>
  </si>
  <si>
    <t>PipeMaster 1.25"</t>
  </si>
  <si>
    <t>P-T125</t>
  </si>
  <si>
    <t>1.25" PipeMaster</t>
  </si>
  <si>
    <t xml:space="preserve">TEAM PO#: </t>
  </si>
  <si>
    <t>#01</t>
  </si>
  <si>
    <t>EXAMPLE</t>
  </si>
  <si>
    <t> </t>
  </si>
  <si>
    <t>TEAM LEAD NAME/EMAIL:</t>
  </si>
  <si>
    <t>TEAM</t>
  </si>
  <si>
    <t>SUBTEAM</t>
  </si>
  <si>
    <t>PART NAME</t>
  </si>
  <si>
    <t>PART NUMBER</t>
  </si>
  <si>
    <t>PART DESCRIPTION (URL)</t>
  </si>
  <si>
    <t>VENDOR</t>
  </si>
  <si>
    <t>Availability / Est. ship date ?</t>
  </si>
  <si>
    <t>Shipping Method</t>
  </si>
  <si>
    <t>Min. Order Qty / $$ ?</t>
  </si>
  <si>
    <t>QUANTITY</t>
  </si>
  <si>
    <t>PRICE</t>
  </si>
  <si>
    <t>TOTAL</t>
  </si>
  <si>
    <t>JUSTIFICATION</t>
  </si>
  <si>
    <t>BAJA</t>
  </si>
  <si>
    <t>Gas Tank Mounting Bolt</t>
  </si>
  <si>
    <t>92865A855</t>
  </si>
  <si>
    <t>https://www.mcmaster.com/92865A849/</t>
  </si>
  <si>
    <t>McMaster Car</t>
  </si>
  <si>
    <t>Mount Gas tank</t>
  </si>
  <si>
    <t>Gas Tank Rubber Washers</t>
  </si>
  <si>
    <t>94733A723</t>
  </si>
  <si>
    <t>https://www.mcmaster.com/94733A723/</t>
  </si>
  <si>
    <t>Required by rules</t>
  </si>
  <si>
    <t>Gas Tank Metal Washers</t>
  </si>
  <si>
    <t>91083A031</t>
  </si>
  <si>
    <t>https://www.mcmaster.com/91083A031/</t>
  </si>
  <si>
    <t>Gas Tank Mounting Nut</t>
  </si>
  <si>
    <t>95615A270</t>
  </si>
  <si>
    <t>https://www.mcmaster.com/95615A270/</t>
  </si>
  <si>
    <t>Mount gas tank</t>
  </si>
  <si>
    <t>Engine Bolt</t>
  </si>
  <si>
    <t>90409A143</t>
  </si>
  <si>
    <t>https://www.mcmaster.com/90409A143/</t>
  </si>
  <si>
    <t>Mount Engine</t>
  </si>
  <si>
    <t>Engine Washer</t>
  </si>
  <si>
    <t>98023A032</t>
  </si>
  <si>
    <t>https://www.mcmaster.com/98023A032/</t>
  </si>
  <si>
    <t>Engine Rubber Washer</t>
  </si>
  <si>
    <t>90131A104</t>
  </si>
  <si>
    <t>https://www.mcmaster.com/90131A104/</t>
  </si>
  <si>
    <t>Engine Nut</t>
  </si>
  <si>
    <t>97135A240</t>
  </si>
  <si>
    <t>https://www.mcmaster.com/97135A240/</t>
  </si>
  <si>
    <t>Mount engine</t>
  </si>
  <si>
    <t>Front diff bolt 3/8 -24</t>
  </si>
  <si>
    <t> BAJA</t>
  </si>
  <si>
    <t> Kill Switch Bolt</t>
  </si>
  <si>
    <t>92865A624</t>
  </si>
  <si>
    <t>https://www.mcmaster.com/92865A624/</t>
  </si>
  <si>
    <t> McMaster-Carr</t>
  </si>
  <si>
    <t> 50</t>
  </si>
  <si>
    <t> Mount killswitch</t>
  </si>
  <si>
    <t> Kill Switch Nut</t>
  </si>
  <si>
    <t>95615A105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</si>
</sst>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%"/>
    <numFmt numFmtId="166" formatCode="&quot;$&quot;#,##0.00"/>
    <numFmt numFmtId="167" formatCode="0.000"/>
    <numFmt numFmtId="168" formatCode="0.0"/>
    <numFmt numFmtId="169" formatCode="_([$$-409]* #,##0.00_);_([$$-409]* \(#,##0.00\);_([$$-409]* &quot;-&quot;??_);_(@_)"/>
  </numFmts>
  <fonts count="6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5496"/>
      <name val="Calibri"/>
      <family val="2"/>
    </font>
    <font>
      <sz val="12"/>
      <color rgb="FF30549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444444"/>
      <name val="Calibri"/>
      <family val="2"/>
    </font>
    <font>
      <sz val="12"/>
      <color rgb="FF0F1111"/>
      <name val="Calibri"/>
      <family val="2"/>
    </font>
    <font>
      <sz val="9"/>
      <color rgb="FF333333"/>
      <name val="HelveticaNeueeTextPro-Roman"/>
      <charset val="1"/>
    </font>
    <font>
      <sz val="11"/>
      <color rgb="FF3F3F3F"/>
      <name val="Calibri"/>
      <family val="2"/>
    </font>
    <font>
      <sz val="11"/>
      <color rgb="FF707070"/>
      <name val="Calibri"/>
      <family val="2"/>
    </font>
    <font>
      <sz val="12"/>
      <color theme="1"/>
      <name val="Calibri"/>
      <family val="2"/>
    </font>
    <font>
      <sz val="12"/>
      <color theme="4" tint="-0.249977111117893"/>
      <name val="Calibri"/>
      <family val="2"/>
      <scheme val="minor"/>
    </font>
    <font>
      <sz val="11"/>
      <color rgb="FF333333"/>
      <name val="Arial"/>
      <family val="2"/>
    </font>
    <font>
      <b/>
      <sz val="16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Roboto"/>
    </font>
    <font>
      <sz val="16"/>
      <color rgb="FF000000"/>
      <name val="Calibri"/>
      <family val="2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sz val="18"/>
      <color rgb="FF000000"/>
      <name val="Calibri"/>
      <family val="2"/>
    </font>
    <font>
      <sz val="12"/>
      <color rgb="FFFFC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rgb="FFBF8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92D05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8"/>
      <color rgb="FF333333"/>
      <name val="Arial"/>
      <family val="2"/>
    </font>
    <font>
      <sz val="11"/>
      <color rgb="FF0F1111"/>
      <name val="Amazon Ember"/>
      <charset val="1"/>
    </font>
    <font>
      <sz val="12"/>
      <color rgb="FF000000"/>
      <name val="Calibri Light"/>
      <family val="2"/>
      <scheme val="major"/>
    </font>
    <font>
      <sz val="8"/>
      <color rgb="FF0F1111"/>
      <name val="Arial"/>
      <family val="2"/>
    </font>
    <font>
      <sz val="8"/>
      <color rgb="FF000000"/>
      <name val="Inherit"/>
    </font>
    <font>
      <sz val="11"/>
      <color theme="1"/>
      <name val="Poppins"/>
      <charset val="1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 Light"/>
      <family val="2"/>
    </font>
    <font>
      <sz val="11"/>
      <color rgb="FF0F111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2"/>
      <color rgb="FF0F1111"/>
      <name val="Calibri"/>
      <family val="2"/>
      <scheme val="minor"/>
    </font>
    <font>
      <b/>
      <sz val="12"/>
      <color rgb="FF585858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1818"/>
      <name val="Calibri"/>
      <family val="2"/>
      <scheme val="minor"/>
    </font>
    <font>
      <sz val="12"/>
      <color rgb="FF333333"/>
      <name val="HelveticaNeueeTextPro-Roman"/>
    </font>
    <font>
      <sz val="12"/>
      <color rgb="FF0563C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0" fillId="0" borderId="20" applyNumberFormat="0" applyFill="0" applyAlignment="0" applyProtection="0"/>
  </cellStyleXfs>
  <cellXfs count="202">
    <xf numFmtId="0" fontId="0" fillId="0" borderId="0" xfId="0"/>
    <xf numFmtId="0" fontId="0" fillId="0" borderId="1" xfId="0" applyBorder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9" fontId="0" fillId="0" borderId="0" xfId="2" applyFont="1"/>
    <xf numFmtId="9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0" fontId="6" fillId="0" borderId="0" xfId="3"/>
    <xf numFmtId="0" fontId="6" fillId="0" borderId="0" xfId="3" applyAlignment="1">
      <alignment horizontal="fill"/>
    </xf>
    <xf numFmtId="0" fontId="6" fillId="0" borderId="0" xfId="3" applyAlignment="1">
      <alignment vertical="center"/>
    </xf>
    <xf numFmtId="6" fontId="0" fillId="0" borderId="0" xfId="0" applyNumberFormat="1"/>
    <xf numFmtId="166" fontId="0" fillId="0" borderId="3" xfId="0" applyNumberFormat="1" applyBorder="1"/>
    <xf numFmtId="8" fontId="0" fillId="0" borderId="0" xfId="0" applyNumberFormat="1"/>
    <xf numFmtId="0" fontId="7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0" fillId="0" borderId="0" xfId="0" applyAlignment="1">
      <alignment horizontal="left"/>
    </xf>
    <xf numFmtId="0" fontId="6" fillId="0" borderId="0" xfId="3" applyAlignment="1">
      <alignment horizontal="fill"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fill"/>
    </xf>
    <xf numFmtId="0" fontId="0" fillId="0" borderId="0" xfId="0" applyAlignment="1">
      <alignment wrapText="1"/>
    </xf>
    <xf numFmtId="0" fontId="0" fillId="5" borderId="0" xfId="0" applyFill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5" xfId="0" applyFont="1" applyBorder="1"/>
    <xf numFmtId="0" fontId="17" fillId="6" borderId="0" xfId="0" applyFont="1" applyFill="1"/>
    <xf numFmtId="0" fontId="20" fillId="6" borderId="0" xfId="0" applyFont="1" applyFill="1"/>
    <xf numFmtId="0" fontId="6" fillId="6" borderId="0" xfId="3" applyFill="1"/>
    <xf numFmtId="8" fontId="0" fillId="6" borderId="0" xfId="0" applyNumberFormat="1" applyFill="1"/>
    <xf numFmtId="166" fontId="17" fillId="6" borderId="0" xfId="0" applyNumberFormat="1" applyFont="1" applyFill="1"/>
    <xf numFmtId="166" fontId="17" fillId="0" borderId="0" xfId="0" applyNumberFormat="1" applyFont="1"/>
    <xf numFmtId="11" fontId="17" fillId="0" borderId="0" xfId="0" applyNumberFormat="1" applyFont="1"/>
    <xf numFmtId="11" fontId="17" fillId="6" borderId="0" xfId="0" applyNumberFormat="1" applyFont="1" applyFill="1"/>
    <xf numFmtId="0" fontId="17" fillId="7" borderId="0" xfId="0" applyFont="1" applyFill="1"/>
    <xf numFmtId="166" fontId="17" fillId="7" borderId="0" xfId="0" applyNumberFormat="1" applyFont="1" applyFill="1"/>
    <xf numFmtId="0" fontId="0" fillId="7" borderId="0" xfId="0" applyFill="1"/>
    <xf numFmtId="0" fontId="17" fillId="4" borderId="0" xfId="0" applyFont="1" applyFill="1"/>
    <xf numFmtId="166" fontId="17" fillId="4" borderId="0" xfId="0" applyNumberFormat="1" applyFont="1" applyFill="1"/>
    <xf numFmtId="0" fontId="6" fillId="4" borderId="0" xfId="3" applyFill="1"/>
    <xf numFmtId="0" fontId="6" fillId="6" borderId="0" xfId="3" applyFill="1" applyAlignment="1">
      <alignment horizontal="fill"/>
    </xf>
    <xf numFmtId="167" fontId="0" fillId="0" borderId="3" xfId="0" applyNumberFormat="1" applyBorder="1"/>
    <xf numFmtId="167" fontId="0" fillId="0" borderId="0" xfId="0" applyNumberFormat="1"/>
    <xf numFmtId="168" fontId="0" fillId="0" borderId="0" xfId="0" applyNumberFormat="1"/>
    <xf numFmtId="0" fontId="18" fillId="6" borderId="0" xfId="0" applyFont="1" applyFill="1" applyAlignment="1">
      <alignment wrapText="1"/>
    </xf>
    <xf numFmtId="0" fontId="21" fillId="0" borderId="6" xfId="0" applyFont="1" applyBorder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7" xfId="0" applyFont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3" fillId="0" borderId="7" xfId="0" applyFont="1" applyBorder="1" applyAlignment="1">
      <alignment wrapText="1"/>
    </xf>
    <xf numFmtId="0" fontId="22" fillId="0" borderId="14" xfId="0" applyFont="1" applyBorder="1"/>
    <xf numFmtId="0" fontId="22" fillId="0" borderId="15" xfId="0" applyFont="1" applyBorder="1"/>
    <xf numFmtId="8" fontId="22" fillId="0" borderId="15" xfId="0" applyNumberFormat="1" applyFont="1" applyBorder="1"/>
    <xf numFmtId="0" fontId="22" fillId="0" borderId="16" xfId="0" applyFont="1" applyBorder="1"/>
    <xf numFmtId="0" fontId="25" fillId="0" borderId="0" xfId="0" applyFont="1"/>
    <xf numFmtId="0" fontId="22" fillId="0" borderId="15" xfId="0" applyFont="1" applyBorder="1" applyAlignment="1">
      <alignment wrapText="1"/>
    </xf>
    <xf numFmtId="0" fontId="25" fillId="0" borderId="0" xfId="0" applyFont="1" applyAlignment="1">
      <alignment wrapText="1"/>
    </xf>
    <xf numFmtId="0" fontId="26" fillId="0" borderId="15" xfId="0" applyFont="1" applyBorder="1"/>
    <xf numFmtId="8" fontId="22" fillId="0" borderId="17" xfId="0" applyNumberFormat="1" applyFont="1" applyBorder="1"/>
    <xf numFmtId="0" fontId="24" fillId="0" borderId="15" xfId="0" applyFont="1" applyBorder="1"/>
    <xf numFmtId="8" fontId="24" fillId="0" borderId="15" xfId="0" applyNumberFormat="1" applyFont="1" applyBorder="1"/>
    <xf numFmtId="44" fontId="22" fillId="0" borderId="15" xfId="1" applyFont="1" applyBorder="1"/>
    <xf numFmtId="0" fontId="29" fillId="4" borderId="0" xfId="0" applyFont="1" applyFill="1" applyAlignment="1">
      <alignment horizontal="center" vertical="center" wrapText="1" readingOrder="1"/>
    </xf>
    <xf numFmtId="6" fontId="30" fillId="4" borderId="0" xfId="0" applyNumberFormat="1" applyFont="1" applyFill="1" applyAlignment="1">
      <alignment horizontal="center" vertical="center" wrapText="1" readingOrder="1"/>
    </xf>
    <xf numFmtId="0" fontId="31" fillId="4" borderId="0" xfId="0" applyFont="1" applyFill="1" applyAlignment="1">
      <alignment horizontal="center" vertical="center" wrapText="1" readingOrder="1"/>
    </xf>
    <xf numFmtId="6" fontId="31" fillId="4" borderId="0" xfId="0" applyNumberFormat="1" applyFont="1" applyFill="1" applyAlignment="1">
      <alignment horizontal="center" vertical="center" wrapText="1" readingOrder="1"/>
    </xf>
    <xf numFmtId="9" fontId="0" fillId="0" borderId="0" xfId="2" applyFont="1" applyFill="1"/>
    <xf numFmtId="165" fontId="0" fillId="0" borderId="0" xfId="2" applyNumberFormat="1" applyFont="1" applyFill="1"/>
    <xf numFmtId="0" fontId="10" fillId="0" borderId="0" xfId="0" applyFont="1"/>
    <xf numFmtId="0" fontId="9" fillId="0" borderId="0" xfId="0" applyFont="1"/>
    <xf numFmtId="0" fontId="28" fillId="0" borderId="0" xfId="0" applyFont="1"/>
    <xf numFmtId="0" fontId="32" fillId="0" borderId="0" xfId="0" applyFont="1"/>
    <xf numFmtId="0" fontId="27" fillId="0" borderId="0" xfId="0" applyFont="1"/>
    <xf numFmtId="0" fontId="3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16" fontId="36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37" fillId="0" borderId="0" xfId="0" applyFont="1"/>
    <xf numFmtId="0" fontId="6" fillId="0" borderId="0" xfId="3" applyFill="1" applyBorder="1"/>
    <xf numFmtId="166" fontId="8" fillId="0" borderId="0" xfId="0" applyNumberFormat="1" applyFont="1" applyAlignment="1">
      <alignment horizontal="right" vertical="center"/>
    </xf>
    <xf numFmtId="166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6" fillId="0" borderId="0" xfId="3" applyFill="1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35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0" fontId="0" fillId="0" borderId="0" xfId="0" applyNumberFormat="1"/>
    <xf numFmtId="0" fontId="41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16" fontId="43" fillId="0" borderId="0" xfId="0" applyNumberFormat="1" applyFont="1" applyAlignment="1">
      <alignment horizontal="center"/>
    </xf>
    <xf numFmtId="0" fontId="34" fillId="0" borderId="0" xfId="0" applyFont="1" applyAlignment="1">
      <alignment horizontal="center"/>
    </xf>
    <xf numFmtId="16" fontId="40" fillId="0" borderId="0" xfId="0" applyNumberFormat="1" applyFont="1" applyAlignment="1">
      <alignment horizontal="center"/>
    </xf>
    <xf numFmtId="16" fontId="44" fillId="0" borderId="0" xfId="0" applyNumberFormat="1" applyFont="1" applyAlignment="1">
      <alignment horizontal="center"/>
    </xf>
    <xf numFmtId="0" fontId="45" fillId="0" borderId="0" xfId="0" applyFont="1"/>
    <xf numFmtId="0" fontId="46" fillId="0" borderId="0" xfId="0" applyFont="1"/>
    <xf numFmtId="8" fontId="0" fillId="0" borderId="0" xfId="0" applyNumberFormat="1" applyAlignment="1">
      <alignment horizontal="right"/>
    </xf>
    <xf numFmtId="0" fontId="8" fillId="0" borderId="0" xfId="0" applyFont="1"/>
    <xf numFmtId="0" fontId="6" fillId="8" borderId="0" xfId="3" applyFill="1" applyAlignment="1">
      <alignment wrapText="1"/>
    </xf>
    <xf numFmtId="0" fontId="6" fillId="7" borderId="0" xfId="3" applyFill="1"/>
    <xf numFmtId="0" fontId="47" fillId="0" borderId="0" xfId="0" applyFont="1"/>
    <xf numFmtId="0" fontId="48" fillId="0" borderId="0" xfId="0" applyFont="1"/>
    <xf numFmtId="0" fontId="49" fillId="0" borderId="0" xfId="0" applyFont="1" applyAlignment="1">
      <alignment vertical="center" wrapText="1"/>
    </xf>
    <xf numFmtId="169" fontId="0" fillId="0" borderId="0" xfId="0" applyNumberFormat="1"/>
    <xf numFmtId="169" fontId="0" fillId="0" borderId="0" xfId="0" applyNumberFormat="1" applyAlignment="1">
      <alignment horizontal="right"/>
    </xf>
    <xf numFmtId="0" fontId="50" fillId="0" borderId="0" xfId="0" applyFont="1"/>
    <xf numFmtId="169" fontId="7" fillId="0" borderId="0" xfId="0" applyNumberFormat="1" applyFont="1"/>
    <xf numFmtId="0" fontId="7" fillId="0" borderId="0" xfId="0" applyFont="1" applyAlignment="1">
      <alignment horizontal="center" vertical="center"/>
    </xf>
    <xf numFmtId="0" fontId="51" fillId="0" borderId="0" xfId="0" applyFont="1" applyAlignment="1">
      <alignment wrapText="1"/>
    </xf>
    <xf numFmtId="166" fontId="52" fillId="0" borderId="0" xfId="0" applyNumberFormat="1" applyFont="1"/>
    <xf numFmtId="2" fontId="0" fillId="0" borderId="0" xfId="0" applyNumberFormat="1"/>
    <xf numFmtId="0" fontId="6" fillId="0" borderId="0" xfId="3" applyAlignment="1">
      <alignment wrapText="1"/>
    </xf>
    <xf numFmtId="44" fontId="0" fillId="0" borderId="0" xfId="0" applyNumberFormat="1"/>
    <xf numFmtId="44" fontId="3" fillId="0" borderId="1" xfId="0" applyNumberFormat="1" applyFont="1" applyBorder="1" applyAlignment="1">
      <alignment vertical="top" wrapText="1"/>
    </xf>
    <xf numFmtId="44" fontId="0" fillId="0" borderId="0" xfId="0" applyNumberFormat="1" applyAlignment="1">
      <alignment horizontal="right"/>
    </xf>
    <xf numFmtId="0" fontId="53" fillId="0" borderId="0" xfId="0" applyFont="1"/>
    <xf numFmtId="2" fontId="53" fillId="0" borderId="0" xfId="0" applyNumberFormat="1" applyFont="1"/>
    <xf numFmtId="0" fontId="6" fillId="0" borderId="16" xfId="3" applyBorder="1" applyAlignment="1">
      <alignment wrapText="1"/>
    </xf>
    <xf numFmtId="0" fontId="0" fillId="0" borderId="0" xfId="0" applyAlignment="1">
      <alignment horizontal="center" vertical="center"/>
    </xf>
    <xf numFmtId="0" fontId="54" fillId="0" borderId="0" xfId="0" applyFont="1"/>
    <xf numFmtId="0" fontId="6" fillId="0" borderId="15" xfId="3" applyBorder="1" applyAlignment="1">
      <alignment wrapText="1"/>
    </xf>
    <xf numFmtId="0" fontId="22" fillId="0" borderId="15" xfId="0" applyFont="1" applyBorder="1" applyAlignment="1">
      <alignment horizontal="right" wrapText="1"/>
    </xf>
    <xf numFmtId="8" fontId="22" fillId="0" borderId="15" xfId="1" applyNumberFormat="1" applyFont="1" applyBorder="1"/>
    <xf numFmtId="0" fontId="17" fillId="9" borderId="0" xfId="0" applyFont="1" applyFill="1"/>
    <xf numFmtId="0" fontId="55" fillId="9" borderId="0" xfId="0" applyFont="1" applyFill="1" applyAlignment="1">
      <alignment wrapText="1"/>
    </xf>
    <xf numFmtId="0" fontId="6" fillId="9" borderId="0" xfId="3" applyFill="1"/>
    <xf numFmtId="166" fontId="17" fillId="9" borderId="0" xfId="0" applyNumberFormat="1" applyFont="1" applyFill="1"/>
    <xf numFmtId="0" fontId="0" fillId="9" borderId="0" xfId="0" applyFill="1"/>
    <xf numFmtId="0" fontId="18" fillId="9" borderId="0" xfId="0" applyFont="1" applyFill="1"/>
    <xf numFmtId="0" fontId="56" fillId="0" borderId="1" xfId="0" applyFont="1" applyBorder="1" applyAlignment="1">
      <alignment vertical="top" wrapText="1"/>
    </xf>
    <xf numFmtId="0" fontId="22" fillId="2" borderId="16" xfId="0" applyFont="1" applyFill="1" applyBorder="1"/>
    <xf numFmtId="0" fontId="22" fillId="2" borderId="15" xfId="0" applyFont="1" applyFill="1" applyBorder="1"/>
    <xf numFmtId="0" fontId="22" fillId="2" borderId="0" xfId="0" applyFont="1" applyFill="1"/>
    <xf numFmtId="0" fontId="22" fillId="2" borderId="15" xfId="0" applyFont="1" applyFill="1" applyBorder="1" applyAlignment="1">
      <alignment wrapText="1"/>
    </xf>
    <xf numFmtId="0" fontId="22" fillId="2" borderId="19" xfId="0" applyFont="1" applyFill="1" applyBorder="1"/>
    <xf numFmtId="44" fontId="22" fillId="2" borderId="15" xfId="1" applyFont="1" applyFill="1" applyBorder="1"/>
    <xf numFmtId="8" fontId="22" fillId="2" borderId="15" xfId="0" applyNumberFormat="1" applyFont="1" applyFill="1" applyBorder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20" xfId="4"/>
    <xf numFmtId="44" fontId="0" fillId="0" borderId="0" xfId="1" applyFont="1"/>
    <xf numFmtId="44" fontId="60" fillId="0" borderId="20" xfId="4" applyNumberFormat="1"/>
    <xf numFmtId="0" fontId="37" fillId="10" borderId="0" xfId="0" applyFont="1" applyFill="1"/>
    <xf numFmtId="0" fontId="0" fillId="10" borderId="0" xfId="0" applyFill="1"/>
    <xf numFmtId="0" fontId="37" fillId="2" borderId="0" xfId="0" applyFont="1" applyFill="1"/>
    <xf numFmtId="0" fontId="18" fillId="10" borderId="0" xfId="0" applyFont="1" applyFill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61" fillId="0" borderId="0" xfId="0" applyFont="1" applyAlignment="1">
      <alignment wrapText="1"/>
    </xf>
    <xf numFmtId="169" fontId="0" fillId="2" borderId="0" xfId="0" applyNumberFormat="1" applyFill="1"/>
    <xf numFmtId="0" fontId="54" fillId="2" borderId="0" xfId="0" applyFont="1" applyFill="1"/>
    <xf numFmtId="0" fontId="0" fillId="4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9" fillId="4" borderId="0" xfId="0" applyFont="1" applyFill="1" applyAlignment="1">
      <alignment wrapText="1"/>
    </xf>
    <xf numFmtId="8" fontId="0" fillId="2" borderId="0" xfId="0" applyNumberFormat="1" applyFill="1"/>
    <xf numFmtId="4" fontId="0" fillId="0" borderId="0" xfId="0" applyNumberFormat="1"/>
    <xf numFmtId="0" fontId="62" fillId="0" borderId="0" xfId="0" applyFont="1"/>
    <xf numFmtId="0" fontId="0" fillId="11" borderId="0" xfId="0" applyFill="1"/>
    <xf numFmtId="0" fontId="37" fillId="11" borderId="0" xfId="0" applyFont="1" applyFill="1"/>
    <xf numFmtId="0" fontId="63" fillId="0" borderId="0" xfId="3" applyFont="1"/>
    <xf numFmtId="0" fontId="0" fillId="12" borderId="0" xfId="0" applyFill="1"/>
    <xf numFmtId="168" fontId="0" fillId="9" borderId="0" xfId="0" applyNumberFormat="1" applyFill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2" fillId="0" borderId="18" xfId="0" applyFont="1" applyBorder="1" applyAlignment="1">
      <alignment horizontal="left"/>
    </xf>
    <xf numFmtId="0" fontId="22" fillId="0" borderId="14" xfId="0" applyFont="1" applyBorder="1" applyAlignment="1">
      <alignment horizontal="left"/>
    </xf>
    <xf numFmtId="0" fontId="24" fillId="0" borderId="10" xfId="0" applyFont="1" applyBorder="1"/>
    <xf numFmtId="0" fontId="24" fillId="0" borderId="11" xfId="0" applyFont="1" applyBorder="1"/>
    <xf numFmtId="0" fontId="24" fillId="0" borderId="8" xfId="0" applyFont="1" applyBorder="1" applyAlignment="1">
      <alignment wrapText="1"/>
    </xf>
    <xf numFmtId="0" fontId="24" fillId="0" borderId="9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3" xfId="0" applyFont="1" applyBorder="1" applyAlignment="1">
      <alignment wrapText="1"/>
    </xf>
  </cellXfs>
  <cellStyles count="5">
    <cellStyle name="Currency" xfId="1" builtinId="4"/>
    <cellStyle name="Hyperlink" xfId="3" builtinId="8"/>
    <cellStyle name="Normal" xfId="0" builtinId="0"/>
    <cellStyle name="Percent" xfId="2" builtinId="5"/>
    <cellStyle name="Total" xfId="4" builtinId="25"/>
  </cellStyles>
  <dxfs count="83"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166" formatCode="&quot;$&quot;#,##0.00"/>
    </dxf>
    <dxf>
      <numFmt numFmtId="169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166" formatCode="&quot;$&quot;#,##0.00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3" formatCode="0%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double">
          <color indexed="64"/>
        </bottom>
      </border>
    </dxf>
  </dxfs>
  <tableStyles count="0" defaultTableStyle="TableStyleMedium2" defaultPivotStyle="PivotStyleLight16"/>
  <colors>
    <mruColors>
      <color rgb="FFFFFFFF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2025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Breakdown'!$C$3</c:f>
              <c:strCache>
                <c:ptCount val="1"/>
                <c:pt idx="0">
                  <c:v>Cost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BA-49DA-8781-EF0A88EFAF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3B-4523-860B-B3DBF68144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3B-4523-860B-B3DBF68144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3B-4523-860B-B3DBF68144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3B-4523-860B-B3DBF68144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83B-4523-860B-B3DBF68144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BA-49DA-8781-EF0A88EFAF5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BA-49DA-8781-EF0A88EFAF5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DBA-49DA-8781-EF0A88EFAF5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DBA-49DA-8781-EF0A88EFAF5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83B-4523-860B-B3DBF68144E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BA-49DA-8781-EF0A88EFAF5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DBA-49DA-8781-EF0A88EFAF5A}"/>
              </c:ext>
            </c:extLst>
          </c:dPt>
          <c:dLbls>
            <c:dLbl>
              <c:idx val="0"/>
              <c:layout>
                <c:manualLayout>
                  <c:x val="0.16948381452318459"/>
                  <c:y val="-3.88659688497021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BA-49DA-8781-EF0A88EFAF5A}"/>
                </c:ext>
              </c:extLst>
            </c:dLbl>
            <c:dLbl>
              <c:idx val="6"/>
              <c:layout>
                <c:manualLayout>
                  <c:x val="-1.9064523184601924E-2"/>
                  <c:y val="-1.865740740740740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BA-49DA-8781-EF0A88EFAF5A}"/>
                </c:ext>
              </c:extLst>
            </c:dLbl>
            <c:dLbl>
              <c:idx val="7"/>
              <c:layout>
                <c:manualLayout>
                  <c:x val="-3.6147856517935256E-2"/>
                  <c:y val="-1.0207057451067064E-5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BA-49DA-8781-EF0A88EFAF5A}"/>
                </c:ext>
              </c:extLst>
            </c:dLbl>
            <c:dLbl>
              <c:idx val="8"/>
              <c:layout>
                <c:manualLayout>
                  <c:x val="-4.3033245844269478E-2"/>
                  <c:y val="0.20591572759991827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BA-49DA-8781-EF0A88EFAF5A}"/>
                </c:ext>
              </c:extLst>
            </c:dLbl>
            <c:dLbl>
              <c:idx val="9"/>
              <c:layout>
                <c:manualLayout>
                  <c:x val="-6.7462489063867023E-2"/>
                  <c:y val="0.16876404670973014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DBA-49DA-8781-EF0A88EFAF5A}"/>
                </c:ext>
              </c:extLst>
            </c:dLbl>
            <c:dLbl>
              <c:idx val="11"/>
              <c:layout>
                <c:manualLayout>
                  <c:x val="-7.8859251968503921E-2"/>
                  <c:y val="-1.7675672277492258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BA-49DA-8781-EF0A88EFAF5A}"/>
                </c:ext>
              </c:extLst>
            </c:dLbl>
            <c:dLbl>
              <c:idx val="12"/>
              <c:layout>
                <c:manualLayout>
                  <c:x val="-0.18477876202974627"/>
                  <c:y val="-0.10866298898266459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BA-49DA-8781-EF0A88EFAF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Breakdown'!$B$4:$B$16</c:f>
              <c:strCache>
                <c:ptCount val="13"/>
                <c:pt idx="0">
                  <c:v>Front Diff </c:v>
                </c:pt>
                <c:pt idx="1">
                  <c:v>Shifter </c:v>
                </c:pt>
                <c:pt idx="2">
                  <c:v>Engine</c:v>
                </c:pt>
                <c:pt idx="3">
                  <c:v>Fuel system</c:v>
                </c:pt>
                <c:pt idx="4">
                  <c:v>Drive shaft Gaurd</c:v>
                </c:pt>
                <c:pt idx="5">
                  <c:v>Splash Gaurd</c:v>
                </c:pt>
                <c:pt idx="6">
                  <c:v>CVT System</c:v>
                </c:pt>
                <c:pt idx="7">
                  <c:v>Rear Diff</c:v>
                </c:pt>
                <c:pt idx="8">
                  <c:v>Driveshaft </c:v>
                </c:pt>
                <c:pt idx="9">
                  <c:v>90 Dgree Gear Box</c:v>
                </c:pt>
                <c:pt idx="10">
                  <c:v>Acelerator Pedal </c:v>
                </c:pt>
                <c:pt idx="11">
                  <c:v>Front CV Axles (2)</c:v>
                </c:pt>
                <c:pt idx="12">
                  <c:v>Rear CV Axles (2) </c:v>
                </c:pt>
              </c:strCache>
            </c:strRef>
          </c:cat>
          <c:val>
            <c:numRef>
              <c:f>'Cost Breakdown'!$C$4:$C$16</c:f>
              <c:numCache>
                <c:formatCode>_([$$-409]* #,##0.00_);_([$$-409]* \(#,##0.00\);_([$$-409]* "-"??_);_(@_)</c:formatCode>
                <c:ptCount val="13"/>
                <c:pt idx="0">
                  <c:v>300</c:v>
                </c:pt>
                <c:pt idx="1">
                  <c:v>282.51</c:v>
                </c:pt>
                <c:pt idx="2">
                  <c:v>701.91</c:v>
                </c:pt>
                <c:pt idx="3">
                  <c:v>376.82</c:v>
                </c:pt>
                <c:pt idx="4">
                  <c:v>218.14</c:v>
                </c:pt>
                <c:pt idx="5">
                  <c:v>41.09</c:v>
                </c:pt>
                <c:pt idx="6">
                  <c:v>743.32999999999993</c:v>
                </c:pt>
                <c:pt idx="7">
                  <c:v>1299.99</c:v>
                </c:pt>
                <c:pt idx="8">
                  <c:v>300</c:v>
                </c:pt>
                <c:pt idx="9">
                  <c:v>324.38</c:v>
                </c:pt>
                <c:pt idx="10">
                  <c:v>28.48</c:v>
                </c:pt>
                <c:pt idx="11">
                  <c:v>200</c:v>
                </c:pt>
                <c:pt idx="12">
                  <c:v>329.98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A-49DA-8781-EF0A88EFAF5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2024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Breakdown'!$C$3</c:f>
              <c:strCache>
                <c:ptCount val="1"/>
                <c:pt idx="0">
                  <c:v>Cost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35-4FC0-B059-8FF82068B5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35-4FC0-B059-8FF82068B5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35-4FC0-B059-8FF82068B5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35-4FC0-B059-8FF82068B5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35-4FC0-B059-8FF82068B5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35-4FC0-B059-8FF82068B5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35-4FC0-B059-8FF82068B5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235-4FC0-B059-8FF82068B5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235-4FC0-B059-8FF82068B5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235-4FC0-B059-8FF82068B56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235-4FC0-B059-8FF82068B56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235-4FC0-B059-8FF82068B56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235-4FC0-B059-8FF82068B568}"/>
              </c:ext>
            </c:extLst>
          </c:dPt>
          <c:dLbls>
            <c:dLbl>
              <c:idx val="0"/>
              <c:layout>
                <c:manualLayout>
                  <c:x val="0.1580138888888889"/>
                  <c:y val="-2.13938265201879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35-4FC0-B059-8FF82068B568}"/>
                </c:ext>
              </c:extLst>
            </c:dLbl>
            <c:dLbl>
              <c:idx val="1"/>
              <c:layout>
                <c:manualLayout>
                  <c:x val="4.0806649168853792E-2"/>
                  <c:y val="7.0603281625724934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35-4FC0-B059-8FF82068B568}"/>
                </c:ext>
              </c:extLst>
            </c:dLbl>
            <c:dLbl>
              <c:idx val="2"/>
              <c:layout>
                <c:manualLayout>
                  <c:x val="1.652034120734908E-2"/>
                  <c:y val="7.20696402470649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35-4FC0-B059-8FF82068B568}"/>
                </c:ext>
              </c:extLst>
            </c:dLbl>
            <c:dLbl>
              <c:idx val="3"/>
              <c:layout>
                <c:manualLayout>
                  <c:x val="7.9241032370953625E-3"/>
                  <c:y val="-4.2724000817263109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235-4FC0-B059-8FF82068B568}"/>
                </c:ext>
              </c:extLst>
            </c:dLbl>
            <c:dLbl>
              <c:idx val="5"/>
              <c:layout>
                <c:manualLayout>
                  <c:x val="0.12057020997375328"/>
                  <c:y val="5.829404183758467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235-4FC0-B059-8FF82068B568}"/>
                </c:ext>
              </c:extLst>
            </c:dLbl>
            <c:dLbl>
              <c:idx val="6"/>
              <c:layout>
                <c:manualLayout>
                  <c:x val="-1.4105643044619422E-2"/>
                  <c:y val="-1.5868263473053892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235-4FC0-B059-8FF82068B568}"/>
                </c:ext>
              </c:extLst>
            </c:dLbl>
            <c:dLbl>
              <c:idx val="7"/>
              <c:layout>
                <c:manualLayout>
                  <c:x val="6.5227471566053985E-3"/>
                  <c:y val="0.12847572571392649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235-4FC0-B059-8FF82068B568}"/>
                </c:ext>
              </c:extLst>
            </c:dLbl>
            <c:dLbl>
              <c:idx val="8"/>
              <c:layout>
                <c:manualLayout>
                  <c:x val="-6.5890074795563844E-2"/>
                  <c:y val="0.21550276043080821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235-4FC0-B059-8FF82068B568}"/>
                </c:ext>
              </c:extLst>
            </c:dLbl>
            <c:dLbl>
              <c:idx val="9"/>
              <c:layout>
                <c:manualLayout>
                  <c:x val="-0.12567039127334517"/>
                  <c:y val="0.23417534015144659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235-4FC0-B059-8FF82068B568}"/>
                </c:ext>
              </c:extLst>
            </c:dLbl>
            <c:dLbl>
              <c:idx val="10"/>
              <c:layout>
                <c:manualLayout>
                  <c:x val="-0.12034556915934641"/>
                  <c:y val="0.1535016743596706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235-4FC0-B059-8FF82068B568}"/>
                </c:ext>
              </c:extLst>
            </c:dLbl>
            <c:dLbl>
              <c:idx val="11"/>
              <c:layout>
                <c:manualLayout>
                  <c:x val="-0.16409812935232806"/>
                  <c:y val="5.675355235767942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235-4FC0-B059-8FF82068B568}"/>
                </c:ext>
              </c:extLst>
            </c:dLbl>
            <c:dLbl>
              <c:idx val="12"/>
              <c:layout>
                <c:manualLayout>
                  <c:x val="-0.23551196273876171"/>
                  <c:y val="-1.59370380426584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08333333333334"/>
                      <c:h val="0.140968063872255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1235-4FC0-B059-8FF82068B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Breakdown'!$B$4:$B$16</c:f>
              <c:strCache>
                <c:ptCount val="13"/>
                <c:pt idx="0">
                  <c:v>Front Diff </c:v>
                </c:pt>
                <c:pt idx="1">
                  <c:v>Shifter </c:v>
                </c:pt>
                <c:pt idx="2">
                  <c:v>Engine</c:v>
                </c:pt>
                <c:pt idx="3">
                  <c:v>Fuel system</c:v>
                </c:pt>
                <c:pt idx="4">
                  <c:v>Drive shaft Gaurd</c:v>
                </c:pt>
                <c:pt idx="5">
                  <c:v>Splash Gaurd</c:v>
                </c:pt>
                <c:pt idx="6">
                  <c:v>CVT System</c:v>
                </c:pt>
                <c:pt idx="7">
                  <c:v>Rear Diff</c:v>
                </c:pt>
                <c:pt idx="8">
                  <c:v>Driveshaft </c:v>
                </c:pt>
                <c:pt idx="9">
                  <c:v>90 Dgree Gear Box</c:v>
                </c:pt>
                <c:pt idx="10">
                  <c:v>Acelerator Pedal </c:v>
                </c:pt>
                <c:pt idx="11">
                  <c:v>Front CV Axles (2)</c:v>
                </c:pt>
                <c:pt idx="12">
                  <c:v>Rear CV Axles (2) </c:v>
                </c:pt>
              </c:strCache>
            </c:strRef>
          </c:cat>
          <c:val>
            <c:numRef>
              <c:f>'Cost Breakdown'!$D$4:$D$16</c:f>
              <c:numCache>
                <c:formatCode>_("$"* #,##0.00_);_("$"* \(#,##0.00\);_("$"* "-"??_);_(@_)</c:formatCode>
                <c:ptCount val="13"/>
                <c:pt idx="0">
                  <c:v>300</c:v>
                </c:pt>
                <c:pt idx="1">
                  <c:v>65.239999999999995</c:v>
                </c:pt>
                <c:pt idx="2">
                  <c:v>701.91</c:v>
                </c:pt>
                <c:pt idx="3" formatCode="_([$$-409]* #,##0.00_);_([$$-409]* \(#,##0.00\);_([$$-409]* &quot;-&quot;??_);_(@_)">
                  <c:v>376.82</c:v>
                </c:pt>
                <c:pt idx="4">
                  <c:v>172.4</c:v>
                </c:pt>
                <c:pt idx="5">
                  <c:v>41.09</c:v>
                </c:pt>
                <c:pt idx="6">
                  <c:v>801.11</c:v>
                </c:pt>
                <c:pt idx="7">
                  <c:v>1299</c:v>
                </c:pt>
                <c:pt idx="8">
                  <c:v>210</c:v>
                </c:pt>
                <c:pt idx="9" formatCode="_([$$-409]* #,##0.00_);_([$$-409]* \(#,##0.00\);_([$$-409]* &quot;-&quot;??_);_(@_)">
                  <c:v>324.38</c:v>
                </c:pt>
                <c:pt idx="10">
                  <c:v>27.98</c:v>
                </c:pt>
                <c:pt idx="11">
                  <c:v>169.98</c:v>
                </c:pt>
                <c:pt idx="12">
                  <c:v>169.98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235-4FC0-B059-8FF82068B56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33-4B9C-B1DF-AE2989B43AD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33-4B9C-B1DF-AE2989B43AD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33-4B9C-B1DF-AE2989B43AD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33-4B9C-B1DF-AE2989B43AD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33-4B9C-B1DF-AE2989B43AD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33-4B9C-B1DF-AE2989B43AD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833-4B9C-B1DF-AE2989B43AD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833-4B9C-B1DF-AE2989B43AD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833-4B9C-B1DF-AE2989B43AD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833-4B9C-B1DF-AE2989B43AD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833-4B9C-B1DF-AE2989B43AD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833-4B9C-B1DF-AE2989B43A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(Chassis!$C$8,Chassis!$C$9,Chassis!$C$11,Chassis!$C$17,Chassis!$C$18,Chassis!$C$19,Chassis!$C$23,Chassis!$C$25,Chassis!$C$34,Chassis!$C$35,Chassis!$C$36,Chassis!$C$37)</c:f>
              <c:strCache>
                <c:ptCount val="8"/>
                <c:pt idx="0">
                  <c:v>Primary Members</c:v>
                </c:pt>
                <c:pt idx="1">
                  <c:v>Secondary Members</c:v>
                </c:pt>
                <c:pt idx="2">
                  <c:v>Cockpit Body Panels</c:v>
                </c:pt>
                <c:pt idx="3">
                  <c:v>Nose Plate (Front of Car)</c:v>
                </c:pt>
                <c:pt idx="4">
                  <c:v>Nose Skid Plate</c:v>
                </c:pt>
                <c:pt idx="5">
                  <c:v>Skid Plate</c:v>
                </c:pt>
                <c:pt idx="6">
                  <c:v>Seat</c:v>
                </c:pt>
                <c:pt idx="7">
                  <c:v>Firewall</c:v>
                </c:pt>
              </c:strCache>
            </c:strRef>
          </c:cat>
          <c:val>
            <c:numRef>
              <c:f>(Chassis!$X$8,Chassis!$X$9,Chassis!$X$11,Chassis!$X$17,Chassis!$X$18,Chassis!$X$19,Chassis!$X$23,Chassis!$X$25,Chassis!$X$34,Chassis!$X$35,Chassis!$X$36,Chassis!$X$37)</c:f>
              <c:numCache>
                <c:formatCode>"$"#,##0.00</c:formatCode>
                <c:ptCount val="12"/>
                <c:pt idx="0">
                  <c:v>530.04</c:v>
                </c:pt>
                <c:pt idx="1">
                  <c:v>628.67999999999995</c:v>
                </c:pt>
                <c:pt idx="2">
                  <c:v>0</c:v>
                </c:pt>
                <c:pt idx="3">
                  <c:v>0</c:v>
                </c:pt>
                <c:pt idx="4">
                  <c:v>23.64</c:v>
                </c:pt>
                <c:pt idx="5">
                  <c:v>81.39</c:v>
                </c:pt>
                <c:pt idx="6">
                  <c:v>0</c:v>
                </c:pt>
                <c:pt idx="7">
                  <c:v>53.04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833-4B9C-B1DF-AE2989B43AD0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Weight Breakdown (lb)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72-4E82-B935-330BAAF38E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72-4E82-B935-330BAAF38E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72-4E82-B935-330BAAF38E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72-4E82-B935-330BAAF38E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72-4E82-B935-330BAAF38E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(Chassis!$C$7,Chassis!$C$10,Chassis!$C$22,Chassis!$C$25,Chassis!$C$28)</c:f>
              <c:strCache>
                <c:ptCount val="5"/>
                <c:pt idx="0">
                  <c:v>Frame</c:v>
                </c:pt>
                <c:pt idx="1">
                  <c:v>Body Panels &amp; Skid Plates</c:v>
                </c:pt>
                <c:pt idx="2">
                  <c:v>Ergonomics</c:v>
                </c:pt>
                <c:pt idx="3">
                  <c:v>Firewall</c:v>
                </c:pt>
                <c:pt idx="4">
                  <c:v>Mounts</c:v>
                </c:pt>
              </c:strCache>
            </c:strRef>
          </c:cat>
          <c:val>
            <c:numRef>
              <c:f>(Chassis!$K$7,Chassis!$K$10,Chassis!$K$22,Chassis!$K$25,Chassis!$K$28)</c:f>
              <c:numCache>
                <c:formatCode>0.00</c:formatCode>
                <c:ptCount val="5"/>
                <c:pt idx="3" formatCode="General">
                  <c:v>2.61</c:v>
                </c:pt>
                <c:pt idx="4" formatCode="General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72-4E82-B935-330BAAF38E85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Suspension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B8-EB4F-A9A9-1111FAA513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B8-EB4F-A9A9-1111FAA513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2F-4464-A64B-4525D01FB9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2F-4464-A64B-4525D01FB9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DE-1B42-A57F-E84F008B57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Suspension!$AD$11:$AD$15</c:f>
              <c:strCache>
                <c:ptCount val="4"/>
                <c:pt idx="0">
                  <c:v>Arms</c:v>
                </c:pt>
                <c:pt idx="1">
                  <c:v>Shocks</c:v>
                </c:pt>
                <c:pt idx="2">
                  <c:v>Limiting Gear</c:v>
                </c:pt>
                <c:pt idx="3">
                  <c:v>Hubs</c:v>
                </c:pt>
              </c:strCache>
            </c:strRef>
          </c:cat>
          <c:val>
            <c:numRef>
              <c:f>Suspension!$AE$11:$AE$15</c:f>
              <c:numCache>
                <c:formatCode>"$"#,##0_);[Red]\("$"#,##0\)</c:formatCode>
                <c:ptCount val="4"/>
                <c:pt idx="0">
                  <c:v>200</c:v>
                </c:pt>
                <c:pt idx="1">
                  <c:v>1424</c:v>
                </c:pt>
                <c:pt idx="2">
                  <c:v>50</c:v>
                </c:pt>
                <c:pt idx="3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F-4A3F-A0BB-0C349AE537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Driver</a:t>
            </a:r>
            <a:r>
              <a:rPr lang="en-US" sz="2400" b="1" baseline="0"/>
              <a:t> Controls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D-4604-B902-E8746DCA94C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72D-4604-B902-E8746DCA94C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D-4604-B902-E8746DCA94C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2D-4604-B902-E8746DCA94C1}"/>
              </c:ext>
            </c:extLst>
          </c:dPt>
          <c:dLbls>
            <c:dLbl>
              <c:idx val="0"/>
              <c:layout>
                <c:manualLayout>
                  <c:x val="-0.160195449323283"/>
                  <c:y val="3.033878768380882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Steering, </a:t>
                    </a:r>
                    <a:fld id="{FB5930B3-F322-4F9B-A180-CA1C97530A4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72D-4604-B902-E8746DCA94C1}"/>
                </c:ext>
              </c:extLst>
            </c:dLbl>
            <c:dLbl>
              <c:idx val="1"/>
              <c:layout>
                <c:manualLayout>
                  <c:x val="8.1840866421946365E-2"/>
                  <c:y val="-0.1542312245271582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Brakes, </a:t>
                    </a:r>
                    <a:fld id="{986DB179-C90C-4FB6-90CA-62CB8807BC3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72D-4604-B902-E8746DCA94C1}"/>
                </c:ext>
              </c:extLst>
            </c:dLbl>
            <c:dLbl>
              <c:idx val="2"/>
              <c:layout>
                <c:manualLayout>
                  <c:x val="0.13673746742511272"/>
                  <c:y val="-4.86283546832702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Electrical, </a:t>
                    </a:r>
                    <a:fld id="{7DA453A1-A6D9-4BD6-8524-A63E7B0F58BD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72D-4604-B902-E8746DCA94C1}"/>
                </c:ext>
              </c:extLst>
            </c:dLbl>
            <c:dLbl>
              <c:idx val="3"/>
              <c:layout>
                <c:manualLayout>
                  <c:x val="0.11900902289349062"/>
                  <c:y val="0.1717444975107045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Safety, </a:t>
                    </a:r>
                    <a:fld id="{0B96F73C-9627-48DC-B9BB-59C07807064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72D-4604-B902-E8746DCA9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'Driver Controls'!$I$2:$L$2</c:f>
              <c:strCache>
                <c:ptCount val="4"/>
                <c:pt idx="0">
                  <c:v>Steering</c:v>
                </c:pt>
                <c:pt idx="1">
                  <c:v>Brakes</c:v>
                </c:pt>
                <c:pt idx="2">
                  <c:v>Electrical</c:v>
                </c:pt>
                <c:pt idx="3">
                  <c:v>Safety</c:v>
                </c:pt>
              </c:strCache>
            </c:strRef>
          </c:cat>
          <c:val>
            <c:numRef>
              <c:f>'Driver Controls'!$I$3:$L$3</c:f>
              <c:numCache>
                <c:formatCode>"$"#,##0.00</c:formatCode>
                <c:ptCount val="4"/>
                <c:pt idx="0">
                  <c:v>567.23000000000013</c:v>
                </c:pt>
                <c:pt idx="1">
                  <c:v>787.98</c:v>
                </c:pt>
                <c:pt idx="2">
                  <c:v>363.36000000000007</c:v>
                </c:pt>
                <c:pt idx="3">
                  <c:v>573.98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D-4604-B902-E8746DCA94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9</xdr:row>
      <xdr:rowOff>186690</xdr:rowOff>
    </xdr:from>
    <xdr:to>
      <xdr:col>14</xdr:col>
      <xdr:colOff>369570</xdr:colOff>
      <xdr:row>22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B1250-FAB4-1AE3-DD5C-51C76ED87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655320</xdr:colOff>
      <xdr:row>23</xdr:row>
      <xdr:rowOff>182880</xdr:rowOff>
    </xdr:from>
    <xdr:to>
      <xdr:col>14</xdr:col>
      <xdr:colOff>365760</xdr:colOff>
      <xdr:row>40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C795A4-23A7-47FD-BB2B-543B996A3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45</xdr:col>
      <xdr:colOff>762000</xdr:colOff>
      <xdr:row>40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92F14A-E243-4788-B492-63955E23A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6</xdr:row>
      <xdr:rowOff>0</xdr:rowOff>
    </xdr:from>
    <xdr:to>
      <xdr:col>32</xdr:col>
      <xdr:colOff>381000</xdr:colOff>
      <xdr:row>21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04F438-E28C-45FA-AB44-5B0BB49A1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694055</xdr:colOff>
      <xdr:row>10</xdr:row>
      <xdr:rowOff>88900</xdr:rowOff>
    </xdr:from>
    <xdr:to>
      <xdr:col>35</xdr:col>
      <xdr:colOff>494030</xdr:colOff>
      <xdr:row>21</xdr:row>
      <xdr:rowOff>115570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F212C7-0059-2720-FF1E-10642B06E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0</xdr:row>
      <xdr:rowOff>104775</xdr:rowOff>
    </xdr:from>
    <xdr:to>
      <xdr:col>14</xdr:col>
      <xdr:colOff>1028700</xdr:colOff>
      <xdr:row>3</xdr:row>
      <xdr:rowOff>85725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2ABD2E7C-9E4A-F1EA-DC87-879BA3A09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31BA80-62CA-EC4F-BA6B-1C6E2CA472AA}" name="Table8" displayName="Table8" ref="B4:C10" totalsRowShown="0" headerRowBorderDxfId="82" tableBorderDxfId="81">
  <autoFilter ref="B4:C10" xr:uid="{4631BA80-62CA-EC4F-BA6B-1C6E2CA472AA}"/>
  <tableColumns count="2">
    <tableColumn id="1" xr3:uid="{D6750FC2-32C6-3241-86A2-F359F1FC9124}" name="Name"/>
    <tableColumn id="2" xr3:uid="{81428D3E-FCA3-6B4B-BEB5-BAC4F541D231}" name="#" dataDxfId="80">
      <calculatedColumnFormula>SUM(Chassis!G4,Drivetrain!H4,'Driver Controls'!C4,Suspension!G4)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7A291F-BA5B-0D41-864F-F13AC64F235A}" name="Table9" displayName="Table9" ref="B15:C20" totalsRowShown="0">
  <autoFilter ref="B15:C20" xr:uid="{ED7A291F-BA5B-0D41-864F-F13AC64F235A}"/>
  <tableColumns count="2">
    <tableColumn id="1" xr3:uid="{2B0BDEB9-254B-DB41-A735-1A5EF024A05B}" name="Column1"/>
    <tableColumn id="2" xr3:uid="{A3E6273E-5A03-6541-805D-66A4F7E4DD7E}" name="Column2" dataDxfId="79">
      <calculatedColumnFormula>Gantt!F212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DDB7A-1A0F-497B-BAEF-4C75F4623E9C}" name="Table2" displayName="Table2" ref="B24:D29" totalsRowCount="1">
  <autoFilter ref="B24:D28" xr:uid="{536DDB7A-1A0F-497B-BAEF-4C75F4623E9C}"/>
  <tableColumns count="3">
    <tableColumn id="1" xr3:uid="{439822B0-7683-49EC-BE50-33C6C3029078}" name="Subsystem" totalsRowLabel="Total"/>
    <tableColumn id="2" xr3:uid="{D7C62DED-94C5-45FE-B794-F29AFF146021}" name="Cost Without Spares" totalsRowFunction="custom" dataDxfId="78" totalsRowDxfId="77">
      <totalsRowFormula>SUM(Table2[Cost Without Spares])</totalsRowFormula>
    </tableColumn>
    <tableColumn id="3" xr3:uid="{570636DB-34D7-4B84-AAED-CEAD53817D68}" name="Total Cost" totalsRowFunction="sum" dataDxfId="76" totalsRow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4BF01-8BEE-4F43-9357-3FAEC4063B40}" name="Table24" displayName="Table24" ref="F24:G30" totalsRowCount="1">
  <autoFilter ref="F24:G29" xr:uid="{CD44BF01-8BEE-4F43-9357-3FAEC4063B40}"/>
  <tableColumns count="2">
    <tableColumn id="1" xr3:uid="{2A519935-AE40-4FE1-9187-5E7A4B4CA13F}" name="Subsystem" totalsRowLabel="Total"/>
    <tableColumn id="2" xr3:uid="{CC09EEAD-61B4-4D6C-B581-64D2FA6A4D08}" name="Total Weight LB" totalsRowFunction="custom" dataDxfId="74" totalsRowDxfId="73">
      <totalsRowFormula>SUM(Table24[Total Weight LB])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00A62-64A6-4783-BB25-B4D5CE73D3DC}" name="Table247" displayName="Table247" ref="I24:J30" totalsRowCount="1">
  <autoFilter ref="I24:J29" xr:uid="{19A00A62-64A6-4783-BB25-B4D5CE73D3DC}"/>
  <tableColumns count="2">
    <tableColumn id="1" xr3:uid="{B33C63C9-E5F8-40A8-94FD-EE6A03755259}" name="Subsystem" totalsRowLabel="Total"/>
    <tableColumn id="2" xr3:uid="{B79BB86C-C9E6-4AF2-A56D-A837A1EB7272}" name="Weight Saved LB" totalsRowFunction="custom" dataDxfId="72" totalsRowDxfId="71">
      <totalsRowFormula>J25-J26-J27-J28-J29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00ED0-A416-5241-8DAE-DC778404CBE8}" name="Table1" displayName="Table1" ref="B8:AN522" totalsRowShown="0" headerRowDxfId="70" dataDxfId="69">
  <autoFilter ref="B8:AN522" xr:uid="{80000ED0-A416-5241-8DAE-DC778404CBE8}"/>
  <tableColumns count="39">
    <tableColumn id="1" xr3:uid="{76E3D4D8-878C-794D-8491-63A0FFF3729B}" name="Subsystem"/>
    <tableColumn id="2" xr3:uid="{5692CC2E-21ED-EA45-A9FB-DB372C374F5E}" name="Component"/>
    <tableColumn id="23" xr3:uid="{29C01E94-76A6-C347-A98F-DC7EFEC4DA03}" name="Part Name"/>
    <tableColumn id="24" xr3:uid="{2F739560-3D96-C745-B231-DA6E89716C16}" name="Importance"/>
    <tableColumn id="25" xr3:uid="{87FD084A-4A7C-FA40-8F44-90DB34A153C3}" name="% Complete Final Design"/>
    <tableColumn id="3" xr3:uid="{43D3C0C0-1646-C14E-A17B-11B10B533B59}" name="% Complete Manufactured"/>
    <tableColumn id="4" xr3:uid="{DAC64949-006F-9843-B7E9-6840F61D0574}" name="% Complete on car"/>
    <tableColumn id="5" xr3:uid="{C366124E-937C-6A43-A3DF-D6081F51D4DF}" name="Owner"/>
    <tableColumn id="6" xr3:uid="{AF1CACC8-A962-834C-BCBD-10D22C7CD983}" name="NOTES:"/>
    <tableColumn id="18" xr3:uid="{7E93FC07-62F0-2549-90D7-89B46F61C447}" name="29-Oct" dataDxfId="68"/>
    <tableColumn id="19" xr3:uid="{334AFA86-8D42-0A4C-BAE0-94CDFEE9D45D}" name="9-Nov" dataDxfId="67"/>
    <tableColumn id="20" xr3:uid="{4506134C-A396-1649-9824-364E4F2F5F2C}" name="12-Nov" dataDxfId="66"/>
    <tableColumn id="21" xr3:uid="{D5FDE8CA-CBA0-5346-9C4E-3F4C263831B7}" name="17-Nov" dataDxfId="65"/>
    <tableColumn id="22" xr3:uid="{D79D8A37-0659-F74F-9361-E7F9603927B7}" name="27-Nov" dataDxfId="64"/>
    <tableColumn id="7" xr3:uid="{3017836F-9742-42DE-9909-F26A6A348467}" name="4-Dec" dataDxfId="63"/>
    <tableColumn id="8" xr3:uid="{0A9A62E0-549A-45AF-AC8D-8E3BD2A76F55}" name="11-Dec" dataDxfId="62"/>
    <tableColumn id="9" xr3:uid="{D7FD6D7F-F4CC-4BFB-ABC9-8C7E836F0DCE}" name="18-Dec" dataDxfId="61"/>
    <tableColumn id="10" xr3:uid="{67CF4B65-81A6-4A61-847E-9BB34260713E}" name="25-Dec" dataDxfId="60"/>
    <tableColumn id="11" xr3:uid="{4F2558C8-CC83-483A-ABE2-CFF7BF8C1997}" name="1-Jan" dataDxfId="59"/>
    <tableColumn id="12" xr3:uid="{5EEBEC5E-0E0C-424F-AA86-E7C22878BDBD}" name="8-Jan" dataDxfId="58"/>
    <tableColumn id="13" xr3:uid="{133EEC00-42EC-4F1B-B5EE-ECB70BA4EC8F}" name="15-Jan" dataDxfId="57"/>
    <tableColumn id="14" xr3:uid="{A608735F-07E7-4596-8CF6-B4401D1474DF}" name="22-Jan" dataDxfId="56"/>
    <tableColumn id="15" xr3:uid="{CED6CD1D-4BCD-4917-88FB-1EAF34A3EC97}" name="29-Jan" dataDxfId="55"/>
    <tableColumn id="16" xr3:uid="{B4114F65-27FB-4427-BE96-F82848EDA9B4}" name="5-Feb" dataDxfId="54"/>
    <tableColumn id="17" xr3:uid="{2993DB47-2D0B-4DE0-BD26-8819CCBD2037}" name="12-Feb" dataDxfId="53"/>
    <tableColumn id="26" xr3:uid="{D4651B23-9569-4EB9-9288-A0858D21D677}" name="19-Feb" dataDxfId="52"/>
    <tableColumn id="27" xr3:uid="{43E106C2-6C8E-48AE-8864-E887955F8E23}" name="26-Feb" dataDxfId="51"/>
    <tableColumn id="28" xr3:uid="{7B743103-88AC-4CBE-B4BD-88B18EED4B57}" name="4-Mar" dataDxfId="50"/>
    <tableColumn id="29" xr3:uid="{6337F904-4AD8-4055-8511-E0897590965A}" name="11-Mar" dataDxfId="49"/>
    <tableColumn id="30" xr3:uid="{6FBDD5E6-A1F8-47D6-9785-DBCE8355D982}" name="18-Mar" dataDxfId="48"/>
    <tableColumn id="31" xr3:uid="{12B6846D-3D53-4CAB-B9E2-DA93A806D749}" name="25-Mar" dataDxfId="47"/>
    <tableColumn id="32" xr3:uid="{76B3110C-0F14-44EC-91CA-B0D8BD12767F}" name="1-Apr" dataDxfId="46"/>
    <tableColumn id="33" xr3:uid="{7A004228-74DC-4B1D-B27B-44365DE11167}" name="8-Apr" dataDxfId="45"/>
    <tableColumn id="34" xr3:uid="{419D882C-C517-4401-82DC-03CC5A38462F}" name="15-Apr" dataDxfId="44"/>
    <tableColumn id="35" xr3:uid="{8C315948-DA2D-4F40-A8A7-37E688826437}" name="22-Apr" dataDxfId="43"/>
    <tableColumn id="36" xr3:uid="{72256759-9DCE-42DE-B3FA-0AA14B65EB52}" name="29-Apr" dataDxfId="42"/>
    <tableColumn id="37" xr3:uid="{0E482D9F-EA42-464D-9685-E1CA89B44B54}" name="6-May" dataDxfId="41"/>
    <tableColumn id="38" xr3:uid="{CE2755C1-C61A-4361-AA24-C3739B2DDA88}" name="13-May" dataDxfId="40"/>
    <tableColumn id="39" xr3:uid="{048921B3-51AE-466E-B7AD-2E0252C66D9C}" name="17-May" dataDxfId="3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1F9AB5-4FB5-604D-AB5F-6CAE03291668}" name="Table24514" displayName="Table24514" ref="B7:AA191" totalsRowShown="0" headerRowDxfId="38" headerRowBorderDxfId="37" tableBorderDxfId="36">
  <autoFilter ref="B7:AA191" xr:uid="{D31F9AB5-4FB5-604D-AB5F-6CAE03291668}"/>
  <tableColumns count="26">
    <tableColumn id="1" xr3:uid="{638DEA76-DAE3-0D40-9DAF-DDA9B5C05A25}" name="#"/>
    <tableColumn id="5" xr3:uid="{8997E5C0-A862-2146-B97F-0721EED641DC}" name="Part Name"/>
    <tableColumn id="22" xr3:uid="{66435BE3-B3BD-8845-8DB3-09E486E24D2A}" name="Owner"/>
    <tableColumn id="21" xr3:uid="{FB7CBD74-C3B3-384C-9919-4D0502E5797F}" name="Design Effort (Low, Med, High)"/>
    <tableColumn id="6" xr3:uid="{4AAB7ACC-54FE-FC46-BB3B-9B525E433CA9}" name="QTY Nessary for Car"/>
    <tableColumn id="7" xr3:uid="{7C9EEFE2-9576-2B4B-8FC5-D0AEB81349FA}" name="General Description " dataDxfId="35"/>
    <tableColumn id="27" xr3:uid="{CA9CC7D0-B8EE-7A45-899D-E4841E5021CD}" name="Same as (# that is the same part)" dataDxfId="34"/>
    <tableColumn id="8" xr3:uid="{97FDCB27-EF9E-104C-96BC-7B61781C8F8F}" name="Fabricate or Off the Shelf"/>
    <tableColumn id="9" xr3:uid="{31E8CC19-5BD3-8046-9938-6A8E7B00C272}" name="Material "/>
    <tableColumn id="10" xr3:uid="{3F3C3F3E-30A0-E74F-BB9E-7862982C816A}" name="Mass per Part (lb)"/>
    <tableColumn id="11" xr3:uid="{036B0528-BD44-854B-B307-127ECC1D633E}" name="Mass Total (lb) On Car" dataDxfId="33">
      <calculatedColumnFormula>Table24514[[#This Row],[Mass per Part (lb)]]*Table24514[[#This Row],[QTY Nessary for Car]]</calculatedColumnFormula>
    </tableColumn>
    <tableColumn id="12" xr3:uid="{D3D52BBA-A366-7A40-B03D-A6B171C2CFE4}" name="Supplier"/>
    <tableColumn id="13" xr3:uid="{92D84EDC-3C82-0844-A539-C68D822E69EA}" name="Part #"/>
    <tableColumn id="14" xr3:uid="{C317FBF9-7156-3141-B6BE-C83ACC1554AF}" name="Link"/>
    <tableColumn id="15" xr3:uid="{3A81BA6F-0CFD-6047-AAF7-3A2F084C8D9B}" name="Price/part"/>
    <tableColumn id="20" xr3:uid="{ABA4197E-02C3-9B4D-B809-EE559C05C40A}" name="# of Spare Parts"/>
    <tableColumn id="4" xr3:uid="{B02D55A8-4A6A-D544-862A-2E84CA104E4C}" name="Parts Per Package"/>
    <tableColumn id="24" xr3:uid="{66EE2008-287E-9142-B365-C1003490158E}" name="# of Packages or Parts"/>
    <tableColumn id="23" xr3:uid="{F37BF223-3E1A-D640-8F89-D201BE738E5D}" name="# of Spare Parts or Packages">
      <calculatedColumnFormula>Table24514[[#This Row],[QTY Nessary for Car]] * Table24514[[#This Row],['# of Spare Parts]]</calculatedColumnFormula>
    </tableColumn>
    <tableColumn id="16" xr3:uid="{9897C5E7-F66D-964C-A6D0-BA8887789F01}" name="Total # of Parts or Packages to Order" dataDxfId="32">
      <calculatedColumnFormula>Table24514[[#This Row],['# of Spare Parts or Packages]]+Table24514[[#This Row],['# of Packages or Parts]]</calculatedColumnFormula>
    </tableColumn>
    <tableColumn id="25" xr3:uid="{35ECCB3C-954D-794F-9AF6-0D5F4D65DB5E}" name="Price per Package or Part"/>
    <tableColumn id="26" xr3:uid="{B412F7B9-EEE3-8E40-8FF5-34F4631EF575}" name="Shipping Cost" dataDxfId="31"/>
    <tableColumn id="2" xr3:uid="{FB3CAA74-6BD5-438C-A7E8-E20AD04614D0}" name="Cost Without Spare Parts" dataDxfId="30">
      <calculatedColumnFormula>Table24514[[#This Row],['# of Packages or Parts]]*Table24514[[#This Row],[Price per Package or Part]]+Table24514[[#This Row],[Shipping Cost]]</calculatedColumnFormula>
    </tableColumn>
    <tableColumn id="17" xr3:uid="{128455EA-811E-9742-A4C4-C2F6D45A9008}" name="Total Cost" dataDxfId="29">
      <calculatedColumnFormula>Table24514[[#This Row],[Total '# of Parts or Packages to Order]]*Table24514[[#This Row],[Price per Package or Part]]+Table24514[[#This Row],[Shipping Cost]]</calculatedColumnFormula>
    </tableColumn>
    <tableColumn id="18" xr3:uid="{A6AF44CF-6ADB-6B47-95A9-1A5F07C87D7E}" name="Ordered"/>
    <tableColumn id="19" xr3:uid="{A0AAD97E-9504-5242-AB2B-F219BC79C2CD}" name="Received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FEDB59-096D-49F2-A0C6-21C032BCCDB8}" name="Table5" displayName="Table5" ref="AK25:AN28" totalsRowShown="0">
  <autoFilter ref="AK25:AN28" xr:uid="{BFFEDB59-096D-49F2-A0C6-21C032BCCDB8}"/>
  <tableColumns count="4">
    <tableColumn id="1" xr3:uid="{E31631DD-7BC7-4C51-B40F-44213BF3BB69}" name="Part Name"/>
    <tableColumn id="2" xr3:uid="{34F8D912-F000-4545-862E-BE0EB98039E2}" name="Quantity"/>
    <tableColumn id="3" xr3:uid="{DDF131C8-7B3E-4DC4-9D9D-076A1F9790E8}" name="Assumed weight (lb)"/>
    <tableColumn id="4" xr3:uid="{D56C15B7-CB76-4BC6-A772-A3530F041458}" name="Total Cost" dataCellStyle="Currenc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7C2243-7E53-4049-B1DF-4DE5ACE92873}" name="Table10" displayName="Table10" ref="AF25:AI36" totalsRowShown="0">
  <autoFilter ref="AF25:AI36" xr:uid="{FA7C2243-7E53-4049-B1DF-4DE5ACE92873}"/>
  <tableColumns count="4">
    <tableColumn id="1" xr3:uid="{A84FA11A-21B1-4161-855A-5B0591FF665C}" name="Part Name"/>
    <tableColumn id="2" xr3:uid="{F97DE6CB-9C27-46F8-8A0F-D79B3D0D46C7}" name="Quantity"/>
    <tableColumn id="3" xr3:uid="{B17AB229-C5FC-444F-8330-6DC1AA1DA5AD}" name="Weight on car (lb)"/>
    <tableColumn id="4" xr3:uid="{274B3C3E-49BA-48E4-A0A2-31391B0C6093}" name="Total Cost" dataCellStyle="Currency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81E976-23E4-7F4E-9320-A0E80F40A913}" name="Table24512" displayName="Table24512" ref="B6:Z202" totalsRowShown="0" headerRowDxfId="28" headerRowBorderDxfId="27" tableBorderDxfId="26">
  <autoFilter ref="B6:Z202" xr:uid="{7B81E976-23E4-7F4E-9320-A0E80F40A913}"/>
  <tableColumns count="25">
    <tableColumn id="1" xr3:uid="{773CEEBE-DE06-E341-B039-ABFB5199B081}" name="#"/>
    <tableColumn id="5" xr3:uid="{B5E89B13-B107-F749-9B84-F9B334C55D71}" name="Part Name"/>
    <tableColumn id="22" xr3:uid="{4B833367-7E00-874E-BA56-6E334D8FC65B}" name="Owner"/>
    <tableColumn id="21" xr3:uid="{96144993-D23B-AD40-BBCE-9AF5B4E796D2}" name="Design Effort (Low, Med, High)"/>
    <tableColumn id="6" xr3:uid="{0CF3706C-B6B8-0541-8683-A560DB889720}" name="QTY Nessary for Car"/>
    <tableColumn id="7" xr3:uid="{BAB0CA2B-2293-D24E-AC5A-A5DB4052BF30}" name="General Description " dataDxfId="25"/>
    <tableColumn id="27" xr3:uid="{272F4137-72B8-0844-8D5B-EFAA7D13BC7F}" name="Same as (# that is the same part)" dataDxfId="24"/>
    <tableColumn id="8" xr3:uid="{6AC1AB24-A500-2C44-A7F4-4765F4020B5A}" name="Fabricate or Off the Shelf"/>
    <tableColumn id="9" xr3:uid="{F800449B-D360-3A4C-904D-20EE657EF269}" name="Material "/>
    <tableColumn id="10" xr3:uid="{71505FD8-00B1-1A40-AC2B-8A2B79D9F837}" name="Mass/part (lb)"/>
    <tableColumn id="11" xr3:uid="{0C044F36-65B1-0B4A-BEBB-3DCC0C20CA56}" name="Mass Total (lb) On Car" dataDxfId="23">
      <calculatedColumnFormula>Table24512[[#This Row],[QTY Nessary for Car]]*Table24512[[#This Row],[Mass/part (lb)]]</calculatedColumnFormula>
    </tableColumn>
    <tableColumn id="12" xr3:uid="{E006820A-6D16-634C-BD5D-CC10941E8AB0}" name="Supplier"/>
    <tableColumn id="13" xr3:uid="{AB23EA33-FED2-DF42-8BD7-F063D2EA79E7}" name="Part #"/>
    <tableColumn id="14" xr3:uid="{06C60A86-E3FB-7D4D-8826-401C02C6E6A9}" name="Link"/>
    <tableColumn id="20" xr3:uid="{AD0CEE87-501E-CE42-981B-A8407B81951B}" name="# of Spare Parts"/>
    <tableColumn id="4" xr3:uid="{6C8CF71C-2252-7643-8606-24C7196B33F4}" name="Parts Per Package"/>
    <tableColumn id="24" xr3:uid="{3D752923-8758-444F-B9F6-B7CFFB37FD40}" name="# of Packages or Parts"/>
    <tableColumn id="23" xr3:uid="{5F667565-F839-DE4D-881B-1B6C49B09E14}" name="# of Spare Parts or Packages"/>
    <tableColumn id="16" xr3:uid="{D1DDBE75-0582-2C48-B496-FA3A8BC1E5D7}" name="Total # of Parts or Packages to Order" dataDxfId="22">
      <calculatedColumnFormula>Table24512[[#This Row],['# of Spare Parts or Packages]]+Table24512[[#This Row],['# of Packages or Parts]]</calculatedColumnFormula>
    </tableColumn>
    <tableColumn id="25" xr3:uid="{C75F0257-D5C3-9348-B82B-2AB3AC91A6E4}" name="Price per Package or Part" dataDxfId="21"/>
    <tableColumn id="26" xr3:uid="{B750913F-EBE8-B641-A404-F51082235622}" name="Shipping Cost" dataDxfId="20"/>
    <tableColumn id="2" xr3:uid="{57E5BCDF-CDF8-4A42-82B4-BB6363CB31C0}" name="Cost Without Spare Parts" dataDxfId="19">
      <calculatedColumnFormula>Table24512[[#This Row],['# of Packages or Parts]]*Table24512[[#This Row],[Price per Package or Part]]+Table24512[[#This Row],[Shipping Cost]]</calculatedColumnFormula>
    </tableColumn>
    <tableColumn id="17" xr3:uid="{484F4D76-3F9F-9147-851C-89E8F48A60A6}" name="Total Cost" dataDxfId="18">
      <calculatedColumnFormula>Table24512[[#This Row],[Total '# of Parts or Packages to Order]]*Table24512[[#This Row],[Price per Package or Part]]+Table24512[[#This Row],[Shipping Cost]]</calculatedColumnFormula>
    </tableColumn>
    <tableColumn id="18" xr3:uid="{32956091-7E6B-DA48-8448-429E084153F3}" name="Ordered"/>
    <tableColumn id="19" xr3:uid="{1D53132E-1A40-C04D-802A-E53332D4D2D0}" name="Received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56B3C38-C74F-2D41-978B-66299AAF8287}" name="Table24513" displayName="Table24513" ref="B6:AA206" totalsRowShown="0" headerRowDxfId="17" headerRowBorderDxfId="16" tableBorderDxfId="15">
  <autoFilter ref="B6:AA206" xr:uid="{656B3C38-C74F-2D41-978B-66299AAF8287}"/>
  <tableColumns count="26">
    <tableColumn id="1" xr3:uid="{3844073A-9DD8-0348-8358-06B9F2910ED8}" name="#"/>
    <tableColumn id="5" xr3:uid="{CD03E057-7A0A-CB41-BA5C-C47F2107289E}" name="Part Name"/>
    <tableColumn id="22" xr3:uid="{742E9B21-9FFF-C943-A2CB-BDF23C5B354F}" name="Owner"/>
    <tableColumn id="21" xr3:uid="{9E5C13B0-9A3A-6C45-A1BE-5D486D7AB072}" name="Design Effort (Low, Med, High)"/>
    <tableColumn id="6" xr3:uid="{F62B5055-6DA5-0F48-B3DF-A1EBBAC7ACD8}" name="QTY Nessary for Car"/>
    <tableColumn id="7" xr3:uid="{84406ABB-5329-6B44-92E2-B3CFB5DEA537}" name="General Description " dataDxfId="14"/>
    <tableColumn id="27" xr3:uid="{4F5D2978-926B-5747-B8E6-43F9284AEDFC}" name="Same as (# that is the same part)" dataDxfId="13"/>
    <tableColumn id="8" xr3:uid="{A053F76B-88D9-6B49-B661-25A465FB9623}" name="Fabricate or Off the Shelf"/>
    <tableColumn id="9" xr3:uid="{96879DF8-47A1-294D-B11C-0A17113886D3}" name="Material "/>
    <tableColumn id="10" xr3:uid="{077CA582-53EF-6049-9F92-598617FDB960}" name="Mass/part (lb)"/>
    <tableColumn id="11" xr3:uid="{935C73B5-89AC-5046-854E-B675A87AEFF5}" name="Mass Total (lb) On Car" dataDxfId="12">
      <calculatedColumnFormula>Table24513[[#This Row],[Mass/part (lb)]]*Table24513[[#This Row],[QTY Nessary for Car]]</calculatedColumnFormula>
    </tableColumn>
    <tableColumn id="12" xr3:uid="{A88CFE13-0451-7D41-A145-ADC1CB4FF34F}" name="Supplier"/>
    <tableColumn id="13" xr3:uid="{D7B78101-F321-304B-A242-9E09751B09B0}" name="Part #"/>
    <tableColumn id="14" xr3:uid="{A9E2ED99-52E4-784E-BC02-3724F5A4B053}" name="Link"/>
    <tableColumn id="15" xr3:uid="{378DA413-DCBE-304D-BF4E-4DDF1A5F653C}" name="Price/part"/>
    <tableColumn id="20" xr3:uid="{7591DF07-700A-5D4B-9265-ED1C02EA8902}" name="# of Spare Parts"/>
    <tableColumn id="4" xr3:uid="{83779DC7-925C-1C43-8A56-E562E1FFF400}" name="Parts Per Package"/>
    <tableColumn id="24" xr3:uid="{8BF5EA5F-F406-1144-BCA3-BD7C01382A77}" name="# of Packages or Parts"/>
    <tableColumn id="23" xr3:uid="{0F11FDBC-5310-9C46-940A-463A17BE8343}" name="# of Spare Parts or Packages"/>
    <tableColumn id="16" xr3:uid="{01167F19-8FDD-4C42-9839-8901EABF32F5}" name="Total # of Parts or Packages to Order" dataDxfId="11">
      <calculatedColumnFormula>Table24513[[#This Row],['# of Spare Parts or Packages]]+Table24513[[#This Row],['# of Packages or Parts]]</calculatedColumnFormula>
    </tableColumn>
    <tableColumn id="25" xr3:uid="{22F31D50-EAE3-E141-A680-5654853B8181}" name="Price per Package or Part"/>
    <tableColumn id="26" xr3:uid="{1E307F0D-430E-834D-B5D5-D544120EBDD3}" name="Shipping Cost"/>
    <tableColumn id="2" xr3:uid="{0F1BF664-D2E1-4064-8032-00AD8B467F6F}" name="Cost Without Spare Parts" dataDxfId="10">
      <calculatedColumnFormula>Table24513[[#This Row],['# of Packages or Parts]]*Table24513[[#This Row],[Price per Package or Part]]+Table24513[[#This Row],[Shipping Cost]]</calculatedColumnFormula>
    </tableColumn>
    <tableColumn id="17" xr3:uid="{47A8BA61-60A8-8245-ABF3-7417DC891CF8}" name="Total Cost" dataDxfId="9">
      <calculatedColumnFormula>Table24513[[#This Row],[Total '# of Parts or Packages to Order]]*Table24513[[#This Row],[Price per Package or Part]]+Table24513[[#This Row],[Shipping Cost]]</calculatedColumnFormula>
    </tableColumn>
    <tableColumn id="18" xr3:uid="{243B6F5D-E009-7E47-A012-EBF219086D5F}" name="Ordered"/>
    <tableColumn id="19" xr3:uid="{ECE06C6D-4F09-1042-B2D7-C4E164AEBCE8}" name="Received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D788A-4217-B147-AEC0-EC8087C26881}" name="Table245" displayName="Table245" ref="B6:AA212" totalsRowShown="0" headerRowDxfId="8" headerRowBorderDxfId="7" tableBorderDxfId="6">
  <autoFilter ref="B6:AA212" xr:uid="{631D788A-4217-B147-AEC0-EC8087C26881}"/>
  <tableColumns count="26">
    <tableColumn id="1" xr3:uid="{B643623C-DB6A-B742-8BD7-3783B81E0A34}" name="#"/>
    <tableColumn id="5" xr3:uid="{B2844021-9FDD-E445-94A3-04C32074C051}" name="Part Name"/>
    <tableColumn id="22" xr3:uid="{EF8AFF35-8B52-8043-9FBF-BB4046A59444}" name="Owner"/>
    <tableColumn id="21" xr3:uid="{968E6D12-57F0-6144-8D4A-E2B838B3B72E}" name="Design Effort (Low, Med, High)"/>
    <tableColumn id="6" xr3:uid="{50A6270F-34F6-2747-B888-34CF3E0D5724}" name="QTY Nessary for Car"/>
    <tableColumn id="7" xr3:uid="{4FD111DF-21C6-B047-8B03-A32AD29A609F}" name="General Description " dataDxfId="5"/>
    <tableColumn id="27" xr3:uid="{3E40A91B-3F53-8248-8CFF-3EEFC8018A0F}" name="Same as (# that is the same part)" dataDxfId="4"/>
    <tableColumn id="8" xr3:uid="{E3BDA74C-3A88-554B-867C-F02D740DA6BF}" name="Fabricate or Off the Shelf"/>
    <tableColumn id="9" xr3:uid="{0819D3D6-446A-7443-9034-9E33FFF70B60}" name="Material "/>
    <tableColumn id="10" xr3:uid="{846F48AE-75E4-E24B-83EF-E9AFFAD285E6}" name="Mass/part (lb)"/>
    <tableColumn id="11" xr3:uid="{AA7EDA57-3FFE-F245-9109-D7022C0FA893}" name="Mass Total (lb) On Car" dataDxfId="3">
      <calculatedColumnFormula>Table245[[#This Row],[Mass/part (lb)]]*Table245[[#This Row],[QTY Nessary for Car]]</calculatedColumnFormula>
    </tableColumn>
    <tableColumn id="12" xr3:uid="{EA08EB75-F655-A94B-8381-206B2770AE4F}" name="Supplier"/>
    <tableColumn id="13" xr3:uid="{69B3C7FC-15BE-E042-947F-4FAA8213DE56}" name="Part #"/>
    <tableColumn id="14" xr3:uid="{72CF6CB2-6844-3A43-9B33-466AF9C5560C}" name="Link"/>
    <tableColumn id="15" xr3:uid="{B4C6B243-4F07-6549-83C4-2710058FE25D}" name="Price/part"/>
    <tableColumn id="20" xr3:uid="{A8308D6C-3DB4-B14C-A875-029FFE703AA8}" name="# of Spare Parts"/>
    <tableColumn id="4" xr3:uid="{E1C21374-12A2-774F-8FB8-3A80901A99D8}" name="Parts Per Package"/>
    <tableColumn id="24" xr3:uid="{C17E9C78-8A42-664A-B474-436CC7AFCDA5}" name="# of Packages or Parts"/>
    <tableColumn id="23" xr3:uid="{77E56DE6-8D91-0A4C-B660-5E1173884C5C}" name="# of Spare Parts or Packages"/>
    <tableColumn id="16" xr3:uid="{FEB58749-6019-EF49-BC8C-8FE375C5B650}" name="Total # of Parts or Packages to Order" dataDxfId="2">
      <calculatedColumnFormula>Table245[[#This Row],['# of Spare Parts or Packages]]+Table245[[#This Row],['# of Packages or Parts]]</calculatedColumnFormula>
    </tableColumn>
    <tableColumn id="25" xr3:uid="{250196FD-781D-1B45-818A-22E71592C6E0}" name="Price per Package or Part"/>
    <tableColumn id="26" xr3:uid="{43D92614-149A-8345-A76D-72D02508860C}" name="Shipping Cost"/>
    <tableColumn id="2" xr3:uid="{656AFD4D-F4A0-4FE6-AD3F-7D70A077A016}" name="Cost Without Spare Parts" dataDxfId="1">
      <calculatedColumnFormula>Table245[[#This Row],['# of Packages or Parts]]*Table245[[#This Row],[Price per Package or Part]]+Table245[[#This Row],[Shipping Cost]]</calculatedColumnFormula>
    </tableColumn>
    <tableColumn id="17" xr3:uid="{2890CC58-69F5-0741-8B68-F2FD14838ABC}" name="Total Cost" dataDxfId="0">
      <calculatedColumnFormula>Table245[[#This Row],[Total '# of Parts or Packages to Order]]*Table245[[#This Row],[Price per Package or Part]]+Table245[[#This Row],[Shipping Cost]]</calculatedColumnFormula>
    </tableColumn>
    <tableColumn id="18" xr3:uid="{482AB942-1401-054B-9F99-367F1D4ADF2E}" name="Ordered"/>
    <tableColumn id="19" xr3:uid="{667A693D-9C15-4549-95B3-E0E3FE1546F4}" name="Receiv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linemetals.com/en/buy/aluminum/-125-aluminum-6061-t6-precision-ground-blanks/pid/mp-00000277" TargetMode="External"/><Relationship Id="rId18" Type="http://schemas.openxmlformats.org/officeDocument/2006/relationships/hyperlink" Target="https://www.amazon.com/YOXUFA-Throttle-Pedals-Springs-Vintage/dp/B0BG9NVJV2/ref=sr_1_12?crid=2DRF9B52BZN19&amp;keywords=carter%2Buniversal%2Bgo%2Bkart%2Bpedal&amp;qid=1701552781&amp;sprefix=carter%2Buniversal%2Bgo%2Bkart%2Bpedal%2Caps%2C63&amp;sr=8-12&amp;th=1" TargetMode="External"/><Relationship Id="rId26" Type="http://schemas.openxmlformats.org/officeDocument/2006/relationships/hyperlink" Target="https://www.amazon.com/Throttle-Cable-Enhanced-Casing-Manco/dp/B082XR6SYT/ref=sr_1_26?crid=2IAF6ANNGQXJB&amp;dib=eyJ2IjoiMSJ9.I8tlaBlVyUoro3du1Av5VFjpVV-dIx_wuNg_PizmA3coWH1edMjeklCJA-Vmc8uQoQ6Y1jIc5TmXPc_j0UdhRDNpkV5hhrNn0xUZTOufpzRZXYLFjna0ukatf_28DGairo5y-_H-XeSRR4_7_wiN0TMNC46rsXC8XWO51XZ3WEVWFw3cLNWsxls1rIz4iTLbBGnld4W0dys25DvEpLfuKiJUmN3D9Huu34kiIT06CR4-fXkVD-uqTo1sTD5bj4xOwOzp0bPqwHEGmng-I7zYDCJ8iNMe-KquUz2jF4wKyYw.lRwcwYdxWVF4eAsa1Awlz7fvTuIw7mMjxsQ5UutipfQ&amp;dib_tag=se&amp;keywords=8+ft+throttle+cable&amp;qid=1711034852&amp;sprefix=8+ft+throttle+cable%2Caps%2C81&amp;sr=8-26" TargetMode="External"/><Relationship Id="rId39" Type="http://schemas.openxmlformats.org/officeDocument/2006/relationships/hyperlink" Target="https://www.borgeson.com/Aluminum-3-4DD-X-1DD.html" TargetMode="External"/><Relationship Id="rId21" Type="http://schemas.openxmlformats.org/officeDocument/2006/relationships/hyperlink" Target="https://www.amazon.com/Valvoline-VV831-Quart-High-Performance/dp/B000CQ6L7I/ref=sr_1_2?crid=1IGLDG5HEUBXB&amp;keywords=80w-90%2Bgear%2Boil&amp;qid=1706824695&amp;sprefix=80w-90%2Caps%2C77&amp;sr=8-2&amp;th=1" TargetMode="External"/><Relationship Id="rId34" Type="http://schemas.openxmlformats.org/officeDocument/2006/relationships/hyperlink" Target="https://landmaster.com/shop/parts/18045-shaft-cv-rr-56" TargetMode="External"/><Relationship Id="rId42" Type="http://schemas.openxmlformats.org/officeDocument/2006/relationships/hyperlink" Target="https://www.leevalley.com/en-us/shop/hardware/latches/draw/48576-stainless-steel-draw-latch?item=00S5590" TargetMode="External"/><Relationship Id="rId7" Type="http://schemas.openxmlformats.org/officeDocument/2006/relationships/hyperlink" Target="https://bajasae.ordertree.com/ch440-e99-gardner-oh-baja-sae/5638692449.p" TargetMode="External"/><Relationship Id="rId2" Type="http://schemas.openxmlformats.org/officeDocument/2006/relationships/hyperlink" Target="https://www.amazon.com/Inline-Petcock-Pocket-Motorcycle-Generator/dp/B09HS682QX/ref=sr_1_4?crid=JTU81RS6AD8Y&amp;keywords=3%2F16+fuel+cutoff+valve&amp;qid=1698613111&amp;sprefix=3%2F16+fuel+cutoff+valve%2Caps%2C96&amp;sr=8-4" TargetMode="External"/><Relationship Id="rId16" Type="http://schemas.openxmlformats.org/officeDocument/2006/relationships/hyperlink" Target="https://beltpalace.com/comet300634.html" TargetMode="External"/><Relationship Id="rId29" Type="http://schemas.openxmlformats.org/officeDocument/2006/relationships/hyperlink" Target="https://landmaster.com/shop/parts/18058-axle-transaxle-irs-10-151" TargetMode="External"/><Relationship Id="rId1" Type="http://schemas.openxmlformats.org/officeDocument/2006/relationships/hyperlink" Target="https://pyrotectstore.com/product/baja-sae/" TargetMode="External"/><Relationship Id="rId6" Type="http://schemas.openxmlformats.org/officeDocument/2006/relationships/hyperlink" Target="https://www.amazon.com/25-050-21-S1-16-Inch-Diameter/dp/B0021Y2XQM/ref=sr_1_5?adgrpid=1338106223623655&amp;hvadid=83631877562756&amp;hvbmt=be&amp;hvdev=c&amp;hvlocphy=86459&amp;hvnetw=o&amp;hvqmt=e&amp;hvtargid=kwd-83632001867652%3Aloc-190&amp;hydadcr=18707_13465085&amp;keywords=3%2F16%E2%80%9D+fuel+filter&amp;qid=1698789067&amp;sr=8-5" TargetMode="External"/><Relationship Id="rId11" Type="http://schemas.openxmlformats.org/officeDocument/2006/relationships/hyperlink" Target="https://www.amazon.com/Neiko-50458A-Assortment-Count-Sizes/dp/B000K7GREQ/ref=sr_1_3?crid=1488JZEE95P49&amp;keywords=snap%2Bring%2Bfor%2B3%2F4%2Bshaft&amp;qid=1699113035&amp;sprefix=snap%2Bring%2Bfor%2B3%2F4%2Bshaft%2Caps%2C75&amp;sr=8-3&amp;th=1" TargetMode="External"/><Relationship Id="rId24" Type="http://schemas.openxmlformats.org/officeDocument/2006/relationships/hyperlink" Target="https://www.amazon.com/Amarine-made-Waterproof-Marine-Rocker-Switch/dp/B00WSBCNZY/ref=sr_1_2_sspa?crid=2KRQ0AP88M67U&amp;keywords=marine+grade+switch&amp;qid=1698955079&amp;sprefix=marine+grade+switch%2Caps%2C124&amp;sr=8-2-spons&amp;sp_csd=d2lkZ2V0TmFtZT1zcF9hdGY&amp;psc=1" TargetMode="External"/><Relationship Id="rId32" Type="http://schemas.openxmlformats.org/officeDocument/2006/relationships/hyperlink" Target="https://pro-werks.com/products/pro-grip-clamp-silver?pr_prod_strat=pinned&amp;pr_rec_id=22bdd768c&amp;pr_rec_pid=7244266864779&amp;pr_ref_pid=7237420613771&amp;pr_seq=uniform" TargetMode="External"/><Relationship Id="rId37" Type="http://schemas.openxmlformats.org/officeDocument/2006/relationships/hyperlink" Target="https://www.amazon.com/East-Lake-Axle-replacement-bearings/dp/B01FILWWZG/ref=sxin_16_pa_sp_search_thematic_sspa?content-id=amzn1.sym.95e4d6bd-d93f-4ee1-9766-ff64f54d2f71%3Aamzn1.sym.95e4d6bd-d93f-4ee1-9766-ff64f54d2f71&amp;crid=1BY3A32RL3YLU&amp;cv_ct_cx=east+lake+axle&amp;keywords=east+lake+axle&amp;pd_rd_i=B01FILWWZG&amp;pd_rd_r=25331c0c-4470-44b3-9591-1eef1c0f9d27&amp;pd_rd_w=J4h9O&amp;pd_rd_wg=GqYnx&amp;pf_rd_p=95e4d6bd-d93f-4ee1-9766-ff64f54d2f71&amp;pf_rd_r=SEBGRRCX1NAA5YKXEW0H&amp;qid=1741113368&amp;sbo=RZvfv%2F%2FHxDF%2BO5021pAnSA%3D%3D&amp;sprefix=east+lake+axle%2Caps%2C127&amp;sr=1-3-6024b2a3-78e4-4fed-8fed-e1613be3bcce-spons&amp;sp_csd=d2lkZ2V0TmFtZT1zcF9zZWFyY2hfdGhlbWF0aWM&amp;psc=1" TargetMode="External"/><Relationship Id="rId40" Type="http://schemas.openxmlformats.org/officeDocument/2006/relationships/hyperlink" Target="https://www.onlinemetals.com/en/buy/aluminum/0-125-aluminum-sheet-6061-t6/pid/1246" TargetMode="External"/><Relationship Id="rId45" Type="http://schemas.openxmlformats.org/officeDocument/2006/relationships/table" Target="../tables/table8.xml"/><Relationship Id="rId5" Type="http://schemas.openxmlformats.org/officeDocument/2006/relationships/hyperlink" Target="https://www.autozone.com/gaskets-and-miscellaneous-fasteners/hose-clamp/p/nitro-4x4-1-4in-5-8in-hose-clamp-4-pack/268441_0_0?searchText=hose+clamps" TargetMode="External"/><Relationship Id="rId15" Type="http://schemas.openxmlformats.org/officeDocument/2006/relationships/hyperlink" Target="https://beltpalace.com/comet302405a.html" TargetMode="External"/><Relationship Id="rId23" Type="http://schemas.openxmlformats.org/officeDocument/2006/relationships/hyperlink" Target="https://www.mcmaster.com/4437T17-4437T171/" TargetMode="External"/><Relationship Id="rId28" Type="http://schemas.openxmlformats.org/officeDocument/2006/relationships/hyperlink" Target="https://beltpalace.com/comet301940a.html" TargetMode="External"/><Relationship Id="rId36" Type="http://schemas.openxmlformats.org/officeDocument/2006/relationships/hyperlink" Target="https://www.midweststeelsupply.com/store/7075aluminumroundbar" TargetMode="External"/><Relationship Id="rId10" Type="http://schemas.openxmlformats.org/officeDocument/2006/relationships/hyperlink" Target="https://www.amazon.com/Permatex-82180-Maximum-Resistance-Silicone/dp/B0002UEN1U/ref=sr_1_1_sspa?crid=2PQ534QAHGQLP&amp;keywords=rtv%2Bsilicone%2Bgasket%2Bmaker&amp;qid=1699021314&amp;sprefix=rtv%2Caps%2C154&amp;sr=8-1-spons&amp;sp_csd=d2lkZ2V0TmFtZT1zcF9hdGY&amp;th=1" TargetMode="External"/><Relationship Id="rId19" Type="http://schemas.openxmlformats.org/officeDocument/2006/relationships/hyperlink" Target="https://www.amazon.com/Pack-PGN-Flanged-Ball-Bearing/dp/B08HR2JNGJ/ref=sr_1_1_sspa?dib=eyJ2IjoiMSJ9.DcgD-zd709F8ZTI8DtAikPw5iK3WHRjlkoyaZQJzUZemAyXYYWgtDAxffbApBk05FpPsKFhUsgo84rXex2FmoP8DfBNEShSxP6bpDWuavHLzombAv5oZAF46SGf4WwO4zVwWisOUe_mI8OF8nUlwjw.ZSE903V6Rio0Yp1gACgPGMjiHr_-CJ8iltpN5vd0ktE&amp;dib_tag=se&amp;keywords=flanged+bearings+3%2F4+shaft&amp;qid=1705277880&amp;refinements=p_89%3APGN+Bearings&amp;rnid=2528832011&amp;s=industrial&amp;sr=1-1-spons&amp;sp_csd=d2lkZ2V0TmFtZT1zcF9hdGY&amp;psc=1" TargetMode="External"/><Relationship Id="rId31" Type="http://schemas.openxmlformats.org/officeDocument/2006/relationships/hyperlink" Target="https://pro-werks.com/products/ultimate-silver-jacket-clip-type-push-pull-cable?variant=41777487085707" TargetMode="External"/><Relationship Id="rId44" Type="http://schemas.openxmlformats.org/officeDocument/2006/relationships/table" Target="../tables/table7.xml"/><Relationship Id="rId4" Type="http://schemas.openxmlformats.org/officeDocument/2006/relationships/hyperlink" Target="https://www.mcmaster.com/4437T14-4437T143/" TargetMode="External"/><Relationship Id="rId9" Type="http://schemas.openxmlformats.org/officeDocument/2006/relationships/hyperlink" Target="https://www.mcmaster.com/6843K19/" TargetMode="External"/><Relationship Id="rId14" Type="http://schemas.openxmlformats.org/officeDocument/2006/relationships/hyperlink" Target="https://www.onlinemetals.com/en/buy/aluminum/0-063-thick-x-0-25-hole-x-0-375-stagger-aluminum-perforated-sheet-3003-h14-round-hole/pid/13493?variant=13493_12_12&amp;CAWELAID=120293320000187159&amp;CAGPSPN=pla&amp;CAAGID=&amp;CATCI=&amp;gad_source=1&amp;gclid=Cj0KCQjw-pyqBhDmARIsAKd9XIN3HdFJaJUKzLXUcxwnuJ3lZPr-iH37SYpynbgcdGHETNhjvV7OXvIaAvEfEALw_wcB" TargetMode="External"/><Relationship Id="rId22" Type="http://schemas.openxmlformats.org/officeDocument/2006/relationships/hyperlink" Target="https://www.eastlakeaxle.com/polaris/diff301/polaris-ranger-rzr-570-800-900-1000-front-differential-2011-2023-1333750-1333104-1334309" TargetMode="External"/><Relationship Id="rId27" Type="http://schemas.openxmlformats.org/officeDocument/2006/relationships/hyperlink" Target="https://www.amazon.com/gp/product/B09QPV578W/ref=ox_sc_act_title_1?smid=A9G01LO7M14IV&amp;psc=1" TargetMode="External"/><Relationship Id="rId30" Type="http://schemas.openxmlformats.org/officeDocument/2006/relationships/hyperlink" Target="https://pro-werks.com/products/ultimate-silver-jacket-clip-type-push-pull-cable?variant=41777486987403" TargetMode="External"/><Relationship Id="rId35" Type="http://schemas.openxmlformats.org/officeDocument/2006/relationships/hyperlink" Target="https://landmaster.com/shop/parts/18044-shaft-cv-lr-56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mcmaster.com/89015K143/" TargetMode="External"/><Relationship Id="rId3" Type="http://schemas.openxmlformats.org/officeDocument/2006/relationships/hyperlink" Target="https://www.amazon.com/Neoprene-Pressure-Automotive-Systems-Engines/dp/B0C16RGFCN?th=1" TargetMode="External"/><Relationship Id="rId12" Type="http://schemas.openxmlformats.org/officeDocument/2006/relationships/hyperlink" Target="https://www.onlinemetals.com/en/buy/aluminum/-250-aluminum-6061-t651-precision-ground-blanks/pid/mp-00000311" TargetMode="External"/><Relationship Id="rId17" Type="http://schemas.openxmlformats.org/officeDocument/2006/relationships/hyperlink" Target="https://www.onlinemetals.com/en/buy/aluminum/0-125-aluminum-sheet-6061-t6/pid/1246" TargetMode="External"/><Relationship Id="rId25" Type="http://schemas.openxmlformats.org/officeDocument/2006/relationships/hyperlink" Target="https://www.mcmaster.com/orders/" TargetMode="External"/><Relationship Id="rId33" Type="http://schemas.openxmlformats.org/officeDocument/2006/relationships/hyperlink" Target="https://pro-werks.com/products/solid-rod-end-cable-end?pr_prod_strat=pinned&amp;pr_rec_id=5f0d1ef82&amp;pr_rec_pid=7245806731403&amp;pr_ref_pid=7245880459403&amp;pr_seq=uniform" TargetMode="External"/><Relationship Id="rId38" Type="http://schemas.openxmlformats.org/officeDocument/2006/relationships/hyperlink" Target="https://www.borgeson.com/Aluminum-1DD-X-1DD.html" TargetMode="External"/><Relationship Id="rId46" Type="http://schemas.openxmlformats.org/officeDocument/2006/relationships/table" Target="../tables/table9.xml"/><Relationship Id="rId20" Type="http://schemas.openxmlformats.org/officeDocument/2006/relationships/hyperlink" Target="https://www.amazon.com/gp/product/B07BYCHTZZ/ref=ox_sc_act_title_1?smid=A25WY1XMKY7USE&amp;psc=1" TargetMode="External"/><Relationship Id="rId41" Type="http://schemas.openxmlformats.org/officeDocument/2006/relationships/hyperlink" Target="https://www.mcmaster.com/catalog/131/3360/1406A4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cksaircraft.com/shop/4130-round-tubing/" TargetMode="External"/><Relationship Id="rId13" Type="http://schemas.openxmlformats.org/officeDocument/2006/relationships/table" Target="../tables/table10.xml"/><Relationship Id="rId3" Type="http://schemas.openxmlformats.org/officeDocument/2006/relationships/hyperlink" Target="https://www.mcmaster.com/4459T288" TargetMode="External"/><Relationship Id="rId7" Type="http://schemas.openxmlformats.org/officeDocument/2006/relationships/hyperlink" Target="https://www.wicksaircraft.com/shop/4130-round-tubing/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mcmaster.com/4459T288" TargetMode="External"/><Relationship Id="rId1" Type="http://schemas.openxmlformats.org/officeDocument/2006/relationships/hyperlink" Target="https://www.mcmaster.com/4459T288" TargetMode="External"/><Relationship Id="rId6" Type="http://schemas.openxmlformats.org/officeDocument/2006/relationships/hyperlink" Target="https://www.mcmaster.com/4459T288" TargetMode="External"/><Relationship Id="rId11" Type="http://schemas.openxmlformats.org/officeDocument/2006/relationships/hyperlink" Target="https://www.onlinemetals.com/en/buy/aluminum/0-063-aluminum-sheet-6061-t6/pid/1242?variant=1242_12_36&amp;msclkid=ed962d2539ac11fa453e4ac12730579a&amp;utm_source=bing&amp;utm_medium=cpc&amp;utm_campaign=%5BADL%5D%20%5BShopping%5D%20Catch%20All&amp;utm_term=4580634175475707&amp;utm_content=Primary%20Shopping" TargetMode="External"/><Relationship Id="rId5" Type="http://schemas.openxmlformats.org/officeDocument/2006/relationships/hyperlink" Target="https://www.mcmaster.com/4459T288" TargetMode="External"/><Relationship Id="rId10" Type="http://schemas.openxmlformats.org/officeDocument/2006/relationships/hyperlink" Target="https://www.onlinemetals.com/en/buy/aluminum/0-063-aluminum-sheet-6061-t6/pid/1242?variant=1242_12_36&amp;msclkid=ed962d2539ac11fa453e4ac12730579a&amp;utm_source=bing&amp;utm_medium=cpc&amp;utm_campaign=%5BADL%5D%20%5BShopping%5D%20Catch%20All&amp;utm_term=4580634175475707&amp;utm_content=Primary%20Shopping" TargetMode="External"/><Relationship Id="rId4" Type="http://schemas.openxmlformats.org/officeDocument/2006/relationships/hyperlink" Target="https://www.mcmaster.com/4459T288" TargetMode="External"/><Relationship Id="rId9" Type="http://schemas.openxmlformats.org/officeDocument/2006/relationships/hyperlink" Target="https://www.homedepot.com/p/M-D-Building-Products-36-in-x-36-in-x-0-02-in-Plain-Silver-Metallic-Aluminum-Sheet-Metal-57000/100351161?mtc=SHOPPING-BF-CDP-BNG-D25H-025_004_BUILDER_HARD-NA-Multi-NA-PLA-NA-NA-NA-NA-NBR-NA-NA-NA-BuildersHardware_PLA&amp;cm_mmc=SHOPPING-BF-CDP-BNG-D25H-025_004_BUILDER_HARD-NA-Multi-NA-PLA-NA-NA-NA-NA-NBR-NA-NA-NA-BuildersHardware_PLA-9224399446-93536290796-1409371531909&amp;gclid=cc51f95a228a1b1045b39e657dd587a2&amp;gclsrc=3p.ds&amp;msclkid=cc51f95a228a1b1045b39e657dd587a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dweststeelsupply.com/store/6061aluminumflatbar" TargetMode="External"/><Relationship Id="rId3" Type="http://schemas.openxmlformats.org/officeDocument/2006/relationships/hyperlink" Target="https://www.mcmaster.com/89955K339/" TargetMode="External"/><Relationship Id="rId7" Type="http://schemas.openxmlformats.org/officeDocument/2006/relationships/hyperlink" Target="https://www.midweststeelsupply.com/store/7075aluminumplate" TargetMode="External"/><Relationship Id="rId2" Type="http://schemas.openxmlformats.org/officeDocument/2006/relationships/hyperlink" Target="https://www.mcmaster.com/89955K339/" TargetMode="External"/><Relationship Id="rId1" Type="http://schemas.openxmlformats.org/officeDocument/2006/relationships/hyperlink" Target="https://www.chapmoto.com/astroay-oes-front-atv-tire.html" TargetMode="External"/><Relationship Id="rId6" Type="http://schemas.openxmlformats.org/officeDocument/2006/relationships/hyperlink" Target="https://www.midweststeelsupply.com/store/7075aluminumplate" TargetMode="External"/><Relationship Id="rId11" Type="http://schemas.openxmlformats.org/officeDocument/2006/relationships/table" Target="../tables/table11.xml"/><Relationship Id="rId5" Type="http://schemas.openxmlformats.org/officeDocument/2006/relationships/hyperlink" Target="https://www.midweststeelsupply.com/store/6061aluminumflatbar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www.mcmaster.com/3510T82/" TargetMode="External"/><Relationship Id="rId9" Type="http://schemas.openxmlformats.org/officeDocument/2006/relationships/hyperlink" Target="https://www.gmnbt.com/products/sc-fnd-453-m-complete-freewheel-clutch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tosport.com/thor-2022-sector-helmet?variant=TRO014C-X001-Y004" TargetMode="External"/><Relationship Id="rId18" Type="http://schemas.openxmlformats.org/officeDocument/2006/relationships/hyperlink" Target="https://www.amazon.com/JUMPHIGH-Multi-Functional-Mechanic-Performance-Resistant/dp/B0C2TKL4YB/ref=sr_1_6?crid=43Z26BPLQGZI&amp;keywords=abrasion+resistant+gloves&amp;qid=1699286224&amp;s=hi&amp;sprefix=abrasion+%2Ctools%2C84&amp;sr=1-6" TargetMode="External"/><Relationship Id="rId26" Type="http://schemas.openxmlformats.org/officeDocument/2006/relationships/hyperlink" Target="https://www.amazon.com/Ft-Brake-Line-Tubing-Kit/dp/B085GG7KZP/ref=sr_1_4?crid=NM5BDPIP8W0C&amp;dib=eyJ2IjoiMSJ9.fqjr2-gaacrG7hVmgkaRloCbcxjwHLHHQEKEBkZe8s2r8Eg_A7aMXkdK0qYHRAW-pwLkdwBcExXg7A4rEf0moAbEBLvuPOiXfMFbHvlkF13FFX_Wd11KUNfxHNjMTFtUAc5n7ZetzVUl3WQTJLZVgdsNrSRIC2VyBPegymnQmeP19eN6vztexl0CpGo_U18FEdDuJ5Y8TgwPqYoDYaTvruRWJPibNZAyp6bEPUnobiV6x4_g8FU673Ka91lA1oJ-TcQXsSrGcJaFoeFrkhhJkgwIzpuHBGdaGLxLDq4_WYI.GACJortGP-w4ynXthwjGHBG9UuTxipYmVIwawpgM-fI&amp;dib_tag=se&amp;keywords=copper%2Bbrake%2Bline&amp;qid=1722899329&amp;s=automotive&amp;sprefix=copper%2Bbra%2Cautomotive%2C92&amp;sr=1-4&amp;th=1" TargetMode="External"/><Relationship Id="rId21" Type="http://schemas.openxmlformats.org/officeDocument/2006/relationships/hyperlink" Target="https://www.amazon.com/Amarine-made-Waterproof-Marine-Rocker-Switch/dp/B00WSAOSMG/ref=sr_1_4?keywords=Rocker%2BWaterproof%2BSwitch%2B12V&amp;qid=1676756498&amp;sr=8-4&amp;th=1" TargetMode="External"/><Relationship Id="rId34" Type="http://schemas.openxmlformats.org/officeDocument/2006/relationships/hyperlink" Target="https://www.amazon.com/Steering-Coupler-spline-Modified-Racing/dp/B00D951WZU/ref=sr_1_5?crid=2FYWDKGD3Q0Q&amp;dib=eyJ2IjoiMSJ9.44TfatFeSxZOGYBBzFVF8hyVMn-wvvUCQst15YbJt2bNgo-pxjEyzBGd7nKLUk8yJFiYPk6-RvKuQ-eDJN2W_BqMVPY-ybJokE37ISfJWd3OAPk9WAJayIgXonCvALNuviCMhYHMncFnTRQQ7eV3j7D7P2cIqIhL5x84RDXMxK-ogAP67Tb68pvzlJFjkCE4OqtzpD-4uQyLx9ILkPmXhqFm76gkBukZPbbNBpI12v0.3ZV5cOkTucSz0ueUBd-tK7o7WcEK2xXMFTkIy6MnYw4&amp;dib_tag=se&amp;keywords=3%2F4-36%22+spline+3%2F4+coupler&amp;qid=1741207960&amp;sprefix=3%2F4-36+spline+3%2F4+coupler%2Caps%2C84&amp;sr=8-5" TargetMode="External"/><Relationship Id="rId7" Type="http://schemas.openxmlformats.org/officeDocument/2006/relationships/hyperlink" Target="https://www.joesracing.com/product/joes-jr-sprint-jr-drag-steering-rack/" TargetMode="External"/><Relationship Id="rId12" Type="http://schemas.openxmlformats.org/officeDocument/2006/relationships/hyperlink" Target="https://www.summitracing.com/parts/gfr-4087adubk" TargetMode="External"/><Relationship Id="rId17" Type="http://schemas.openxmlformats.org/officeDocument/2006/relationships/hyperlink" Target="https://www.amazon.com/dp/B0CB9GFZ9M?ref=emc_p_m_5_i_atc" TargetMode="External"/><Relationship Id="rId25" Type="http://schemas.openxmlformats.org/officeDocument/2006/relationships/hyperlink" Target="https://www.wilwood.com/LineKits/LineKitsProd?itemno=220-7686" TargetMode="External"/><Relationship Id="rId33" Type="http://schemas.openxmlformats.org/officeDocument/2006/relationships/hyperlink" Target="https://www.onlinemetals.com/en/buy/aluminum/1-od-x-0-125-wall-x-0-75-id-aluminum-round-tube-6063-t52-extruded/pid/21001?variant=21001_24_0&amp;gad_source=1&amp;gclid=CjwKCAiAiaC-BhBEEiwAjY99qOKx1LkemfNh3B-VlJQxuoW_vxy4bPk-d5PDeVd_48UP-NR_Jv1H_RoC7KQQAvD_BwE" TargetMode="External"/><Relationship Id="rId2" Type="http://schemas.openxmlformats.org/officeDocument/2006/relationships/hyperlink" Target="https://www.amazon.com/InstallGear-Gauge-Speaker-Wire-Cable/dp/B07TVFK4RH/ref=sr_1_9?crid=1L86KYS5TIC39&amp;keywords=16%2Bgauge%2Bwire&amp;qid=1698520719&amp;s=electronics&amp;sprefix=16%2Bga%2Celectronics%2C71&amp;sr=1-9&amp;th=1" TargetMode="External"/><Relationship Id="rId16" Type="http://schemas.openxmlformats.org/officeDocument/2006/relationships/hyperlink" Target="https://www.mylaps.com/timing-solutions-motorized/x2-pro-system/" TargetMode="External"/><Relationship Id="rId20" Type="http://schemas.openxmlformats.org/officeDocument/2006/relationships/hyperlink" Target="https://www.amazon.com/MATI-Caliper-Polaris-2009-2020-0454380/dp/B0B2RGHBLX" TargetMode="External"/><Relationship Id="rId29" Type="http://schemas.openxmlformats.org/officeDocument/2006/relationships/hyperlink" Target="https://www.wilwood.com/MasterCylinders/MasterCylinderProd?itemno=260-15088" TargetMode="External"/><Relationship Id="rId1" Type="http://schemas.openxmlformats.org/officeDocument/2006/relationships/hyperlink" Target="https://www.amazon.com/dp/B00MF70BPU/ref=emc_b_5_t" TargetMode="External"/><Relationship Id="rId6" Type="http://schemas.openxmlformats.org/officeDocument/2006/relationships/hyperlink" Target="https://www.mcmaster.com/products/rod-ends/shank-thread-size~3-8-24/internally-threaded-super-swivel-ball-joint-rod-ends/" TargetMode="External"/><Relationship Id="rId11" Type="http://schemas.openxmlformats.org/officeDocument/2006/relationships/hyperlink" Target="https://www.summitracing.com/parts/sim-29043bk" TargetMode="External"/><Relationship Id="rId24" Type="http://schemas.openxmlformats.org/officeDocument/2006/relationships/hyperlink" Target="https://dv8offroad.com/products/auto-extinguisher-mount-d-firex-mnt-dor" TargetMode="External"/><Relationship Id="rId32" Type="http://schemas.openxmlformats.org/officeDocument/2006/relationships/hyperlink" Target="https://www.amazon.com/100-RC2-AC2-Standard-Tear-Offs/dp/B09MSRKWKJ/ref=sr_1_2?crid=2L5DEVFTMK6VC&amp;dib=eyJ2IjoiMSJ9.iC_kuVKOZsuPU2TIMaUMxJara6Fon2a16fYtC3EivBlOQ1WPydIY87hdniBYQUiCYEH0VXkUltzt2wm49CTRTcftcI4rev1zduEoqGPl_x_VgF4v3EUBzHNLEMW-XJWQxfMq3SH8Xuqt5q8AELLanB-GrihSmnQW38L5bBPucYJe644XsYczK54GMaSu4bCjbWif-46bIs2tVevugD9Q_71U5tZKHmk5tM8IZQy6WBsYr3OM4EWW0qfvyOXnRBoCtsWHMBz5iKRpaxQV2L94LXCKsPzDYw_NeS2UksO3CjIMpQOsSMjg8eV_tO5hwWmbp6nfKaKgojMUG3XOvlqHO4LYb37H-hHPfs1lpmKHDqo.V5t5ElbZcs9ya6j68uuwm4EW9yJ-UBZheYCy86x5DW0&amp;dib_tag=se&amp;keywords=100+percent+goggles+tear+offs+strata+2&amp;qid=1740081813&amp;s=automotive&amp;sprefix=100+percent+goggles+tear+offs+strata+2%2Cautomotive%2C92&amp;sr=1-2" TargetMode="External"/><Relationship Id="rId37" Type="http://schemas.openxmlformats.org/officeDocument/2006/relationships/table" Target="../tables/table12.xml"/><Relationship Id="rId5" Type="http://schemas.openxmlformats.org/officeDocument/2006/relationships/hyperlink" Target="https://www2.cip1.com/c13-3145/" TargetMode="External"/><Relationship Id="rId15" Type="http://schemas.openxmlformats.org/officeDocument/2006/relationships/hyperlink" Target="https://www.amazon.com/Polaris-Taillight-Brake-2411450-Ranger/dp/B016227PRA" TargetMode="External"/><Relationship Id="rId23" Type="http://schemas.openxmlformats.org/officeDocument/2006/relationships/hyperlink" Target="https://www.amazon.com/dp/B06XSZ9V4L?language=en_US&amp;th=1" TargetMode="External"/><Relationship Id="rId28" Type="http://schemas.openxmlformats.org/officeDocument/2006/relationships/hyperlink" Target="https://www.wilwood.com/Pedals/PedalProd?itemno=340-12509" TargetMode="External"/><Relationship Id="rId36" Type="http://schemas.openxmlformats.org/officeDocument/2006/relationships/drawing" Target="../drawings/drawing4.xml"/><Relationship Id="rId10" Type="http://schemas.openxmlformats.org/officeDocument/2006/relationships/hyperlink" Target="https://www.amazon.com/gp/product/B07FJPMML6/ref=ox_sc_act_title_2?smid=ATVPDKIKX0DER&amp;th=1" TargetMode="External"/><Relationship Id="rId19" Type="http://schemas.openxmlformats.org/officeDocument/2006/relationships/hyperlink" Target="https://www.amazon.com/MATI-Caliper-Polaris-2009-2020-0454380/dp/B0B2RGHBLX" TargetMode="External"/><Relationship Id="rId31" Type="http://schemas.openxmlformats.org/officeDocument/2006/relationships/hyperlink" Target="https://www.amazon.com/100-Strata-Off-Road-Goggle-Black/dp/B0CKWH26MY/ref=sr_1_17?adgrpid=1334808473260436&amp;dib=eyJ2IjoiMSJ9.iC_kuVKOZsuPU2TIMaUMxL_DTO9QNaVliHwBlH-CUganC3k_6iLZJVCdtbilcKBtgy-Oj-mqrc6j1Pp8IeSO_APQhda0MZtvJCUHJ6rkAfRu4f2JJmUhPzl6x95bK8WjvH47GLVYleaTfiTrRNmV9Ocga82dtOs8D8vGO-ZmeR9vvk-W_9cs8j1hTGgQE-vJH8sHOsxU2hystS7kTWaS1_ys6IzThVfU60SJ8CJLmBXnckO6GPrEpEbke4Ku5oCQBXLhCaOy2Xt7fDpWGS7ebBGCuBOd5nJcrcFsbwGujrOz0r3bJvXYyc84-2dN-87-0mMh29lOSsT8t5BPu58WYvcbT7BlA25A0CYdW5w28Gc.EVpV67CEUgMcgUL7rdiZNcLH6YzdkOUisF1C48oTN_U&amp;dib_tag=se&amp;hvadid=83425723900415&amp;hvbmt=bp&amp;hvdev=c&amp;hvlocphy=86459&amp;hvnetw=o&amp;hvqmt=p&amp;hvtargid=kwd-83426424929209%3Aloc-190&amp;hydadcr=7503_13211753&amp;keywords=100%2Bpercent%2Bgoggles%2Btear%2Boffs&amp;mcid=58d82d089d8e32288cbba8ce7bbb3a27&amp;msclkid=695a00064ebe109ff30d67b1c75c37ba&amp;qid=1740081638&amp;s=automotive&amp;sr=1-17&amp;th=1" TargetMode="External"/><Relationship Id="rId4" Type="http://schemas.openxmlformats.org/officeDocument/2006/relationships/hyperlink" Target="https://www.amazon.com/Backup-Alarm-Beeper-Trucks-12V/dp/B01FUZMS1I?th=1" TargetMode="External"/><Relationship Id="rId9" Type="http://schemas.openxmlformats.org/officeDocument/2006/relationships/hyperlink" Target="https://www.amazon.com/CERRXIAN-DC5521-Pigtails-Security-Black-M/dp/B0BNPXN8RD/ref=sr_1_4?crid=1ADXCPJZ9UEB4&amp;keywords=dc5521%2Bcable&amp;qid=1698704592&amp;s=electronics&amp;sprefix=dc55%2Celectronics%2C58&amp;sr=1-4&amp;th=1" TargetMode="External"/><Relationship Id="rId14" Type="http://schemas.openxmlformats.org/officeDocument/2006/relationships/hyperlink" Target="https://www.mfgsupply.com/01-171.html" TargetMode="External"/><Relationship Id="rId22" Type="http://schemas.openxmlformats.org/officeDocument/2006/relationships/hyperlink" Target="https://www.amazon.com/Titicaca-Field-Pants-Resistant-Lightweight/dp/B07WFJY6M5/ref=sr_1_19_sspa?keywords=fire%2Bresistant%2Bpants&amp;qid=1696190592&amp;sr=8-19-spons&amp;sp_csd=d2lkZ2V0TmFtZT1zcF9tdGY&amp;th=1&amp;psc=1" TargetMode="External"/><Relationship Id="rId27" Type="http://schemas.openxmlformats.org/officeDocument/2006/relationships/hyperlink" Target="https://www.summitracing.com/parts/aaf-all50137" TargetMode="External"/><Relationship Id="rId30" Type="http://schemas.openxmlformats.org/officeDocument/2006/relationships/hyperlink" Target="https://www.wilwood.com/MasterCylinders/MasterCylinderProdAcc?itemno=260-7577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https://www.amazon.com/PCB007-Position-Distribution-Outputs-Voltage/dp/B07DW2C4ZB/ref=sr_1_6?crid=2GIHCU01YW85T&amp;keywords=power+distribution+board&amp;qid=1698704324&amp;sprefix=power+dis%2Caps%2C71&amp;sr=8-6" TargetMode="External"/><Relationship Id="rId3" Type="http://schemas.openxmlformats.org/officeDocument/2006/relationships/hyperlink" Target="https://www.amazon.com/LED-Reverse-Trailer-Surface-Mount-Waterproof/dp/B08FXWXJZP?th=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R2CG5CS/ref=ox_sc_act_title_3?smid=AE7O423127VC2&amp;th=1" TargetMode="External"/><Relationship Id="rId13" Type="http://schemas.openxmlformats.org/officeDocument/2006/relationships/hyperlink" Target="https://www.centurialinc.com/tube-coping-tools/laser-pointer" TargetMode="External"/><Relationship Id="rId3" Type="http://schemas.openxmlformats.org/officeDocument/2006/relationships/hyperlink" Target="https://www.amazon.com/gp/product/B08NWK73ZN/ref=ox_sc_saved_image_8?smid=A5AEPW9TWZ5E5&amp;psc=1" TargetMode="External"/><Relationship Id="rId7" Type="http://schemas.openxmlformats.org/officeDocument/2006/relationships/hyperlink" Target="https://www.amazon.com/gp/product/B07QZ4KW32/ref=ox_sc_act_title_1?smid=AFCC0L7419CQ6&amp;th=1" TargetMode="External"/><Relationship Id="rId12" Type="http://schemas.openxmlformats.org/officeDocument/2006/relationships/hyperlink" Target="https://www.amazon.com/Pipemaster-PipeMaster-P-T100-1-Tube/dp/B01AYJOEJE?ref_=ast_sto_dp&amp;th=1" TargetMode="External"/><Relationship Id="rId2" Type="http://schemas.openxmlformats.org/officeDocument/2006/relationships/hyperlink" Target="https://www.homedepot.com/p/Klein-Tools-Klein-Kurve-Wire-Stripper-Crimper-Cutter-Multi-Tool-1019SEN/305303655?source=shoppingads&amp;locale=en-US&amp;srsltid=AR5OiO3suyEpjNGk0Drg-PPRgdg0q2Rpjg1O17e-LPtnTjpunzyHD2TWrJk" TargetMode="External"/><Relationship Id="rId1" Type="http://schemas.openxmlformats.org/officeDocument/2006/relationships/hyperlink" Target="https://www.homedepot.com/p/DIABLO-4-1-2-in-x-0-040-in-x-7-8-in-Thin-Kerf-Metal-Cut-Off-Disc-15-Pack-DBD045040115F/301454108" TargetMode="External"/><Relationship Id="rId6" Type="http://schemas.openxmlformats.org/officeDocument/2006/relationships/hyperlink" Target="https://www.amazon.com/125pc-Sizes-Rubber-Grommet-Kit/dp/B01NAN025Y/ref=sr_1_4?crid=17UECRBQ3P8AJ&amp;keywords=grommet+set&amp;qid=1698954852&amp;sprefix=grommet+set%2Caps%2C94&amp;sr=8-4" TargetMode="External"/><Relationship Id="rId11" Type="http://schemas.openxmlformats.org/officeDocument/2006/relationships/hyperlink" Target="https://www.lowes.com/pd/LENOX/5013097961" TargetMode="External"/><Relationship Id="rId5" Type="http://schemas.openxmlformats.org/officeDocument/2006/relationships/hyperlink" Target="https://www.amazon.com/gp/product/B000I5LDVC/ref=ox_sc_saved_image_5?smid=ATVPDKIKX0DER&amp;psc=1" TargetMode="External"/><Relationship Id="rId10" Type="http://schemas.openxmlformats.org/officeDocument/2006/relationships/hyperlink" Target="https://www.amazon.com/Eastwood-Bronze-Copper-Welding-Fabrication/dp/B08FTJ9ZDQ/ref=sr_1_7?crid=37XT6G2QQ54E6&amp;keywords=023+mig+welding+wire&amp;qid=1701111779&amp;refinements=p_36%3A1253528011&amp;rnid=1243644011&amp;s=hi&amp;sprefix=023+mig+welding+wire%2Caps%2C87&amp;sr=1-7" TargetMode="External"/><Relationship Id="rId4" Type="http://schemas.openxmlformats.org/officeDocument/2006/relationships/hyperlink" Target="https://www.amazon.com/gp/product/B08DLQP1T6/ref=ox_sc_saved_image_6?smid=A2KH7CPIYV4PJT&amp;psc=1" TargetMode="External"/><Relationship Id="rId9" Type="http://schemas.openxmlformats.org/officeDocument/2006/relationships/hyperlink" Target="https://www.amazon.com/gp/product/B07R3CK8TJ/ref=ox_sc_act_title_2?smid=A3AFUUPS3VQPQ2&amp;th=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0409A143/" TargetMode="External"/><Relationship Id="rId2" Type="http://schemas.openxmlformats.org/officeDocument/2006/relationships/hyperlink" Target="https://www.mcmaster.com/95615A270/" TargetMode="External"/><Relationship Id="rId1" Type="http://schemas.openxmlformats.org/officeDocument/2006/relationships/hyperlink" Target="https://www.mcmaster.com/92865A849/" TargetMode="External"/><Relationship Id="rId6" Type="http://schemas.openxmlformats.org/officeDocument/2006/relationships/hyperlink" Target="https://www.mcmaster.com/94733A723/" TargetMode="External"/><Relationship Id="rId5" Type="http://schemas.openxmlformats.org/officeDocument/2006/relationships/hyperlink" Target="https://www.mcmaster.com/92865A624/" TargetMode="External"/><Relationship Id="rId4" Type="http://schemas.openxmlformats.org/officeDocument/2006/relationships/hyperlink" Target="https://www.mcmaster.com/92865A6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3A29-5589-CA44-912B-71CD42071F93}">
  <dimension ref="B1:J31"/>
  <sheetViews>
    <sheetView topLeftCell="A6" zoomScale="89" workbookViewId="0">
      <selection activeCell="H17" sqref="H17"/>
    </sheetView>
  </sheetViews>
  <sheetFormatPr defaultColWidth="11" defaultRowHeight="15.75"/>
  <cols>
    <col min="2" max="2" width="19" bestFit="1" customWidth="1"/>
    <col min="3" max="3" width="20" bestFit="1" customWidth="1"/>
    <col min="4" max="4" width="15.5" customWidth="1"/>
    <col min="5" max="5" width="16" bestFit="1" customWidth="1"/>
    <col min="6" max="6" width="12" bestFit="1" customWidth="1"/>
    <col min="7" max="7" width="16.5" customWidth="1"/>
    <col min="9" max="9" width="14.25" customWidth="1"/>
    <col min="10" max="10" width="22.5" customWidth="1"/>
  </cols>
  <sheetData>
    <row r="1" spans="2:9" ht="16.5" thickBot="1"/>
    <row r="2" spans="2:9" ht="47.25" thickBot="1">
      <c r="B2" s="188" t="s">
        <v>0</v>
      </c>
      <c r="C2" s="189"/>
      <c r="D2" s="189"/>
      <c r="E2" s="189"/>
      <c r="F2" s="190"/>
    </row>
    <row r="4" spans="2:9" ht="24" thickBot="1">
      <c r="B4" s="1" t="s">
        <v>1</v>
      </c>
      <c r="C4" s="1" t="s">
        <v>2</v>
      </c>
      <c r="H4" s="80"/>
      <c r="I4" s="81"/>
    </row>
    <row r="5" spans="2:9" ht="24" thickTop="1">
      <c r="B5" t="s">
        <v>3</v>
      </c>
      <c r="C5" s="15">
        <f>SUM(Chassis!G4,Drivetrain!H4,'Driver Controls'!C4,Suspension!G4)</f>
        <v>2386.7041252000004</v>
      </c>
      <c r="H5" s="82"/>
      <c r="I5" s="83"/>
    </row>
    <row r="6" spans="2:9" ht="23.25">
      <c r="B6" t="s">
        <v>4</v>
      </c>
      <c r="C6">
        <f>SUM(Chassis!G5,Drivetrain!H6,'Driver Controls'!E5,Suspension!G5)</f>
        <v>0</v>
      </c>
      <c r="H6" s="82"/>
      <c r="I6" s="83"/>
    </row>
    <row r="7" spans="2:9" ht="23.25">
      <c r="B7" t="s">
        <v>5</v>
      </c>
      <c r="C7">
        <f>SUM(Chassis!G6,Drivetrain!H7,'Driver Controls'!E6,Suspension!G6)</f>
        <v>0</v>
      </c>
      <c r="H7" s="82"/>
      <c r="I7" s="82"/>
    </row>
    <row r="8" spans="2:9" ht="23.25">
      <c r="B8" t="s">
        <v>6</v>
      </c>
      <c r="C8" t="e">
        <f>SUM(Chassis!G7,Drivetrain!#REF!,'Driver Controls'!E7,Suspension!G7)</f>
        <v>#REF!</v>
      </c>
      <c r="D8" s="38"/>
      <c r="H8" s="82"/>
      <c r="I8" s="83"/>
    </row>
    <row r="9" spans="2:9">
      <c r="B9" t="s">
        <v>7</v>
      </c>
      <c r="C9" t="e">
        <f>SUM(Chassis!G11,Drivetrain!#REF!,'Driver Controls'!E8,Suspension!G11)</f>
        <v>#REF!</v>
      </c>
    </row>
    <row r="10" spans="2:9">
      <c r="B10" t="s">
        <v>8</v>
      </c>
      <c r="C10" t="e">
        <f>SUM(Chassis!G17,Drivetrain!#REF!,'Driver Controls'!#REF!,Suspension!G13)</f>
        <v>#REF!</v>
      </c>
    </row>
    <row r="12" spans="2:9">
      <c r="E12" t="s">
        <v>9</v>
      </c>
      <c r="F12">
        <v>170</v>
      </c>
      <c r="G12" t="s">
        <v>10</v>
      </c>
    </row>
    <row r="14" spans="2:9">
      <c r="B14" t="s">
        <v>11</v>
      </c>
    </row>
    <row r="15" spans="2:9">
      <c r="B15" t="s">
        <v>12</v>
      </c>
      <c r="C15" t="s">
        <v>13</v>
      </c>
    </row>
    <row r="16" spans="2:9">
      <c r="B16" t="s">
        <v>14</v>
      </c>
      <c r="C16" s="12" cm="1">
        <f t="array" ref="C16">SUM(0.25*C17:C20)</f>
        <v>0</v>
      </c>
      <c r="F16" s="57"/>
      <c r="G16" s="58"/>
    </row>
    <row r="17" spans="2:10">
      <c r="B17" t="s">
        <v>15</v>
      </c>
      <c r="C17" s="12">
        <f>Gantt!$F$27</f>
        <v>0</v>
      </c>
      <c r="F17" s="57"/>
      <c r="G17" s="58"/>
    </row>
    <row r="18" spans="2:10">
      <c r="B18" t="s">
        <v>16</v>
      </c>
      <c r="C18" s="12">
        <f>Gantt!$F$96</f>
        <v>0</v>
      </c>
      <c r="F18" s="57"/>
      <c r="G18" s="58"/>
    </row>
    <row r="19" spans="2:10">
      <c r="B19" t="s">
        <v>17</v>
      </c>
      <c r="C19" s="12">
        <f>Gantt!$F$123</f>
        <v>0</v>
      </c>
      <c r="F19" s="57"/>
      <c r="G19" s="58"/>
    </row>
    <row r="20" spans="2:10">
      <c r="B20" t="s">
        <v>18</v>
      </c>
      <c r="C20" s="12">
        <f>Gantt!$F$218</f>
        <v>0</v>
      </c>
      <c r="F20" s="57"/>
      <c r="G20" s="58"/>
    </row>
    <row r="21" spans="2:10">
      <c r="F21" s="57"/>
      <c r="G21" s="58"/>
    </row>
    <row r="22" spans="2:10">
      <c r="F22" s="12"/>
    </row>
    <row r="24" spans="2:10">
      <c r="B24" t="s">
        <v>19</v>
      </c>
      <c r="C24" t="s">
        <v>20</v>
      </c>
      <c r="D24" t="s">
        <v>21</v>
      </c>
      <c r="F24" t="s">
        <v>19</v>
      </c>
      <c r="G24" t="s">
        <v>22</v>
      </c>
      <c r="I24" t="s">
        <v>19</v>
      </c>
      <c r="J24" t="s">
        <v>23</v>
      </c>
    </row>
    <row r="25" spans="2:10">
      <c r="B25" t="s">
        <v>15</v>
      </c>
      <c r="C25" s="128">
        <f>Drivetrain!C6</f>
        <v>5189.909999999998</v>
      </c>
      <c r="D25" s="128">
        <f>Drivetrain!C4</f>
        <v>5224.0899999999983</v>
      </c>
      <c r="F25" t="s">
        <v>15</v>
      </c>
      <c r="G25" s="58">
        <v>198.81</v>
      </c>
      <c r="I25" t="s">
        <v>24</v>
      </c>
      <c r="J25" s="58">
        <v>552</v>
      </c>
    </row>
    <row r="26" spans="2:10">
      <c r="B26" t="s">
        <v>16</v>
      </c>
      <c r="C26" s="128">
        <f>Chassis!C5-269.55</f>
        <v>1394.24</v>
      </c>
      <c r="D26" s="128">
        <f>Chassis!C4-269.55</f>
        <v>1844.24</v>
      </c>
      <c r="F26" t="s">
        <v>16</v>
      </c>
      <c r="G26" s="58">
        <f>Chassis!E4</f>
        <v>94.940000000000012</v>
      </c>
      <c r="I26" t="s">
        <v>15</v>
      </c>
      <c r="J26" s="187">
        <f>211.3-198.81</f>
        <v>12.490000000000009</v>
      </c>
    </row>
    <row r="27" spans="2:10">
      <c r="B27" t="s">
        <v>18</v>
      </c>
      <c r="C27" s="128">
        <f>Suspension!C5</f>
        <v>2649.02</v>
      </c>
      <c r="D27" s="128">
        <f>Suspension!C4</f>
        <v>2658.97</v>
      </c>
      <c r="F27" t="s">
        <v>18</v>
      </c>
      <c r="G27" s="58">
        <f>Suspension!E4</f>
        <v>130.2682504</v>
      </c>
      <c r="I27" t="s">
        <v>16</v>
      </c>
      <c r="J27" s="187">
        <v>32.299999999999997</v>
      </c>
    </row>
    <row r="28" spans="2:10">
      <c r="B28" t="s">
        <v>25</v>
      </c>
      <c r="C28" s="128">
        <f>'Driver Controls'!C5</f>
        <v>2114.3700000000003</v>
      </c>
      <c r="D28" s="128">
        <f>'Driver Controls'!C4</f>
        <v>2292.5500000000002</v>
      </c>
      <c r="F28" t="s">
        <v>25</v>
      </c>
      <c r="G28" s="58">
        <f>'Driver Controls'!E4</f>
        <v>30.29</v>
      </c>
      <c r="I28" t="s">
        <v>18</v>
      </c>
      <c r="J28" s="187">
        <v>36.409999999999997</v>
      </c>
    </row>
    <row r="29" spans="2:10">
      <c r="B29" t="s">
        <v>26</v>
      </c>
      <c r="C29" s="128">
        <f>SUM(Table2[Cost Without Spares])</f>
        <v>11347.539999999999</v>
      </c>
      <c r="D29" s="128">
        <f>SUBTOTAL(109,Table2[Total Cost])</f>
        <v>12019.849999999999</v>
      </c>
      <c r="F29" t="s">
        <v>27</v>
      </c>
      <c r="G29" s="58">
        <v>20</v>
      </c>
      <c r="I29" t="s">
        <v>25</v>
      </c>
      <c r="J29" s="187">
        <v>12.14</v>
      </c>
    </row>
    <row r="30" spans="2:10">
      <c r="C30" s="57"/>
      <c r="D30" s="58"/>
      <c r="F30" t="s">
        <v>26</v>
      </c>
      <c r="G30" s="58">
        <f>SUM(Table24[Total Weight LB])</f>
        <v>474.30825040000002</v>
      </c>
      <c r="I30" t="s">
        <v>26</v>
      </c>
      <c r="J30" s="58">
        <f>J25-J26-J27-J28-J29</f>
        <v>458.65999999999997</v>
      </c>
    </row>
    <row r="31" spans="2:10">
      <c r="C31" s="57"/>
      <c r="D31" s="58"/>
      <c r="G31" s="128"/>
    </row>
  </sheetData>
  <mergeCells count="1">
    <mergeCell ref="B2:F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D2B4-575D-5742-B18B-00BD5B135A2B}">
  <dimension ref="A2:AN522"/>
  <sheetViews>
    <sheetView topLeftCell="A3" zoomScale="84" zoomScaleNormal="100" workbookViewId="0">
      <pane xSplit="4" ySplit="6" topLeftCell="F9" activePane="bottomRight" state="frozen"/>
      <selection pane="topRight" activeCell="E3" sqref="E3"/>
      <selection pane="bottomLeft" activeCell="A5" sqref="A5"/>
      <selection pane="bottomRight" activeCell="F16" sqref="F16"/>
    </sheetView>
  </sheetViews>
  <sheetFormatPr defaultColWidth="11" defaultRowHeight="15.75"/>
  <cols>
    <col min="1" max="1" width="3.5" bestFit="1" customWidth="1"/>
    <col min="2" max="2" width="15.5" bestFit="1" customWidth="1"/>
    <col min="3" max="3" width="17" bestFit="1" customWidth="1"/>
    <col min="4" max="4" width="34.5" customWidth="1"/>
    <col min="5" max="5" width="16.5" customWidth="1"/>
    <col min="6" max="6" width="31.5" bestFit="1" customWidth="1"/>
    <col min="7" max="7" width="24.5" bestFit="1" customWidth="1"/>
    <col min="8" max="8" width="29.5" bestFit="1" customWidth="1"/>
    <col min="9" max="9" width="16" customWidth="1"/>
    <col min="10" max="10" width="12" bestFit="1" customWidth="1"/>
    <col min="11" max="13" width="13.5" style="9" bestFit="1" customWidth="1"/>
    <col min="14" max="14" width="13.5" style="37" bestFit="1" customWidth="1"/>
    <col min="15" max="15" width="12.5" style="6" bestFit="1" customWidth="1"/>
    <col min="16" max="18" width="14" style="6" bestFit="1" customWidth="1"/>
    <col min="19" max="19" width="12.5" style="6" bestFit="1" customWidth="1"/>
  </cols>
  <sheetData>
    <row r="2" spans="1:40"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27" t="s">
        <v>33</v>
      </c>
      <c r="H2" t="s">
        <v>34</v>
      </c>
    </row>
    <row r="3" spans="1:40">
      <c r="G3" s="27"/>
      <c r="K3" s="6"/>
      <c r="L3" s="6"/>
      <c r="M3" s="6"/>
      <c r="N3" s="6"/>
    </row>
    <row r="4" spans="1:40">
      <c r="C4" s="88" t="s">
        <v>35</v>
      </c>
      <c r="D4" s="89" t="s">
        <v>36</v>
      </c>
      <c r="K4" s="6"/>
      <c r="L4" s="6"/>
      <c r="M4" s="6"/>
      <c r="N4" s="6"/>
    </row>
    <row r="5" spans="1:40">
      <c r="C5" s="93" t="s">
        <v>37</v>
      </c>
      <c r="D5" s="90" t="s">
        <v>38</v>
      </c>
      <c r="E5" s="93"/>
      <c r="F5" s="90"/>
      <c r="G5" s="91"/>
      <c r="H5" s="92"/>
      <c r="K5" s="6"/>
      <c r="L5" s="6"/>
      <c r="M5" s="6"/>
      <c r="N5" s="6"/>
    </row>
    <row r="6" spans="1:40">
      <c r="C6" s="91" t="s">
        <v>39</v>
      </c>
      <c r="D6" s="92" t="s">
        <v>40</v>
      </c>
      <c r="G6" s="27"/>
      <c r="K6" s="6"/>
      <c r="L6" s="6"/>
      <c r="M6" s="6"/>
      <c r="N6" s="6"/>
    </row>
    <row r="7" spans="1:40">
      <c r="K7" s="6"/>
      <c r="L7" s="6" t="s">
        <v>41</v>
      </c>
      <c r="M7" s="6" t="s">
        <v>42</v>
      </c>
      <c r="N7" s="6" t="s">
        <v>43</v>
      </c>
      <c r="R7" s="6" t="s">
        <v>44</v>
      </c>
      <c r="X7" t="s">
        <v>45</v>
      </c>
      <c r="AD7" t="s">
        <v>46</v>
      </c>
      <c r="AG7" t="s">
        <v>47</v>
      </c>
      <c r="AI7" t="s">
        <v>48</v>
      </c>
    </row>
    <row r="8" spans="1:40" s="7" customFormat="1" ht="21">
      <c r="B8" s="7" t="s">
        <v>19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8" t="s">
        <v>57</v>
      </c>
      <c r="L8" s="8" t="s">
        <v>58</v>
      </c>
      <c r="M8" s="8" t="s">
        <v>59</v>
      </c>
      <c r="N8" s="115" t="s">
        <v>60</v>
      </c>
      <c r="O8" s="8" t="s">
        <v>61</v>
      </c>
      <c r="P8" s="8" t="s">
        <v>62</v>
      </c>
      <c r="Q8" s="8" t="s">
        <v>63</v>
      </c>
      <c r="R8" s="115" t="s">
        <v>64</v>
      </c>
      <c r="S8" s="115" t="s">
        <v>65</v>
      </c>
      <c r="T8" s="115" t="s">
        <v>66</v>
      </c>
      <c r="U8" s="115" t="s">
        <v>67</v>
      </c>
      <c r="V8" s="115" t="s">
        <v>68</v>
      </c>
      <c r="W8" s="117" t="s">
        <v>69</v>
      </c>
      <c r="X8" s="8" t="s">
        <v>70</v>
      </c>
      <c r="Y8" s="8" t="s">
        <v>71</v>
      </c>
      <c r="Z8" s="8" t="s">
        <v>72</v>
      </c>
      <c r="AA8" s="8" t="s">
        <v>73</v>
      </c>
      <c r="AB8" s="8" t="s">
        <v>74</v>
      </c>
      <c r="AC8" s="8" t="s">
        <v>75</v>
      </c>
      <c r="AD8" s="8" t="s">
        <v>76</v>
      </c>
      <c r="AE8" s="8" t="s">
        <v>77</v>
      </c>
      <c r="AF8" s="8" t="s">
        <v>78</v>
      </c>
      <c r="AG8" s="8" t="s">
        <v>79</v>
      </c>
      <c r="AH8" s="8" t="s">
        <v>80</v>
      </c>
      <c r="AI8" s="8" t="s">
        <v>81</v>
      </c>
      <c r="AJ8" s="8" t="s">
        <v>82</v>
      </c>
      <c r="AK8" s="8" t="s">
        <v>83</v>
      </c>
      <c r="AL8" s="8" t="s">
        <v>84</v>
      </c>
      <c r="AM8" s="115" t="s">
        <v>85</v>
      </c>
      <c r="AN8" s="118" t="s">
        <v>86</v>
      </c>
    </row>
    <row r="9" spans="1:40" ht="21" customHeight="1">
      <c r="A9" s="106"/>
      <c r="B9" s="7"/>
      <c r="C9" s="7"/>
      <c r="D9" s="7"/>
      <c r="E9" s="7"/>
      <c r="F9" s="7"/>
      <c r="G9" s="7"/>
      <c r="H9" s="7"/>
      <c r="I9" s="7"/>
      <c r="J9" s="7"/>
      <c r="K9" s="8"/>
      <c r="L9" s="94"/>
      <c r="M9" s="8"/>
      <c r="N9" s="8"/>
      <c r="O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>
      <c r="A10" s="106"/>
      <c r="B10" t="s">
        <v>15</v>
      </c>
      <c r="E10" s="12"/>
      <c r="F10" s="13"/>
      <c r="K10" s="6"/>
      <c r="L10" s="6"/>
      <c r="M10" s="6"/>
      <c r="N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>
      <c r="A11" s="106"/>
      <c r="C11" t="s">
        <v>87</v>
      </c>
      <c r="D11" t="s">
        <v>88</v>
      </c>
      <c r="E11" s="11"/>
      <c r="F11" s="11">
        <v>1</v>
      </c>
      <c r="G11" s="111">
        <v>0</v>
      </c>
      <c r="K11" s="6"/>
      <c r="L11" s="95" t="s">
        <v>89</v>
      </c>
      <c r="M11" s="110" t="s">
        <v>89</v>
      </c>
      <c r="N11" s="108"/>
      <c r="P11" s="107" t="s">
        <v>89</v>
      </c>
      <c r="T11" s="6"/>
      <c r="U11" s="6"/>
      <c r="V11" s="113" t="s">
        <v>89</v>
      </c>
      <c r="W11" s="114" t="s">
        <v>89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>
      <c r="A12" s="106"/>
      <c r="C12" t="s">
        <v>90</v>
      </c>
      <c r="D12" t="s">
        <v>91</v>
      </c>
      <c r="E12" s="11"/>
      <c r="F12" s="11">
        <v>0</v>
      </c>
      <c r="K12" s="6"/>
      <c r="L12" s="95" t="s">
        <v>89</v>
      </c>
      <c r="M12" s="110" t="s">
        <v>89</v>
      </c>
      <c r="N12" s="108"/>
      <c r="P12" s="107" t="s">
        <v>89</v>
      </c>
      <c r="T12" s="6"/>
      <c r="U12" s="6"/>
      <c r="V12" s="113" t="s">
        <v>89</v>
      </c>
      <c r="W12" s="114" t="s">
        <v>89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>
      <c r="A13" s="106"/>
      <c r="C13" t="s">
        <v>92</v>
      </c>
      <c r="D13" t="s">
        <v>93</v>
      </c>
      <c r="E13" s="11"/>
      <c r="F13" s="11">
        <v>0</v>
      </c>
      <c r="K13" s="6"/>
      <c r="L13" s="95" t="s">
        <v>89</v>
      </c>
      <c r="M13" s="110" t="s">
        <v>89</v>
      </c>
      <c r="N13" s="108" t="s">
        <v>89</v>
      </c>
      <c r="T13" s="6"/>
      <c r="U13" s="6"/>
      <c r="V13" s="6"/>
      <c r="W13" s="6"/>
      <c r="X13" s="114"/>
      <c r="Y13" s="114"/>
      <c r="Z13" s="114" t="s">
        <v>89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>
      <c r="A14" s="106"/>
      <c r="C14" t="s">
        <v>94</v>
      </c>
      <c r="D14" t="s">
        <v>95</v>
      </c>
      <c r="E14" s="11"/>
      <c r="F14" s="11">
        <v>0</v>
      </c>
      <c r="K14" s="6"/>
      <c r="L14" s="95" t="s">
        <v>89</v>
      </c>
      <c r="M14" s="110" t="s">
        <v>89</v>
      </c>
      <c r="N14" s="108" t="s">
        <v>89</v>
      </c>
      <c r="T14" s="6"/>
      <c r="U14" s="6"/>
      <c r="V14" s="6"/>
      <c r="W14" s="6"/>
      <c r="X14" s="114"/>
      <c r="Y14" s="114"/>
      <c r="Z14" s="114" t="s">
        <v>89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>
      <c r="A15" s="106"/>
      <c r="C15" t="s">
        <v>96</v>
      </c>
      <c r="D15" t="s">
        <v>97</v>
      </c>
      <c r="E15" s="11"/>
      <c r="F15" s="11"/>
      <c r="K15" s="6"/>
      <c r="L15" s="95" t="s">
        <v>89</v>
      </c>
      <c r="M15" s="110" t="s">
        <v>89</v>
      </c>
      <c r="N15" s="108" t="s">
        <v>89</v>
      </c>
      <c r="T15" s="6"/>
      <c r="U15" s="6"/>
      <c r="V15" s="6"/>
      <c r="W15" s="6"/>
      <c r="X15" s="6"/>
      <c r="Y15" s="6"/>
      <c r="Z15" s="114" t="s">
        <v>89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>
      <c r="A16" s="106"/>
      <c r="C16" t="s">
        <v>98</v>
      </c>
      <c r="D16" t="s">
        <v>99</v>
      </c>
      <c r="E16" s="11"/>
      <c r="F16" s="11">
        <v>0</v>
      </c>
      <c r="K16" s="6"/>
      <c r="L16" s="95" t="s">
        <v>89</v>
      </c>
      <c r="M16" s="110" t="s">
        <v>89</v>
      </c>
      <c r="N16" s="108" t="s">
        <v>89</v>
      </c>
      <c r="T16" s="6"/>
      <c r="U16" s="6"/>
      <c r="V16" s="6"/>
      <c r="W16" s="113" t="s">
        <v>89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>
      <c r="A17" s="106"/>
      <c r="C17" t="s">
        <v>100</v>
      </c>
      <c r="D17" t="s">
        <v>101</v>
      </c>
      <c r="E17" s="11"/>
      <c r="F17" s="11">
        <v>0</v>
      </c>
      <c r="K17" s="6"/>
      <c r="L17" s="95" t="s">
        <v>89</v>
      </c>
      <c r="M17" s="110" t="s">
        <v>89</v>
      </c>
      <c r="N17" s="108" t="s">
        <v>89</v>
      </c>
      <c r="T17" s="6"/>
      <c r="U17" s="6"/>
      <c r="V17" s="6"/>
      <c r="W17" s="113" t="s">
        <v>89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>
      <c r="A18" s="106"/>
      <c r="C18" t="s">
        <v>102</v>
      </c>
      <c r="D18" t="s">
        <v>103</v>
      </c>
      <c r="E18" s="11"/>
      <c r="F18" s="11">
        <v>0</v>
      </c>
      <c r="K18" s="6"/>
      <c r="L18" s="95" t="s">
        <v>89</v>
      </c>
      <c r="M18" s="110" t="s">
        <v>89</v>
      </c>
      <c r="N18" s="108" t="s">
        <v>89</v>
      </c>
      <c r="T18" s="6"/>
      <c r="U18" s="6"/>
      <c r="V18" s="6"/>
      <c r="W18" s="114"/>
      <c r="X18" s="6"/>
      <c r="Y18" s="6"/>
      <c r="Z18" s="6"/>
      <c r="AA18" s="114" t="s">
        <v>89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>
      <c r="C19" t="s">
        <v>104</v>
      </c>
      <c r="D19" t="s">
        <v>105</v>
      </c>
      <c r="E19" s="11"/>
      <c r="F19" s="11">
        <v>0</v>
      </c>
      <c r="K19" s="6"/>
      <c r="L19" s="95" t="s">
        <v>89</v>
      </c>
      <c r="M19" s="110" t="s">
        <v>89</v>
      </c>
      <c r="N19" s="108" t="s">
        <v>89</v>
      </c>
      <c r="T19" s="6"/>
      <c r="U19" s="6"/>
      <c r="V19" s="113" t="s">
        <v>89</v>
      </c>
      <c r="W19" s="114" t="s">
        <v>89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>
      <c r="C20" t="s">
        <v>106</v>
      </c>
      <c r="D20" t="s">
        <v>107</v>
      </c>
      <c r="E20" s="11"/>
      <c r="F20" s="11">
        <v>0</v>
      </c>
      <c r="K20" s="6"/>
      <c r="L20" s="95" t="s">
        <v>89</v>
      </c>
      <c r="M20" s="110" t="s">
        <v>89</v>
      </c>
      <c r="N20" s="108" t="s">
        <v>89</v>
      </c>
      <c r="T20" s="6"/>
      <c r="U20" s="6"/>
      <c r="V20" s="113" t="s">
        <v>89</v>
      </c>
      <c r="W20" s="114" t="s">
        <v>89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>
      <c r="C21" t="s">
        <v>108</v>
      </c>
      <c r="D21" t="s">
        <v>109</v>
      </c>
      <c r="E21" s="11"/>
      <c r="F21" s="11">
        <v>0</v>
      </c>
      <c r="K21" s="6"/>
      <c r="L21" s="95" t="s">
        <v>89</v>
      </c>
      <c r="M21" s="110" t="s">
        <v>89</v>
      </c>
      <c r="N21" s="108" t="s">
        <v>89</v>
      </c>
      <c r="T21" s="6"/>
      <c r="U21" s="6"/>
      <c r="V21" s="113"/>
      <c r="W21" s="114"/>
      <c r="X21" s="114"/>
      <c r="Y21" s="113" t="s">
        <v>89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>
      <c r="C22" t="s">
        <v>110</v>
      </c>
      <c r="D22" t="s">
        <v>111</v>
      </c>
      <c r="E22" s="11"/>
      <c r="F22" s="11">
        <v>0</v>
      </c>
      <c r="K22" s="6"/>
      <c r="L22" s="95" t="s">
        <v>89</v>
      </c>
      <c r="M22" s="110" t="s">
        <v>89</v>
      </c>
      <c r="N22" s="108" t="s">
        <v>89</v>
      </c>
      <c r="T22" s="6"/>
      <c r="U22" s="6"/>
      <c r="V22" s="6"/>
      <c r="W22" s="114" t="s">
        <v>89</v>
      </c>
      <c r="X22" s="11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>
      <c r="C23" t="s">
        <v>112</v>
      </c>
      <c r="D23" t="s">
        <v>113</v>
      </c>
      <c r="E23" s="11"/>
      <c r="F23" s="11">
        <v>0</v>
      </c>
      <c r="K23" s="6"/>
      <c r="L23" s="95" t="s">
        <v>89</v>
      </c>
      <c r="M23" s="110" t="s">
        <v>89</v>
      </c>
      <c r="N23" s="108" t="s">
        <v>89</v>
      </c>
      <c r="T23" s="6"/>
      <c r="U23" s="6"/>
      <c r="V23" s="6"/>
      <c r="W23" s="6"/>
      <c r="X23" s="6"/>
      <c r="Y23" s="6"/>
      <c r="Z23" s="6"/>
      <c r="AA23" s="109" t="s">
        <v>89</v>
      </c>
      <c r="AB23" s="114" t="s">
        <v>89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>
      <c r="C24" t="s">
        <v>114</v>
      </c>
      <c r="D24" t="s">
        <v>115</v>
      </c>
      <c r="E24" s="11"/>
      <c r="F24" s="11">
        <v>0</v>
      </c>
      <c r="K24" s="6"/>
      <c r="L24" s="95" t="s">
        <v>89</v>
      </c>
      <c r="M24" s="110" t="s">
        <v>89</v>
      </c>
      <c r="N24" s="108" t="s">
        <v>89</v>
      </c>
      <c r="T24" s="6"/>
      <c r="U24" s="6"/>
      <c r="V24" s="6"/>
      <c r="W24" s="6"/>
      <c r="X24" s="6"/>
      <c r="Y24" s="6"/>
      <c r="Z24" s="6"/>
      <c r="AA24" s="109" t="s">
        <v>89</v>
      </c>
      <c r="AB24" s="114" t="s">
        <v>89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>
      <c r="E25" s="11"/>
      <c r="F25" s="11"/>
      <c r="K25" s="6"/>
      <c r="L25" s="95"/>
      <c r="M25" s="110"/>
      <c r="N25" s="108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>
      <c r="B26" t="s">
        <v>25</v>
      </c>
      <c r="E26" s="11"/>
      <c r="F26" s="11"/>
      <c r="K26" s="6"/>
      <c r="L26" s="95"/>
      <c r="M26" s="110"/>
      <c r="N26" s="10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>
      <c r="C27" t="s">
        <v>116</v>
      </c>
      <c r="D27" t="s">
        <v>117</v>
      </c>
      <c r="E27" s="14"/>
      <c r="F27" s="84">
        <v>0</v>
      </c>
      <c r="K27" s="6"/>
      <c r="L27" s="95" t="s">
        <v>89</v>
      </c>
      <c r="M27" s="110" t="s">
        <v>89</v>
      </c>
      <c r="N27" s="108" t="s">
        <v>89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>
      <c r="C28" t="s">
        <v>118</v>
      </c>
      <c r="D28" t="s">
        <v>119</v>
      </c>
      <c r="E28" s="14"/>
      <c r="F28" s="11">
        <v>0</v>
      </c>
      <c r="K28" s="6"/>
      <c r="L28" s="95" t="s">
        <v>89</v>
      </c>
      <c r="M28" s="110" t="s">
        <v>89</v>
      </c>
      <c r="N28" s="108" t="s">
        <v>89</v>
      </c>
      <c r="Q28" s="109" t="s">
        <v>89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>
      <c r="C29" t="s">
        <v>120</v>
      </c>
      <c r="D29" t="s">
        <v>121</v>
      </c>
      <c r="E29" s="14"/>
      <c r="F29" s="11">
        <v>0</v>
      </c>
      <c r="K29" s="6"/>
      <c r="L29" s="95" t="s">
        <v>89</v>
      </c>
      <c r="M29" s="110" t="s">
        <v>89</v>
      </c>
      <c r="N29" s="108" t="s">
        <v>89</v>
      </c>
      <c r="Q29" s="109" t="s">
        <v>89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>
      <c r="C30" t="s">
        <v>122</v>
      </c>
      <c r="D30" t="s">
        <v>123</v>
      </c>
      <c r="E30" s="14"/>
      <c r="F30" s="11">
        <v>0</v>
      </c>
      <c r="K30" s="6"/>
      <c r="L30" s="95" t="s">
        <v>89</v>
      </c>
      <c r="M30" s="110" t="s">
        <v>89</v>
      </c>
      <c r="N30" s="108" t="s">
        <v>89</v>
      </c>
      <c r="Q30" s="109" t="s">
        <v>89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>
      <c r="C31" t="s">
        <v>124</v>
      </c>
      <c r="D31" t="s">
        <v>125</v>
      </c>
      <c r="E31" s="14"/>
      <c r="F31" s="11">
        <v>0</v>
      </c>
      <c r="K31" s="6"/>
      <c r="L31" s="95" t="s">
        <v>89</v>
      </c>
      <c r="M31" s="110" t="s">
        <v>89</v>
      </c>
      <c r="N31" s="108" t="s">
        <v>89</v>
      </c>
      <c r="T31" s="6"/>
      <c r="U31" s="6"/>
      <c r="V31" s="6"/>
      <c r="W31" s="109" t="s">
        <v>89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>
      <c r="C32" t="s">
        <v>126</v>
      </c>
      <c r="D32" t="s">
        <v>127</v>
      </c>
      <c r="E32" s="14"/>
      <c r="F32" s="11">
        <v>0</v>
      </c>
      <c r="K32" s="6"/>
      <c r="L32" s="95" t="s">
        <v>89</v>
      </c>
      <c r="M32" s="110" t="s">
        <v>89</v>
      </c>
      <c r="N32" s="108" t="s">
        <v>89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3:40">
      <c r="C33" t="s">
        <v>128</v>
      </c>
      <c r="D33" t="s">
        <v>129</v>
      </c>
      <c r="E33" s="14"/>
      <c r="F33" s="11">
        <v>0</v>
      </c>
      <c r="K33" s="6"/>
      <c r="L33" s="95" t="s">
        <v>89</v>
      </c>
      <c r="M33" s="110" t="s">
        <v>89</v>
      </c>
      <c r="N33" s="108" t="s">
        <v>89</v>
      </c>
      <c r="O33" s="113"/>
      <c r="Q33" s="109" t="s">
        <v>89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3:40">
      <c r="C34" t="s">
        <v>130</v>
      </c>
      <c r="D34" t="s">
        <v>131</v>
      </c>
      <c r="E34" s="14"/>
      <c r="F34" s="11">
        <v>0</v>
      </c>
      <c r="K34" s="6"/>
      <c r="L34" s="95" t="s">
        <v>89</v>
      </c>
      <c r="M34" s="110" t="s">
        <v>89</v>
      </c>
      <c r="N34" s="108" t="s">
        <v>89</v>
      </c>
      <c r="T34" s="6"/>
      <c r="U34" s="6"/>
      <c r="V34" s="6"/>
      <c r="W34" s="6"/>
      <c r="X34" s="6"/>
      <c r="Y34" s="6"/>
      <c r="Z34" s="6"/>
      <c r="AA34" s="109" t="s">
        <v>89</v>
      </c>
      <c r="AB34" s="113" t="s">
        <v>89</v>
      </c>
      <c r="AC34" s="116" t="s">
        <v>89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3:40">
      <c r="C35" t="s">
        <v>132</v>
      </c>
      <c r="D35" t="s">
        <v>133</v>
      </c>
      <c r="E35" s="14"/>
      <c r="F35" s="11">
        <v>0</v>
      </c>
      <c r="K35" s="6"/>
      <c r="L35" s="95" t="s">
        <v>89</v>
      </c>
      <c r="M35" s="110" t="s">
        <v>89</v>
      </c>
      <c r="N35" s="108" t="s">
        <v>89</v>
      </c>
      <c r="T35" s="6"/>
      <c r="U35" s="6"/>
      <c r="V35" s="6"/>
      <c r="W35" s="109" t="s">
        <v>89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3:40">
      <c r="C36" t="s">
        <v>134</v>
      </c>
      <c r="D36" t="s">
        <v>135</v>
      </c>
      <c r="E36" s="14"/>
      <c r="F36" s="11">
        <v>0</v>
      </c>
      <c r="K36" s="6"/>
      <c r="L36" s="95" t="s">
        <v>89</v>
      </c>
      <c r="M36" s="110" t="s">
        <v>89</v>
      </c>
      <c r="N36" s="108" t="s">
        <v>89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3:40">
      <c r="C37" t="s">
        <v>136</v>
      </c>
      <c r="D37" t="s">
        <v>137</v>
      </c>
      <c r="E37" s="14"/>
      <c r="F37" s="11">
        <v>0</v>
      </c>
      <c r="K37" s="6"/>
      <c r="L37" s="95" t="s">
        <v>89</v>
      </c>
      <c r="M37" s="110" t="s">
        <v>89</v>
      </c>
      <c r="N37" s="108" t="s">
        <v>89</v>
      </c>
      <c r="T37" s="6"/>
      <c r="U37" s="6"/>
      <c r="V37" s="6"/>
      <c r="W37" s="109" t="s">
        <v>89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3:40">
      <c r="C38" t="s">
        <v>138</v>
      </c>
      <c r="D38" t="s">
        <v>139</v>
      </c>
      <c r="E38" s="14"/>
      <c r="F38" s="11">
        <v>0</v>
      </c>
      <c r="K38" s="6"/>
      <c r="L38" s="95" t="s">
        <v>89</v>
      </c>
      <c r="M38" s="110" t="s">
        <v>89</v>
      </c>
      <c r="N38" s="108" t="s">
        <v>89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3:40">
      <c r="C39" t="s">
        <v>140</v>
      </c>
      <c r="D39" t="s">
        <v>141</v>
      </c>
      <c r="E39" s="14"/>
      <c r="F39" s="11">
        <v>0</v>
      </c>
      <c r="K39" s="6"/>
      <c r="L39" s="95" t="s">
        <v>89</v>
      </c>
      <c r="M39" s="110" t="s">
        <v>89</v>
      </c>
      <c r="N39" s="108" t="s">
        <v>89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3:40">
      <c r="C40" t="s">
        <v>142</v>
      </c>
      <c r="D40" t="s">
        <v>143</v>
      </c>
      <c r="E40" s="14"/>
      <c r="F40" s="11"/>
      <c r="K40" s="6"/>
      <c r="L40" s="95" t="s">
        <v>89</v>
      </c>
      <c r="M40" s="110" t="s">
        <v>89</v>
      </c>
      <c r="N40" s="108" t="s">
        <v>89</v>
      </c>
      <c r="P40" s="113"/>
      <c r="Q40" s="109" t="s">
        <v>89</v>
      </c>
      <c r="T40" s="6"/>
      <c r="U40" s="6"/>
      <c r="V40" s="6"/>
      <c r="W40" s="6"/>
      <c r="X40" s="116" t="s">
        <v>89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3:40">
      <c r="C41" t="s">
        <v>144</v>
      </c>
      <c r="D41" t="s">
        <v>145</v>
      </c>
      <c r="E41" s="14"/>
      <c r="F41" s="11">
        <v>0</v>
      </c>
      <c r="K41" s="6"/>
      <c r="L41" s="95" t="s">
        <v>89</v>
      </c>
      <c r="M41" s="110" t="s">
        <v>89</v>
      </c>
      <c r="N41" s="108" t="s">
        <v>89</v>
      </c>
      <c r="O41" s="113"/>
      <c r="T41" s="6"/>
      <c r="U41" s="6"/>
      <c r="V41" s="6"/>
      <c r="W41" s="6"/>
      <c r="X41" s="6"/>
      <c r="Y41" s="6"/>
      <c r="Z41" s="113" t="s">
        <v>89</v>
      </c>
      <c r="AA41" s="6"/>
      <c r="AB41" s="6"/>
      <c r="AC41" s="6"/>
      <c r="AD41" s="116" t="s">
        <v>89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3:40">
      <c r="C42" t="s">
        <v>146</v>
      </c>
      <c r="D42" t="s">
        <v>147</v>
      </c>
      <c r="E42" s="14"/>
      <c r="F42" s="11">
        <v>0</v>
      </c>
      <c r="K42" s="6"/>
      <c r="L42" s="95" t="s">
        <v>89</v>
      </c>
      <c r="M42" s="110" t="s">
        <v>89</v>
      </c>
      <c r="N42" s="108" t="s">
        <v>89</v>
      </c>
      <c r="O42" s="113"/>
      <c r="T42" s="6"/>
      <c r="U42" s="6"/>
      <c r="V42" s="6"/>
      <c r="W42" s="6"/>
      <c r="X42" s="6"/>
      <c r="Y42" s="6"/>
      <c r="Z42" s="113" t="s">
        <v>89</v>
      </c>
      <c r="AA42" s="6"/>
      <c r="AB42" s="6"/>
      <c r="AC42" s="6"/>
      <c r="AD42" s="116" t="s">
        <v>89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3:40">
      <c r="C43" t="s">
        <v>148</v>
      </c>
      <c r="D43" t="s">
        <v>149</v>
      </c>
      <c r="E43" s="14"/>
      <c r="F43" s="11">
        <v>0</v>
      </c>
      <c r="K43" s="6"/>
      <c r="L43" s="95" t="s">
        <v>89</v>
      </c>
      <c r="M43" s="110" t="s">
        <v>89</v>
      </c>
      <c r="N43" s="108" t="s">
        <v>89</v>
      </c>
      <c r="T43" s="6"/>
      <c r="U43" s="6"/>
      <c r="V43" s="6"/>
      <c r="W43" s="6"/>
      <c r="X43" s="6"/>
      <c r="Y43" s="6"/>
      <c r="Z43" s="113" t="s">
        <v>89</v>
      </c>
      <c r="AA43" s="6"/>
      <c r="AB43" s="6"/>
      <c r="AC43" s="6"/>
      <c r="AD43" s="116" t="s">
        <v>89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3:40">
      <c r="C44" t="s">
        <v>150</v>
      </c>
      <c r="D44" t="s">
        <v>151</v>
      </c>
      <c r="E44" s="14"/>
      <c r="F44" s="11"/>
      <c r="K44" s="6"/>
      <c r="L44" s="95" t="s">
        <v>89</v>
      </c>
      <c r="M44" s="110" t="s">
        <v>89</v>
      </c>
      <c r="N44" s="108" t="s">
        <v>89</v>
      </c>
      <c r="T44" s="6"/>
      <c r="U44" s="6"/>
      <c r="V44" s="6"/>
      <c r="W44" s="6"/>
      <c r="X44" s="6"/>
      <c r="Y44" s="6"/>
      <c r="Z44" s="113" t="s">
        <v>89</v>
      </c>
      <c r="AA44" s="6"/>
      <c r="AB44" s="6"/>
      <c r="AC44" s="6"/>
      <c r="AD44" s="116" t="s">
        <v>89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3:40">
      <c r="C45" t="s">
        <v>152</v>
      </c>
      <c r="D45" t="s">
        <v>153</v>
      </c>
      <c r="E45" s="14"/>
      <c r="F45" s="11">
        <v>0</v>
      </c>
      <c r="K45" s="6"/>
      <c r="L45" s="95" t="s">
        <v>89</v>
      </c>
      <c r="M45" s="110" t="s">
        <v>89</v>
      </c>
      <c r="N45" s="108" t="s">
        <v>89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3:40">
      <c r="C46" t="s">
        <v>154</v>
      </c>
      <c r="D46" t="s">
        <v>155</v>
      </c>
      <c r="E46" s="14"/>
      <c r="F46" s="11">
        <v>0</v>
      </c>
      <c r="K46" s="6"/>
      <c r="L46" s="95" t="s">
        <v>89</v>
      </c>
      <c r="M46" s="110" t="s">
        <v>89</v>
      </c>
      <c r="N46" s="108" t="s">
        <v>89</v>
      </c>
      <c r="O46" s="109" t="s">
        <v>89</v>
      </c>
      <c r="T46" s="6"/>
      <c r="U46" s="6"/>
      <c r="V46" s="6"/>
      <c r="W46" s="6"/>
      <c r="X46" s="6"/>
      <c r="Y46" s="6"/>
      <c r="Z46" s="6"/>
      <c r="AA46" s="113" t="s">
        <v>89</v>
      </c>
      <c r="AB46" s="6"/>
      <c r="AC46" s="116" t="s">
        <v>89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3:40">
      <c r="C47" t="s">
        <v>156</v>
      </c>
      <c r="D47" t="s">
        <v>157</v>
      </c>
      <c r="E47" s="14"/>
      <c r="F47" s="11">
        <v>0</v>
      </c>
      <c r="K47" s="6"/>
      <c r="L47" s="95" t="s">
        <v>89</v>
      </c>
      <c r="M47" s="110" t="s">
        <v>89</v>
      </c>
      <c r="N47" s="108" t="s">
        <v>89</v>
      </c>
      <c r="O47" s="116" t="s">
        <v>89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3:40">
      <c r="C48" t="s">
        <v>158</v>
      </c>
      <c r="D48" t="s">
        <v>159</v>
      </c>
      <c r="E48" s="14"/>
      <c r="F48" s="11">
        <v>0</v>
      </c>
      <c r="K48" s="6"/>
      <c r="L48" s="95" t="s">
        <v>89</v>
      </c>
      <c r="M48" s="110" t="s">
        <v>89</v>
      </c>
      <c r="N48" s="108" t="s">
        <v>89</v>
      </c>
      <c r="O48" s="116" t="s">
        <v>89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2:40">
      <c r="C49" t="s">
        <v>160</v>
      </c>
      <c r="D49" t="s">
        <v>161</v>
      </c>
      <c r="E49" s="14"/>
      <c r="F49" s="11">
        <v>0</v>
      </c>
      <c r="K49" s="6"/>
      <c r="L49" s="95" t="s">
        <v>89</v>
      </c>
      <c r="M49" s="110" t="s">
        <v>89</v>
      </c>
      <c r="N49" s="108" t="s">
        <v>89</v>
      </c>
      <c r="O49" s="116" t="s">
        <v>89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2:40">
      <c r="E50" s="14"/>
      <c r="F50" s="11"/>
      <c r="K50" s="6"/>
      <c r="L50" s="95"/>
      <c r="M50" s="110"/>
      <c r="N50" s="108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2:40">
      <c r="B51" t="s">
        <v>16</v>
      </c>
      <c r="E51" s="14"/>
      <c r="F51" s="11"/>
      <c r="K51" s="6"/>
      <c r="L51" s="95"/>
      <c r="M51" s="110"/>
      <c r="N51" s="108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2:40">
      <c r="C52" t="s">
        <v>162</v>
      </c>
      <c r="D52" t="s">
        <v>163</v>
      </c>
      <c r="E52" s="14"/>
      <c r="F52" s="11">
        <v>0</v>
      </c>
      <c r="K52" s="6"/>
      <c r="L52" s="107" t="s">
        <v>89</v>
      </c>
      <c r="M52" s="110"/>
      <c r="N52" s="109" t="s">
        <v>89</v>
      </c>
      <c r="O52" s="109" t="s">
        <v>89</v>
      </c>
      <c r="P52" s="109" t="s">
        <v>89</v>
      </c>
      <c r="Q52" s="116" t="s">
        <v>89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2:40">
      <c r="C53" t="s">
        <v>164</v>
      </c>
      <c r="D53" t="s">
        <v>165</v>
      </c>
      <c r="E53" s="14"/>
      <c r="F53" s="11">
        <v>0</v>
      </c>
      <c r="K53" s="6"/>
      <c r="L53" s="95" t="s">
        <v>89</v>
      </c>
      <c r="M53" s="110" t="s">
        <v>89</v>
      </c>
      <c r="N53" s="108" t="s">
        <v>89</v>
      </c>
      <c r="P53" s="116"/>
      <c r="Q53" s="109" t="s">
        <v>89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2:40">
      <c r="C54" t="s">
        <v>166</v>
      </c>
      <c r="D54" t="s">
        <v>167</v>
      </c>
      <c r="E54" s="14"/>
      <c r="F54" s="11">
        <v>0</v>
      </c>
      <c r="K54" s="6"/>
      <c r="L54" s="95" t="s">
        <v>89</v>
      </c>
      <c r="M54" s="110" t="s">
        <v>89</v>
      </c>
      <c r="N54" s="108" t="s">
        <v>89</v>
      </c>
      <c r="Q54" s="109" t="s">
        <v>89</v>
      </c>
      <c r="T54" s="6"/>
      <c r="U54" s="6"/>
      <c r="V54" s="6"/>
      <c r="W54" s="6"/>
      <c r="X54" s="113" t="s">
        <v>89</v>
      </c>
      <c r="Y54" s="113" t="s">
        <v>89</v>
      </c>
      <c r="Z54" s="113" t="s">
        <v>89</v>
      </c>
      <c r="AA54" s="116" t="s">
        <v>89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2:40">
      <c r="C55" t="s">
        <v>168</v>
      </c>
      <c r="D55" t="s">
        <v>169</v>
      </c>
      <c r="E55" s="14"/>
      <c r="F55" s="11">
        <v>0</v>
      </c>
      <c r="K55" s="6"/>
      <c r="L55" s="95" t="s">
        <v>89</v>
      </c>
      <c r="M55" s="110" t="s">
        <v>89</v>
      </c>
      <c r="N55" s="108" t="s">
        <v>89</v>
      </c>
      <c r="Q55" s="109" t="s">
        <v>89</v>
      </c>
      <c r="T55" s="6"/>
      <c r="U55" s="6"/>
      <c r="V55" s="6"/>
      <c r="W55" s="6"/>
      <c r="X55" s="113" t="s">
        <v>89</v>
      </c>
      <c r="Y55" s="113" t="s">
        <v>89</v>
      </c>
      <c r="Z55" s="113" t="s">
        <v>89</v>
      </c>
      <c r="AA55" s="116" t="s">
        <v>89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2:40">
      <c r="C56" t="s">
        <v>170</v>
      </c>
      <c r="D56" t="s">
        <v>171</v>
      </c>
      <c r="E56" s="14"/>
      <c r="F56" s="11">
        <v>0</v>
      </c>
      <c r="K56" s="6"/>
      <c r="L56" s="95" t="s">
        <v>89</v>
      </c>
      <c r="M56" s="110" t="s">
        <v>89</v>
      </c>
      <c r="N56" s="108" t="s">
        <v>89</v>
      </c>
      <c r="Q56" s="109" t="s">
        <v>89</v>
      </c>
      <c r="T56" s="6"/>
      <c r="U56" s="6"/>
      <c r="V56" s="6"/>
      <c r="W56" s="6"/>
      <c r="X56" s="113" t="s">
        <v>89</v>
      </c>
      <c r="Y56" s="113" t="s">
        <v>89</v>
      </c>
      <c r="Z56" s="113" t="s">
        <v>89</v>
      </c>
      <c r="AA56" s="116" t="s">
        <v>89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2:40">
      <c r="C57" t="s">
        <v>172</v>
      </c>
      <c r="D57" t="s">
        <v>173</v>
      </c>
      <c r="E57" s="14"/>
      <c r="F57" s="11">
        <v>0</v>
      </c>
      <c r="K57" s="6"/>
      <c r="L57" s="95" t="s">
        <v>89</v>
      </c>
      <c r="M57" s="110" t="s">
        <v>89</v>
      </c>
      <c r="N57" s="108" t="s">
        <v>89</v>
      </c>
      <c r="P57" s="109" t="s">
        <v>89</v>
      </c>
      <c r="Q57" s="109" t="s">
        <v>89</v>
      </c>
      <c r="T57" s="6"/>
      <c r="U57" s="6"/>
      <c r="V57" s="6"/>
      <c r="W57" s="6"/>
      <c r="X57" s="113" t="s">
        <v>89</v>
      </c>
      <c r="Y57" s="113" t="s">
        <v>89</v>
      </c>
      <c r="Z57" s="113" t="s">
        <v>89</v>
      </c>
      <c r="AA57" s="116" t="s">
        <v>89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2:40">
      <c r="C58" t="s">
        <v>174</v>
      </c>
      <c r="D58" t="s">
        <v>175</v>
      </c>
      <c r="E58" s="14"/>
      <c r="F58" s="11">
        <v>0</v>
      </c>
      <c r="K58" s="6"/>
      <c r="L58" s="95" t="s">
        <v>89</v>
      </c>
      <c r="M58" s="110" t="s">
        <v>89</v>
      </c>
      <c r="N58" s="108" t="s">
        <v>89</v>
      </c>
      <c r="T58" s="6"/>
      <c r="U58" s="6"/>
      <c r="V58" s="6"/>
      <c r="W58" s="6"/>
      <c r="X58" s="6"/>
      <c r="Y58" s="6"/>
      <c r="Z58" s="6"/>
      <c r="AA58" s="6"/>
      <c r="AB58" s="6"/>
      <c r="AC58" s="107" t="s">
        <v>89</v>
      </c>
      <c r="AD58" s="6"/>
      <c r="AE58" s="6"/>
      <c r="AF58" s="6"/>
      <c r="AG58" s="109" t="s">
        <v>89</v>
      </c>
      <c r="AH58" s="116" t="s">
        <v>89</v>
      </c>
      <c r="AI58" s="6"/>
      <c r="AJ58" s="6"/>
      <c r="AK58" s="6"/>
      <c r="AL58" s="6"/>
      <c r="AM58" s="6"/>
      <c r="AN58" s="6"/>
    </row>
    <row r="59" spans="2:40">
      <c r="C59" t="s">
        <v>176</v>
      </c>
      <c r="D59" t="s">
        <v>177</v>
      </c>
      <c r="E59" s="14"/>
      <c r="F59" s="11">
        <v>0</v>
      </c>
      <c r="K59" s="6"/>
      <c r="L59" s="95" t="s">
        <v>89</v>
      </c>
      <c r="M59" s="110" t="s">
        <v>89</v>
      </c>
      <c r="N59" s="108" t="s">
        <v>89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2:40">
      <c r="C60" t="s">
        <v>178</v>
      </c>
      <c r="D60" t="s">
        <v>179</v>
      </c>
      <c r="E60" s="14"/>
      <c r="F60" s="11">
        <v>0</v>
      </c>
      <c r="K60" s="6"/>
      <c r="L60" s="107" t="s">
        <v>89</v>
      </c>
      <c r="M60" s="110"/>
      <c r="N60" s="108" t="s">
        <v>89</v>
      </c>
      <c r="O60" s="109" t="s">
        <v>89</v>
      </c>
      <c r="P60" s="109" t="s">
        <v>89</v>
      </c>
      <c r="Q60" s="109" t="s">
        <v>89</v>
      </c>
      <c r="T60" s="6"/>
      <c r="U60" s="6"/>
      <c r="V60" s="6"/>
      <c r="W60" s="113" t="s">
        <v>89</v>
      </c>
      <c r="X60" s="116" t="s">
        <v>89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2:40">
      <c r="C61" t="s">
        <v>180</v>
      </c>
      <c r="D61" t="s">
        <v>181</v>
      </c>
      <c r="E61" s="14"/>
      <c r="F61" s="11">
        <v>0</v>
      </c>
      <c r="K61" s="6"/>
      <c r="L61" s="95" t="s">
        <v>89</v>
      </c>
      <c r="M61" s="110" t="s">
        <v>89</v>
      </c>
      <c r="N61" s="108" t="s">
        <v>89</v>
      </c>
      <c r="Q61" s="109" t="s">
        <v>89</v>
      </c>
      <c r="R61" s="113" t="s">
        <v>89</v>
      </c>
      <c r="T61" s="6"/>
      <c r="U61" s="6"/>
      <c r="V61" s="6"/>
      <c r="W61" s="6"/>
      <c r="X61" s="113" t="s">
        <v>89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2:40">
      <c r="C62" t="s">
        <v>182</v>
      </c>
      <c r="D62" t="s">
        <v>183</v>
      </c>
      <c r="E62" s="14"/>
      <c r="F62" s="11">
        <v>0</v>
      </c>
      <c r="K62" s="6"/>
      <c r="L62" s="95" t="s">
        <v>89</v>
      </c>
      <c r="M62" s="110" t="s">
        <v>89</v>
      </c>
      <c r="N62" s="108" t="s">
        <v>89</v>
      </c>
      <c r="Q62" s="109" t="s">
        <v>89</v>
      </c>
      <c r="R62" s="113" t="s">
        <v>89</v>
      </c>
      <c r="T62" s="6"/>
      <c r="U62" s="6"/>
      <c r="V62" s="6"/>
      <c r="W62" s="6"/>
      <c r="X62" s="113" t="s">
        <v>89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2:40">
      <c r="C63" t="s">
        <v>184</v>
      </c>
      <c r="D63" t="s">
        <v>185</v>
      </c>
      <c r="E63" s="14"/>
      <c r="F63" s="11">
        <v>0</v>
      </c>
      <c r="K63" s="6"/>
      <c r="L63" s="95" t="s">
        <v>89</v>
      </c>
      <c r="M63" s="110" t="s">
        <v>89</v>
      </c>
      <c r="N63" s="108" t="s">
        <v>89</v>
      </c>
      <c r="Q63" s="109" t="s">
        <v>89</v>
      </c>
      <c r="R63" s="113" t="s">
        <v>89</v>
      </c>
      <c r="T63" s="6"/>
      <c r="U63" s="6"/>
      <c r="V63" s="6"/>
      <c r="W63" s="6"/>
      <c r="X63" s="113" t="s">
        <v>89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2:40">
      <c r="C64" t="s">
        <v>186</v>
      </c>
      <c r="D64" t="s">
        <v>187</v>
      </c>
      <c r="E64" s="14"/>
      <c r="F64" s="11"/>
      <c r="K64" s="6"/>
      <c r="L64" s="95" t="s">
        <v>89</v>
      </c>
      <c r="M64" s="110" t="s">
        <v>89</v>
      </c>
      <c r="N64" s="108" t="s">
        <v>89</v>
      </c>
      <c r="P64" s="109" t="s">
        <v>89</v>
      </c>
      <c r="Q64" s="109" t="s">
        <v>89</v>
      </c>
      <c r="R64" s="113" t="s">
        <v>89</v>
      </c>
      <c r="T64" s="6"/>
      <c r="U64" s="6"/>
      <c r="V64" s="6"/>
      <c r="W64" s="113" t="s">
        <v>89</v>
      </c>
      <c r="X64" s="116" t="s">
        <v>89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2:40">
      <c r="C65" t="s">
        <v>188</v>
      </c>
      <c r="D65" t="s">
        <v>189</v>
      </c>
      <c r="E65" s="14"/>
      <c r="F65" s="11">
        <v>0</v>
      </c>
      <c r="K65" s="6"/>
      <c r="L65" s="95" t="s">
        <v>89</v>
      </c>
      <c r="M65" s="110" t="s">
        <v>89</v>
      </c>
      <c r="N65" s="108" t="s">
        <v>89</v>
      </c>
      <c r="Q65" s="109" t="s">
        <v>89</v>
      </c>
      <c r="R65" s="109" t="s">
        <v>89</v>
      </c>
      <c r="T65" s="6"/>
      <c r="U65" s="6"/>
      <c r="V65" s="6"/>
      <c r="W65" s="113" t="s">
        <v>89</v>
      </c>
      <c r="X65" s="113" t="s">
        <v>89</v>
      </c>
      <c r="Y65" s="116" t="s">
        <v>89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2:40">
      <c r="C66" t="s">
        <v>190</v>
      </c>
      <c r="D66" t="s">
        <v>191</v>
      </c>
      <c r="E66" s="14"/>
      <c r="F66" s="11">
        <v>0</v>
      </c>
      <c r="K66" s="6"/>
      <c r="L66" s="95" t="s">
        <v>89</v>
      </c>
      <c r="M66" s="110" t="s">
        <v>89</v>
      </c>
      <c r="N66" s="108" t="s">
        <v>89</v>
      </c>
      <c r="R66" s="109" t="s">
        <v>89</v>
      </c>
      <c r="T66" s="6"/>
      <c r="U66" s="6"/>
      <c r="V66" s="6"/>
      <c r="W66" s="113" t="s">
        <v>89</v>
      </c>
      <c r="X66" s="113" t="s">
        <v>89</v>
      </c>
      <c r="Y66" s="116" t="s">
        <v>89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2:40">
      <c r="C67" t="s">
        <v>192</v>
      </c>
      <c r="D67" t="s">
        <v>193</v>
      </c>
      <c r="E67" s="14"/>
      <c r="F67" s="11">
        <v>0</v>
      </c>
      <c r="K67" s="6"/>
      <c r="L67" s="95" t="s">
        <v>89</v>
      </c>
      <c r="M67" s="110" t="s">
        <v>89</v>
      </c>
      <c r="N67" s="108" t="s">
        <v>89</v>
      </c>
      <c r="R67" s="109" t="s">
        <v>89</v>
      </c>
      <c r="T67" s="6"/>
      <c r="U67" s="6"/>
      <c r="V67" s="6"/>
      <c r="W67" s="113" t="s">
        <v>89</v>
      </c>
      <c r="X67" s="113" t="s">
        <v>89</v>
      </c>
      <c r="Y67" s="116" t="s">
        <v>89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2:40">
      <c r="C68" t="s">
        <v>194</v>
      </c>
      <c r="D68" t="s">
        <v>195</v>
      </c>
      <c r="E68" s="14"/>
      <c r="F68" s="11">
        <v>0</v>
      </c>
      <c r="K68" s="6"/>
      <c r="L68" s="95" t="s">
        <v>89</v>
      </c>
      <c r="M68" s="110" t="s">
        <v>89</v>
      </c>
      <c r="N68" s="108" t="s">
        <v>89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2:40">
      <c r="C69" t="s">
        <v>196</v>
      </c>
      <c r="D69" t="s">
        <v>197</v>
      </c>
      <c r="E69" s="14"/>
      <c r="F69" s="11">
        <v>0</v>
      </c>
      <c r="K69" s="6"/>
      <c r="L69" s="95" t="s">
        <v>89</v>
      </c>
      <c r="M69" s="110" t="s">
        <v>89</v>
      </c>
      <c r="N69" s="108" t="s">
        <v>89</v>
      </c>
      <c r="T69" s="6"/>
      <c r="U69" s="6"/>
      <c r="V69" s="6"/>
      <c r="W69" s="113" t="s">
        <v>89</v>
      </c>
      <c r="X69" s="116" t="s">
        <v>89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2:40">
      <c r="C70" t="s">
        <v>198</v>
      </c>
      <c r="D70" t="s">
        <v>199</v>
      </c>
      <c r="E70" s="14"/>
      <c r="F70" s="11">
        <v>0</v>
      </c>
      <c r="K70" s="6"/>
      <c r="L70" s="95" t="s">
        <v>89</v>
      </c>
      <c r="M70" s="110" t="s">
        <v>89</v>
      </c>
      <c r="N70" s="108" t="s">
        <v>89</v>
      </c>
      <c r="T70" s="6"/>
      <c r="U70" s="6"/>
      <c r="V70" s="6"/>
      <c r="W70" s="113" t="s">
        <v>89</v>
      </c>
      <c r="X70" s="116" t="s">
        <v>89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2:40">
      <c r="C71" t="s">
        <v>200</v>
      </c>
      <c r="D71" t="s">
        <v>201</v>
      </c>
      <c r="E71" s="14"/>
      <c r="F71" s="11">
        <v>0</v>
      </c>
      <c r="K71" s="6"/>
      <c r="L71" s="95" t="s">
        <v>89</v>
      </c>
      <c r="M71" s="110" t="s">
        <v>89</v>
      </c>
      <c r="N71" s="108" t="s">
        <v>89</v>
      </c>
      <c r="P71" s="109" t="s">
        <v>89</v>
      </c>
      <c r="Q71" s="109" t="s">
        <v>89</v>
      </c>
      <c r="R71" s="113" t="s">
        <v>89</v>
      </c>
      <c r="T71" s="6"/>
      <c r="U71" s="6"/>
      <c r="V71" s="6"/>
      <c r="W71" s="113" t="s">
        <v>89</v>
      </c>
      <c r="X71" s="116" t="s">
        <v>89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2:40">
      <c r="C72" t="s">
        <v>202</v>
      </c>
      <c r="D72" t="s">
        <v>203</v>
      </c>
      <c r="E72" s="14"/>
      <c r="F72" s="11">
        <v>0</v>
      </c>
      <c r="K72" s="6"/>
      <c r="L72" s="95" t="s">
        <v>89</v>
      </c>
      <c r="M72" s="110" t="s">
        <v>89</v>
      </c>
      <c r="N72" s="108" t="s">
        <v>89</v>
      </c>
      <c r="P72" s="109" t="s">
        <v>89</v>
      </c>
      <c r="Q72" s="109" t="s">
        <v>89</v>
      </c>
      <c r="T72" s="6"/>
      <c r="U72" s="6"/>
      <c r="V72" s="6"/>
      <c r="W72" s="113" t="s">
        <v>89</v>
      </c>
      <c r="X72" s="116" t="s">
        <v>89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2:40">
      <c r="E73" s="14"/>
      <c r="F73" s="11"/>
      <c r="K73" s="6"/>
      <c r="L73" s="95"/>
      <c r="M73" s="110"/>
      <c r="N73" s="108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2:40">
      <c r="B74" t="s">
        <v>18</v>
      </c>
      <c r="E74" s="14"/>
      <c r="F74" s="11"/>
      <c r="K74" s="6"/>
      <c r="L74" s="95"/>
      <c r="M74" s="110"/>
      <c r="N74" s="108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2:40">
      <c r="C75" t="s">
        <v>204</v>
      </c>
      <c r="D75" t="s">
        <v>205</v>
      </c>
      <c r="E75" s="14"/>
      <c r="F75" s="11">
        <v>0</v>
      </c>
      <c r="K75" s="6"/>
      <c r="L75" s="95" t="s">
        <v>89</v>
      </c>
      <c r="M75" s="110" t="s">
        <v>89</v>
      </c>
      <c r="N75" s="109" t="s">
        <v>89</v>
      </c>
      <c r="O75" s="109" t="s">
        <v>89</v>
      </c>
      <c r="P75" s="109" t="s">
        <v>89</v>
      </c>
      <c r="Q75" s="109" t="s">
        <v>89</v>
      </c>
      <c r="R75" s="113" t="s">
        <v>89</v>
      </c>
      <c r="T75" s="6"/>
      <c r="U75" s="6"/>
      <c r="V75" s="116" t="s">
        <v>89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2:40">
      <c r="C76" t="s">
        <v>206</v>
      </c>
      <c r="D76" t="s">
        <v>207</v>
      </c>
      <c r="E76" s="14"/>
      <c r="F76" s="11">
        <v>0</v>
      </c>
      <c r="K76" s="6"/>
      <c r="L76" s="95" t="s">
        <v>89</v>
      </c>
      <c r="M76" s="110" t="s">
        <v>89</v>
      </c>
      <c r="N76" s="109" t="s">
        <v>89</v>
      </c>
      <c r="O76" s="109" t="s">
        <v>89</v>
      </c>
      <c r="P76" s="109" t="s">
        <v>89</v>
      </c>
      <c r="Q76" s="109" t="s">
        <v>89</v>
      </c>
      <c r="R76" s="113" t="s">
        <v>89</v>
      </c>
      <c r="T76" s="6"/>
      <c r="U76" s="6"/>
      <c r="V76" s="116" t="s">
        <v>89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2:40">
      <c r="C77" t="s">
        <v>208</v>
      </c>
      <c r="D77" t="s">
        <v>209</v>
      </c>
      <c r="E77" s="14"/>
      <c r="F77" s="11">
        <v>0</v>
      </c>
      <c r="K77" s="6"/>
      <c r="L77" s="95" t="s">
        <v>89</v>
      </c>
      <c r="M77" s="110" t="s">
        <v>89</v>
      </c>
      <c r="N77" s="109" t="s">
        <v>89</v>
      </c>
      <c r="O77" s="109" t="s">
        <v>89</v>
      </c>
      <c r="P77" s="109" t="s">
        <v>89</v>
      </c>
      <c r="Q77" s="109" t="s">
        <v>89</v>
      </c>
      <c r="R77" s="113" t="s">
        <v>89</v>
      </c>
      <c r="T77" s="6"/>
      <c r="U77" s="6"/>
      <c r="V77" s="116" t="s">
        <v>89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2:40">
      <c r="C78" t="s">
        <v>210</v>
      </c>
      <c r="D78" t="s">
        <v>211</v>
      </c>
      <c r="E78" s="14"/>
      <c r="F78" s="11">
        <v>0</v>
      </c>
      <c r="K78" s="6"/>
      <c r="L78" s="95" t="s">
        <v>89</v>
      </c>
      <c r="M78" s="108" t="s">
        <v>89</v>
      </c>
      <c r="N78" s="108" t="s">
        <v>89</v>
      </c>
      <c r="Q78" s="109" t="s">
        <v>89</v>
      </c>
      <c r="R78" s="113" t="s">
        <v>89</v>
      </c>
      <c r="T78" s="6"/>
      <c r="U78" s="6"/>
      <c r="V78" s="116" t="s">
        <v>89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2:40">
      <c r="C79" t="s">
        <v>212</v>
      </c>
      <c r="D79" t="s">
        <v>213</v>
      </c>
      <c r="E79" s="14"/>
      <c r="F79" s="11">
        <v>0</v>
      </c>
      <c r="K79" s="6"/>
      <c r="L79" s="95" t="s">
        <v>89</v>
      </c>
      <c r="M79" s="110" t="s">
        <v>89</v>
      </c>
      <c r="N79" s="108" t="s">
        <v>89</v>
      </c>
      <c r="Q79" s="109" t="s">
        <v>89</v>
      </c>
      <c r="R79" s="113" t="s">
        <v>89</v>
      </c>
      <c r="T79" s="6"/>
      <c r="U79" s="6"/>
      <c r="V79" s="116" t="s">
        <v>89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2:40">
      <c r="C80" t="s">
        <v>214</v>
      </c>
      <c r="D80" t="s">
        <v>215</v>
      </c>
      <c r="E80" s="14"/>
      <c r="F80" s="11">
        <v>0</v>
      </c>
      <c r="K80" s="6"/>
      <c r="L80" s="95" t="s">
        <v>89</v>
      </c>
      <c r="M80" s="110" t="s">
        <v>89</v>
      </c>
      <c r="N80" s="108" t="s">
        <v>89</v>
      </c>
      <c r="Q80" s="109" t="s">
        <v>89</v>
      </c>
      <c r="R80" s="113" t="s">
        <v>89</v>
      </c>
      <c r="T80" s="6"/>
      <c r="U80" s="6"/>
      <c r="V80" s="116" t="s">
        <v>89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3:40">
      <c r="C81" t="s">
        <v>216</v>
      </c>
      <c r="D81" t="s">
        <v>217</v>
      </c>
      <c r="E81" s="14"/>
      <c r="F81" s="11">
        <v>0</v>
      </c>
      <c r="K81" s="6"/>
      <c r="L81" s="95" t="s">
        <v>89</v>
      </c>
      <c r="M81" s="108" t="s">
        <v>89</v>
      </c>
      <c r="N81" s="108" t="s">
        <v>89</v>
      </c>
      <c r="Q81" s="109" t="s">
        <v>89</v>
      </c>
      <c r="R81" s="113" t="s">
        <v>89</v>
      </c>
      <c r="T81" s="6"/>
      <c r="U81" s="6"/>
      <c r="V81" s="116" t="s">
        <v>89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3:40">
      <c r="C82" t="s">
        <v>218</v>
      </c>
      <c r="D82" t="s">
        <v>219</v>
      </c>
      <c r="E82" s="14"/>
      <c r="F82" s="11">
        <v>0</v>
      </c>
      <c r="K82" s="6"/>
      <c r="L82" s="95" t="s">
        <v>89</v>
      </c>
      <c r="M82" s="108" t="s">
        <v>89</v>
      </c>
      <c r="N82" s="108" t="s">
        <v>89</v>
      </c>
      <c r="Q82" s="109" t="s">
        <v>89</v>
      </c>
      <c r="R82" s="113" t="s">
        <v>89</v>
      </c>
      <c r="T82" s="6"/>
      <c r="U82" s="6"/>
      <c r="V82" s="116" t="s">
        <v>89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3:40">
      <c r="C83" t="s">
        <v>220</v>
      </c>
      <c r="D83" t="s">
        <v>221</v>
      </c>
      <c r="E83" s="14"/>
      <c r="F83" s="11">
        <v>0</v>
      </c>
      <c r="K83" s="6"/>
      <c r="L83" s="95" t="s">
        <v>89</v>
      </c>
      <c r="M83" s="108" t="s">
        <v>89</v>
      </c>
      <c r="N83" s="108" t="s">
        <v>89</v>
      </c>
      <c r="Q83" s="109" t="s">
        <v>89</v>
      </c>
      <c r="R83" s="113" t="s">
        <v>89</v>
      </c>
      <c r="T83" s="6"/>
      <c r="U83" s="6"/>
      <c r="V83" s="116" t="s">
        <v>89</v>
      </c>
      <c r="W83" s="109"/>
      <c r="X83" s="11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3:40">
      <c r="C84" t="s">
        <v>222</v>
      </c>
      <c r="D84" t="s">
        <v>223</v>
      </c>
      <c r="E84" s="14"/>
      <c r="F84" s="11"/>
      <c r="K84" s="6"/>
      <c r="L84" s="95"/>
      <c r="M84" s="108"/>
      <c r="N84" s="108"/>
      <c r="Q84" s="109"/>
      <c r="T84" s="6"/>
      <c r="U84" s="6"/>
      <c r="V84" s="109" t="s">
        <v>89</v>
      </c>
      <c r="W84" s="109" t="s">
        <v>89</v>
      </c>
      <c r="X84" s="116" t="s">
        <v>89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3:40">
      <c r="C85" t="s">
        <v>224</v>
      </c>
      <c r="D85" t="s">
        <v>225</v>
      </c>
      <c r="E85" s="14"/>
      <c r="F85" s="11">
        <v>0</v>
      </c>
      <c r="K85" s="6"/>
      <c r="L85" s="95" t="s">
        <v>89</v>
      </c>
      <c r="M85" s="110" t="s">
        <v>89</v>
      </c>
      <c r="N85" s="108" t="s">
        <v>89</v>
      </c>
      <c r="T85" s="6"/>
      <c r="U85" s="6"/>
      <c r="V85" s="109" t="s">
        <v>89</v>
      </c>
      <c r="W85" s="109" t="s">
        <v>89</v>
      </c>
      <c r="X85" s="116" t="s">
        <v>89</v>
      </c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3:40">
      <c r="C86" t="s">
        <v>226</v>
      </c>
      <c r="D86" t="s">
        <v>227</v>
      </c>
      <c r="E86" s="14"/>
      <c r="F86" s="11">
        <v>0</v>
      </c>
      <c r="K86" s="6"/>
      <c r="L86" s="95" t="s">
        <v>89</v>
      </c>
      <c r="M86" s="110" t="s">
        <v>89</v>
      </c>
      <c r="N86" s="108" t="s">
        <v>89</v>
      </c>
      <c r="T86" s="6"/>
      <c r="U86" s="6"/>
      <c r="V86" s="6"/>
      <c r="W86" s="6"/>
      <c r="X86" s="116" t="s">
        <v>89</v>
      </c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3:40">
      <c r="C87" t="s">
        <v>228</v>
      </c>
      <c r="D87" t="s">
        <v>229</v>
      </c>
      <c r="E87" s="14"/>
      <c r="F87" s="11"/>
      <c r="K87" s="6"/>
      <c r="L87" s="95" t="s">
        <v>89</v>
      </c>
      <c r="M87" s="110" t="s">
        <v>89</v>
      </c>
      <c r="N87" s="108" t="s">
        <v>89</v>
      </c>
      <c r="T87" s="6"/>
      <c r="U87" s="6"/>
      <c r="V87" s="6"/>
      <c r="W87" s="109" t="s">
        <v>89</v>
      </c>
      <c r="X87" s="116" t="s">
        <v>89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3:40">
      <c r="C88" t="s">
        <v>230</v>
      </c>
      <c r="D88" t="s">
        <v>231</v>
      </c>
      <c r="E88" s="14"/>
      <c r="F88" s="11"/>
      <c r="K88" s="6"/>
      <c r="L88" s="95" t="s">
        <v>89</v>
      </c>
      <c r="M88" s="110" t="s">
        <v>89</v>
      </c>
      <c r="N88" s="108" t="s">
        <v>89</v>
      </c>
      <c r="T88" s="6"/>
      <c r="U88" s="6"/>
      <c r="V88" s="6"/>
      <c r="W88" s="109" t="s">
        <v>89</v>
      </c>
      <c r="X88" s="116" t="s">
        <v>89</v>
      </c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3:40">
      <c r="C89" t="s">
        <v>232</v>
      </c>
      <c r="D89" t="s">
        <v>233</v>
      </c>
      <c r="E89" s="14"/>
      <c r="F89" s="11"/>
      <c r="K89" s="6"/>
      <c r="L89" s="95" t="s">
        <v>89</v>
      </c>
      <c r="M89" s="110" t="s">
        <v>89</v>
      </c>
      <c r="N89" s="108" t="s">
        <v>89</v>
      </c>
      <c r="T89" s="6"/>
      <c r="U89" s="6"/>
      <c r="V89" s="6"/>
      <c r="W89" s="109" t="s">
        <v>89</v>
      </c>
      <c r="X89" s="116" t="s">
        <v>89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3:40">
      <c r="C90" t="s">
        <v>234</v>
      </c>
      <c r="D90" t="s">
        <v>235</v>
      </c>
      <c r="E90" s="14"/>
      <c r="F90" s="11"/>
      <c r="K90" s="6"/>
      <c r="L90" s="95" t="s">
        <v>89</v>
      </c>
      <c r="M90" s="110" t="s">
        <v>89</v>
      </c>
      <c r="N90" s="108" t="s">
        <v>89</v>
      </c>
      <c r="O90" s="113" t="s">
        <v>89</v>
      </c>
      <c r="T90" s="6"/>
      <c r="U90" s="6"/>
      <c r="V90" s="113" t="s">
        <v>89</v>
      </c>
      <c r="W90" s="6"/>
      <c r="X90" s="116" t="s">
        <v>89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3:40">
      <c r="C91" t="s">
        <v>236</v>
      </c>
      <c r="D91" t="s">
        <v>237</v>
      </c>
      <c r="E91" s="14"/>
      <c r="F91" s="11"/>
      <c r="L91" s="95" t="s">
        <v>89</v>
      </c>
      <c r="M91" s="110" t="s">
        <v>89</v>
      </c>
      <c r="N91" s="108" t="s">
        <v>89</v>
      </c>
      <c r="O91" s="113" t="s">
        <v>89</v>
      </c>
      <c r="T91" s="6"/>
      <c r="U91" s="6"/>
      <c r="V91" s="113" t="s">
        <v>89</v>
      </c>
      <c r="W91" s="6"/>
      <c r="X91" s="116" t="s">
        <v>89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3:40">
      <c r="C92" t="s">
        <v>238</v>
      </c>
      <c r="D92" t="s">
        <v>239</v>
      </c>
      <c r="E92" s="14"/>
      <c r="F92" s="11"/>
      <c r="L92" s="95" t="s">
        <v>89</v>
      </c>
      <c r="M92" s="110" t="s">
        <v>89</v>
      </c>
      <c r="N92" s="108" t="s">
        <v>89</v>
      </c>
      <c r="O92" s="113" t="s">
        <v>89</v>
      </c>
      <c r="T92" s="6"/>
      <c r="U92" s="6"/>
      <c r="V92" s="113" t="s">
        <v>89</v>
      </c>
      <c r="W92" s="6"/>
      <c r="X92" s="116" t="s">
        <v>89</v>
      </c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3:40">
      <c r="C93" t="s">
        <v>240</v>
      </c>
      <c r="D93" t="s">
        <v>241</v>
      </c>
      <c r="E93" s="14"/>
      <c r="F93" s="11"/>
      <c r="L93" s="95" t="s">
        <v>89</v>
      </c>
      <c r="M93" s="110" t="s">
        <v>89</v>
      </c>
      <c r="N93" s="108" t="s">
        <v>89</v>
      </c>
      <c r="O93" s="113" t="s">
        <v>89</v>
      </c>
      <c r="T93" s="6"/>
      <c r="U93" s="6"/>
      <c r="V93" s="113" t="s">
        <v>89</v>
      </c>
      <c r="W93" s="6"/>
      <c r="X93" s="116" t="s">
        <v>89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3:40">
      <c r="C94" t="s">
        <v>242</v>
      </c>
      <c r="D94" t="s">
        <v>243</v>
      </c>
      <c r="E94" s="85"/>
      <c r="F94" s="84"/>
      <c r="L94" s="95" t="s">
        <v>89</v>
      </c>
      <c r="M94" s="110" t="s">
        <v>89</v>
      </c>
      <c r="O94" s="113" t="s">
        <v>89</v>
      </c>
      <c r="T94" s="6"/>
      <c r="U94" s="6"/>
      <c r="V94" s="113" t="s">
        <v>89</v>
      </c>
      <c r="W94" s="6"/>
      <c r="X94" s="116" t="s">
        <v>89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3:40">
      <c r="C95" t="s">
        <v>244</v>
      </c>
      <c r="D95" t="s">
        <v>245</v>
      </c>
      <c r="E95" s="85"/>
      <c r="F95" s="84"/>
      <c r="L95" s="95" t="s">
        <v>89</v>
      </c>
      <c r="M95" s="110" t="s">
        <v>89</v>
      </c>
      <c r="N95" s="108"/>
      <c r="T95" s="6"/>
      <c r="U95" s="6"/>
      <c r="V95" s="113" t="s">
        <v>89</v>
      </c>
      <c r="W95" s="6"/>
      <c r="X95" s="116" t="s">
        <v>89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3:40">
      <c r="E96" s="12"/>
      <c r="F96" s="84"/>
      <c r="K96" s="6"/>
      <c r="L96" s="6"/>
      <c r="M96" s="6"/>
      <c r="N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5:40">
      <c r="E97" s="84"/>
      <c r="F97" s="84"/>
      <c r="G97" s="6"/>
      <c r="K97" s="6"/>
      <c r="L97" s="6"/>
      <c r="M97" s="6"/>
      <c r="N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5:40">
      <c r="E98" s="84"/>
      <c r="F98" s="84"/>
      <c r="G98" s="6"/>
      <c r="K98" s="6"/>
      <c r="L98" s="6"/>
      <c r="M98" s="6"/>
      <c r="N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5:40">
      <c r="E99" s="84"/>
      <c r="F99" s="84"/>
      <c r="G99" s="6"/>
      <c r="K99" s="6"/>
      <c r="L99" s="6"/>
      <c r="M99" s="6"/>
      <c r="N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5:40">
      <c r="E100" s="84"/>
      <c r="F100" s="84"/>
      <c r="G100" s="6"/>
      <c r="K100" s="6"/>
      <c r="L100" s="6"/>
      <c r="M100" s="6"/>
      <c r="N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5:40">
      <c r="E101" s="84"/>
      <c r="F101" s="84"/>
      <c r="G101" s="6"/>
      <c r="K101" s="6"/>
      <c r="L101" s="6"/>
      <c r="M101" s="6"/>
      <c r="N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5:40">
      <c r="E102" s="84"/>
      <c r="F102" s="84"/>
      <c r="G102" s="6"/>
      <c r="K102" s="6"/>
      <c r="L102" s="6"/>
      <c r="M102" s="6"/>
      <c r="N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5:40">
      <c r="E103" s="84"/>
      <c r="F103" s="84"/>
      <c r="G103" s="6"/>
      <c r="K103" s="6"/>
      <c r="L103" s="6"/>
      <c r="M103" s="6"/>
      <c r="N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5:40">
      <c r="E104" s="84"/>
      <c r="F104" s="84"/>
      <c r="G104" s="6"/>
      <c r="K104" s="6"/>
      <c r="L104" s="6"/>
      <c r="M104" s="6"/>
      <c r="N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5:40">
      <c r="E105" s="84"/>
      <c r="F105" s="84"/>
      <c r="G105" s="6"/>
      <c r="K105" s="6"/>
      <c r="L105" s="6"/>
      <c r="M105" s="6"/>
      <c r="N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5:40">
      <c r="E106" s="84"/>
      <c r="F106" s="84"/>
      <c r="G106" s="6"/>
      <c r="K106" s="6"/>
      <c r="L106" s="6"/>
      <c r="M106" s="6"/>
      <c r="N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5:40">
      <c r="E107" s="84"/>
      <c r="F107" s="84"/>
      <c r="G107" s="6"/>
      <c r="K107" s="6"/>
      <c r="L107" s="6"/>
      <c r="M107" s="6"/>
      <c r="N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5:40">
      <c r="E108" s="84"/>
      <c r="F108" s="84"/>
      <c r="G108" s="6"/>
      <c r="K108" s="6"/>
      <c r="L108" s="6"/>
      <c r="M108" s="6"/>
      <c r="N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5:40">
      <c r="E109" s="84"/>
      <c r="F109" s="84"/>
      <c r="G109" s="6"/>
      <c r="K109" s="6"/>
      <c r="L109" s="6"/>
      <c r="M109" s="6"/>
      <c r="N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5:40">
      <c r="E110" s="84"/>
      <c r="F110" s="84"/>
      <c r="G110" s="6"/>
      <c r="K110" s="6"/>
      <c r="L110" s="6"/>
      <c r="M110" s="6"/>
      <c r="N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5:40">
      <c r="E111" s="84"/>
      <c r="F111" s="84"/>
      <c r="G111" s="6"/>
      <c r="K111" s="6"/>
      <c r="L111" s="6"/>
      <c r="M111" s="6"/>
      <c r="N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5:40">
      <c r="E112" s="84"/>
      <c r="F112" s="84"/>
      <c r="G112" s="6"/>
      <c r="K112" s="6"/>
      <c r="L112" s="6"/>
      <c r="M112" s="6"/>
      <c r="N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5:40">
      <c r="E113" s="84"/>
      <c r="F113" s="84"/>
      <c r="G113" s="6"/>
      <c r="K113" s="6"/>
      <c r="L113" s="6"/>
      <c r="M113" s="6"/>
      <c r="N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5:40">
      <c r="E114" s="84"/>
      <c r="F114" s="84"/>
      <c r="G114" s="6"/>
      <c r="K114" s="6"/>
      <c r="L114" s="6"/>
      <c r="M114" s="6"/>
      <c r="N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5:40">
      <c r="E115" s="84"/>
      <c r="F115" s="84"/>
      <c r="G115" s="6"/>
      <c r="K115" s="6"/>
      <c r="L115" s="6"/>
      <c r="M115" s="6"/>
      <c r="N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5:40">
      <c r="E116" s="84"/>
      <c r="F116" s="84"/>
      <c r="G116" s="6"/>
      <c r="K116" s="6"/>
      <c r="L116" s="6"/>
      <c r="M116" s="6"/>
      <c r="N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5:40">
      <c r="E117" s="84"/>
      <c r="F117" s="84"/>
      <c r="G117" s="6"/>
      <c r="K117" s="6"/>
      <c r="L117" s="6"/>
      <c r="M117" s="6"/>
      <c r="N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5:40">
      <c r="E118" s="84"/>
      <c r="F118" s="84"/>
      <c r="G118" s="6"/>
      <c r="K118" s="6"/>
      <c r="L118" s="6"/>
      <c r="M118" s="6"/>
      <c r="N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5:40">
      <c r="E119" s="84"/>
      <c r="F119" s="84"/>
      <c r="G119" s="6"/>
      <c r="K119" s="6"/>
      <c r="L119" s="6"/>
      <c r="M119" s="6"/>
      <c r="N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5:40">
      <c r="E120" s="84"/>
      <c r="F120" s="84"/>
      <c r="G120" s="6"/>
      <c r="K120" s="6"/>
      <c r="L120" s="6"/>
      <c r="M120" s="6"/>
      <c r="N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5:40">
      <c r="E121" s="84"/>
      <c r="F121" s="84"/>
      <c r="G121" s="6"/>
      <c r="K121" s="6"/>
      <c r="L121" s="6"/>
      <c r="M121" s="6"/>
      <c r="N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5:40">
      <c r="E122" s="84"/>
      <c r="F122" s="84"/>
      <c r="G122" s="6"/>
      <c r="K122" s="6"/>
      <c r="L122" s="6"/>
      <c r="M122" s="6"/>
      <c r="N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5:40">
      <c r="E123" s="84"/>
      <c r="F123" s="84"/>
      <c r="K123" s="6"/>
      <c r="L123" s="6"/>
      <c r="M123" s="6"/>
      <c r="N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5:40">
      <c r="E124" s="84"/>
      <c r="F124" s="84"/>
      <c r="G124" s="6"/>
      <c r="K124" s="6"/>
      <c r="L124" s="6"/>
      <c r="M124" s="6"/>
      <c r="N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5:40">
      <c r="E125" s="84"/>
      <c r="F125" s="84"/>
      <c r="G125" s="6"/>
      <c r="K125" s="6"/>
      <c r="L125" s="6"/>
      <c r="M125" s="6"/>
      <c r="N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5:40">
      <c r="E126" s="84"/>
      <c r="F126" s="84"/>
      <c r="G126" s="6"/>
      <c r="K126" s="6"/>
      <c r="L126" s="6"/>
      <c r="M126" s="6"/>
      <c r="N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5:40">
      <c r="E127" s="84"/>
      <c r="F127" s="84"/>
      <c r="G127" s="6"/>
      <c r="K127" s="6"/>
      <c r="L127" s="6"/>
      <c r="M127" s="6"/>
      <c r="N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5:40">
      <c r="E128" s="84"/>
      <c r="F128" s="84"/>
      <c r="G128" s="6"/>
      <c r="K128" s="6"/>
      <c r="L128" s="6"/>
      <c r="M128" s="6"/>
      <c r="N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5:40">
      <c r="E129" s="84"/>
      <c r="F129" s="84"/>
      <c r="G129" s="6"/>
      <c r="K129" s="6"/>
      <c r="L129" s="6"/>
      <c r="M129" s="6"/>
      <c r="N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5:40">
      <c r="E130" s="84"/>
      <c r="F130" s="84"/>
      <c r="G130" s="6"/>
      <c r="K130" s="6"/>
      <c r="L130" s="6"/>
      <c r="M130" s="6"/>
      <c r="N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5:40">
      <c r="E131" s="84"/>
      <c r="F131" s="84"/>
      <c r="G131" s="6"/>
      <c r="K131" s="6"/>
      <c r="L131" s="6"/>
      <c r="M131" s="6"/>
      <c r="N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5:40">
      <c r="E132" s="84"/>
      <c r="F132" s="84"/>
      <c r="G132" s="6"/>
      <c r="K132" s="6"/>
      <c r="L132" s="6"/>
      <c r="M132" s="6"/>
      <c r="N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5:40">
      <c r="E133" s="84"/>
      <c r="F133" s="84"/>
      <c r="G133" s="6"/>
      <c r="K133" s="6"/>
      <c r="L133" s="6"/>
      <c r="M133" s="6"/>
      <c r="N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5:40">
      <c r="E134" s="84"/>
      <c r="F134" s="84"/>
      <c r="G134" s="6"/>
      <c r="K134" s="6"/>
      <c r="L134" s="6"/>
      <c r="M134" s="6"/>
      <c r="N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5:40">
      <c r="E135" s="84"/>
      <c r="F135" s="84"/>
      <c r="G135" s="6"/>
      <c r="K135" s="6"/>
      <c r="L135" s="6"/>
      <c r="M135" s="6"/>
      <c r="N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5:40">
      <c r="E136" s="84"/>
      <c r="F136" s="84"/>
      <c r="G136" s="6"/>
      <c r="K136" s="6"/>
      <c r="L136" s="6"/>
      <c r="M136" s="6"/>
      <c r="N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5:40">
      <c r="E137" s="84"/>
      <c r="F137" s="84"/>
      <c r="G137" s="6"/>
      <c r="K137" s="6"/>
      <c r="L137" s="6"/>
      <c r="M137" s="6"/>
      <c r="N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5:40">
      <c r="E138" s="84"/>
      <c r="F138" s="84"/>
      <c r="G138" s="6"/>
      <c r="K138" s="6"/>
      <c r="L138" s="6"/>
      <c r="M138" s="6"/>
      <c r="N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5:40">
      <c r="E139" s="84"/>
      <c r="F139" s="84"/>
      <c r="G139" s="6"/>
      <c r="K139" s="6"/>
      <c r="L139" s="6"/>
      <c r="M139" s="6"/>
      <c r="N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5:40">
      <c r="E140" s="84"/>
      <c r="F140" s="84"/>
      <c r="G140" s="6"/>
      <c r="K140" s="6"/>
      <c r="L140" s="6"/>
      <c r="M140" s="6"/>
      <c r="N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5:40">
      <c r="E141" s="84"/>
      <c r="F141" s="84"/>
      <c r="G141" s="6"/>
      <c r="K141" s="6"/>
      <c r="L141" s="6"/>
      <c r="M141" s="6"/>
      <c r="N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5:40">
      <c r="E142" s="84"/>
      <c r="F142" s="84"/>
      <c r="G142" s="6"/>
      <c r="K142" s="6"/>
      <c r="L142" s="6"/>
      <c r="M142" s="6"/>
      <c r="N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5:40">
      <c r="E143" s="84"/>
      <c r="F143" s="84"/>
      <c r="G143" s="6"/>
      <c r="H143" s="6"/>
      <c r="K143" s="6"/>
      <c r="L143" s="6"/>
      <c r="M143" s="6"/>
      <c r="N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5:40">
      <c r="E144" s="84"/>
      <c r="F144" s="84"/>
      <c r="G144" s="6"/>
      <c r="K144" s="6"/>
      <c r="L144" s="6"/>
      <c r="M144" s="6"/>
      <c r="N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5:40">
      <c r="E145" s="84"/>
      <c r="F145" s="84"/>
      <c r="G145" s="6"/>
      <c r="K145" s="6"/>
      <c r="L145" s="6"/>
      <c r="M145" s="6"/>
      <c r="N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5:40">
      <c r="E146" s="84"/>
      <c r="F146" s="84"/>
      <c r="G146" s="6"/>
      <c r="K146" s="6"/>
      <c r="L146" s="6"/>
      <c r="M146" s="6"/>
      <c r="N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5:40">
      <c r="E147" s="84"/>
      <c r="F147" s="84"/>
      <c r="G147" s="6"/>
      <c r="K147" s="6"/>
      <c r="L147" s="6"/>
      <c r="M147" s="6"/>
      <c r="N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5:40">
      <c r="E148" s="84"/>
      <c r="F148" s="84"/>
      <c r="G148" s="6"/>
      <c r="K148" s="6"/>
      <c r="L148" s="6"/>
      <c r="M148" s="6"/>
      <c r="N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5:40">
      <c r="E149" s="84"/>
      <c r="F149" s="84"/>
      <c r="G149" s="6"/>
      <c r="K149" s="6"/>
      <c r="L149" s="6"/>
      <c r="M149" s="6"/>
      <c r="N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5:40">
      <c r="E150" s="84"/>
      <c r="F150" s="84"/>
      <c r="G150" s="6"/>
      <c r="K150" s="6"/>
      <c r="L150" s="6"/>
      <c r="M150" s="6"/>
      <c r="N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5:40">
      <c r="E151" s="84"/>
      <c r="F151" s="84"/>
      <c r="G151" s="6"/>
      <c r="K151" s="6"/>
      <c r="L151" s="6"/>
      <c r="M151" s="6"/>
      <c r="N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5:40">
      <c r="E152" s="84"/>
      <c r="F152" s="84"/>
      <c r="G152" s="6"/>
      <c r="K152" s="6"/>
      <c r="L152" s="6"/>
      <c r="M152" s="6"/>
      <c r="N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5:40">
      <c r="E153" s="84"/>
      <c r="F153" s="84"/>
      <c r="G153" s="6"/>
      <c r="K153" s="6"/>
      <c r="L153" s="6"/>
      <c r="M153" s="6"/>
      <c r="N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5:40">
      <c r="E154" s="84"/>
      <c r="F154" s="84"/>
      <c r="G154" s="6"/>
      <c r="K154" s="6"/>
      <c r="L154" s="6"/>
      <c r="M154" s="6"/>
      <c r="N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5:40">
      <c r="E155" s="84"/>
      <c r="F155" s="84"/>
      <c r="G155" s="6"/>
      <c r="K155" s="6"/>
      <c r="L155" s="6"/>
      <c r="M155" s="6"/>
      <c r="N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5:40">
      <c r="E156" s="84"/>
      <c r="F156" s="84"/>
      <c r="G156" s="6"/>
      <c r="K156" s="6"/>
      <c r="L156" s="6"/>
      <c r="M156" s="6"/>
      <c r="N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5:40">
      <c r="E157" s="84"/>
      <c r="F157" s="84"/>
      <c r="G157" s="6"/>
      <c r="K157" s="6"/>
      <c r="L157" s="6"/>
      <c r="M157" s="6"/>
      <c r="N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5:40">
      <c r="E158" s="84"/>
      <c r="F158" s="84"/>
      <c r="G158" s="6"/>
      <c r="K158" s="6"/>
      <c r="L158" s="6"/>
      <c r="M158" s="6"/>
      <c r="N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5:40">
      <c r="E159" s="84"/>
      <c r="F159" s="84"/>
      <c r="G159" s="6"/>
      <c r="K159" s="6"/>
      <c r="L159" s="6"/>
      <c r="M159" s="6"/>
      <c r="N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5:40">
      <c r="E160" s="84"/>
      <c r="F160" s="84"/>
      <c r="G160" s="6"/>
      <c r="K160" s="6"/>
      <c r="L160" s="6"/>
      <c r="M160" s="6"/>
      <c r="N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5:40">
      <c r="E161" s="84"/>
      <c r="F161" s="84"/>
      <c r="G161" s="6"/>
      <c r="K161" s="6"/>
      <c r="L161" s="6"/>
      <c r="M161" s="6"/>
      <c r="N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5:40">
      <c r="E162" s="84"/>
      <c r="F162" s="84"/>
      <c r="G162" s="6"/>
      <c r="K162" s="6"/>
      <c r="L162" s="6"/>
      <c r="M162" s="6"/>
      <c r="N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5:40">
      <c r="E163" s="84"/>
      <c r="F163" s="84"/>
      <c r="G163" s="6"/>
      <c r="K163" s="6"/>
      <c r="L163" s="6"/>
      <c r="M163" s="6"/>
      <c r="N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5:40">
      <c r="E164" s="84"/>
      <c r="F164" s="84"/>
      <c r="G164" s="6"/>
      <c r="K164" s="6"/>
      <c r="L164" s="6"/>
      <c r="M164" s="6"/>
      <c r="N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5:40">
      <c r="E165" s="84"/>
      <c r="F165" s="84"/>
      <c r="G165" s="6"/>
      <c r="K165" s="6"/>
      <c r="L165" s="6"/>
      <c r="M165" s="6"/>
      <c r="N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5:40">
      <c r="E166" s="84"/>
      <c r="F166" s="84"/>
      <c r="G166" s="6"/>
      <c r="K166" s="6"/>
      <c r="L166" s="6"/>
      <c r="M166" s="6"/>
      <c r="N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5:40">
      <c r="E167" s="84"/>
      <c r="F167" s="84"/>
      <c r="G167" s="6"/>
      <c r="K167" s="6"/>
      <c r="L167" s="6"/>
      <c r="M167" s="6"/>
      <c r="N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5:40">
      <c r="E168" s="84"/>
      <c r="F168" s="84"/>
      <c r="G168" s="6"/>
      <c r="K168" s="6"/>
      <c r="L168" s="6"/>
      <c r="M168" s="6"/>
      <c r="N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5:40">
      <c r="E169" s="84"/>
      <c r="F169" s="84"/>
      <c r="G169" s="6"/>
      <c r="K169" s="6"/>
      <c r="L169" s="6"/>
      <c r="M169" s="6"/>
      <c r="N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5:40">
      <c r="E170" s="84"/>
      <c r="F170" s="84"/>
      <c r="G170" s="6"/>
      <c r="K170" s="6"/>
      <c r="L170" s="6"/>
      <c r="M170" s="6"/>
      <c r="N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5:40">
      <c r="E171" s="84"/>
      <c r="F171" s="84"/>
      <c r="G171" s="6"/>
      <c r="K171" s="6"/>
      <c r="L171" s="6"/>
      <c r="M171" s="6"/>
      <c r="N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5:40">
      <c r="E172" s="84"/>
      <c r="F172" s="84"/>
      <c r="G172" s="6"/>
      <c r="K172" s="6"/>
      <c r="L172" s="6"/>
      <c r="M172" s="6"/>
      <c r="N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5:40">
      <c r="E173" s="84"/>
      <c r="F173" s="84"/>
      <c r="G173" s="6"/>
      <c r="K173" s="6"/>
      <c r="L173" s="6"/>
      <c r="M173" s="6"/>
      <c r="N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5:40">
      <c r="E174" s="84"/>
      <c r="F174" s="84"/>
      <c r="G174" s="6"/>
      <c r="K174" s="6"/>
      <c r="L174" s="6"/>
      <c r="M174" s="6"/>
      <c r="N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5:40">
      <c r="E175" s="84"/>
      <c r="F175" s="84"/>
      <c r="G175" s="6"/>
      <c r="K175" s="6"/>
      <c r="L175" s="6"/>
      <c r="M175" s="6"/>
      <c r="N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5:40">
      <c r="E176" s="84"/>
      <c r="F176" s="84"/>
      <c r="G176" s="6"/>
      <c r="J176" s="86"/>
      <c r="K176" s="6"/>
      <c r="L176" s="6"/>
      <c r="M176" s="6"/>
      <c r="N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5:40">
      <c r="E177" s="84"/>
      <c r="F177" s="84"/>
      <c r="G177" s="6"/>
      <c r="K177" s="6"/>
      <c r="L177" s="6"/>
      <c r="M177" s="6"/>
      <c r="N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5:40">
      <c r="E178" s="84"/>
      <c r="F178" s="84"/>
      <c r="G178" s="6"/>
      <c r="K178" s="6"/>
      <c r="L178" s="6"/>
      <c r="M178" s="6"/>
      <c r="N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5:40">
      <c r="E179" s="84"/>
      <c r="F179" s="84"/>
      <c r="G179" s="6"/>
      <c r="K179" s="6"/>
      <c r="L179" s="6"/>
      <c r="M179" s="6"/>
      <c r="N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5:40">
      <c r="E180" s="84"/>
      <c r="F180" s="84"/>
      <c r="G180" s="6"/>
      <c r="K180" s="6"/>
      <c r="L180" s="6"/>
      <c r="M180" s="6"/>
      <c r="N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5:40">
      <c r="E181" s="84"/>
      <c r="F181" s="84"/>
      <c r="G181" s="6"/>
      <c r="K181" s="6"/>
      <c r="L181" s="6"/>
      <c r="M181" s="6"/>
      <c r="N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5:40">
      <c r="E182" s="84"/>
      <c r="F182" s="84"/>
      <c r="G182" s="6"/>
      <c r="K182" s="6"/>
      <c r="L182" s="6"/>
      <c r="M182" s="6"/>
      <c r="N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5:40">
      <c r="E183" s="84"/>
      <c r="F183" s="84"/>
      <c r="G183" s="6"/>
      <c r="K183" s="6"/>
      <c r="L183" s="6"/>
      <c r="M183" s="6"/>
      <c r="N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5:40">
      <c r="E184" s="84"/>
      <c r="F184" s="84"/>
      <c r="G184" s="6"/>
      <c r="K184" s="6"/>
      <c r="L184" s="6"/>
      <c r="M184" s="6"/>
      <c r="N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5:40">
      <c r="E185" s="84"/>
      <c r="F185" s="84"/>
      <c r="G185" s="6"/>
      <c r="K185" s="6"/>
      <c r="L185" s="6"/>
      <c r="M185" s="6"/>
      <c r="N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5:40">
      <c r="E186" s="84"/>
      <c r="F186" s="84"/>
      <c r="G186" s="6"/>
      <c r="K186" s="6"/>
      <c r="L186" s="6"/>
      <c r="M186" s="6"/>
      <c r="N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5:40">
      <c r="E187" s="84"/>
      <c r="F187" s="84"/>
      <c r="G187" s="6"/>
      <c r="K187" s="6"/>
      <c r="L187" s="6"/>
      <c r="M187" s="6"/>
      <c r="N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5:40">
      <c r="E188" s="84"/>
      <c r="F188" s="84"/>
      <c r="G188" s="6"/>
      <c r="K188" s="6"/>
      <c r="L188" s="6"/>
      <c r="M188" s="6"/>
      <c r="N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5:40">
      <c r="E189" s="84"/>
      <c r="F189" s="84"/>
      <c r="G189" s="6"/>
      <c r="K189" s="6"/>
      <c r="L189" s="6"/>
      <c r="M189" s="6"/>
      <c r="N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5:40">
      <c r="E190" s="84"/>
      <c r="F190" s="84"/>
      <c r="G190" s="6"/>
      <c r="K190" s="6"/>
      <c r="L190" s="6"/>
      <c r="M190" s="6"/>
      <c r="N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5:40">
      <c r="E191" s="84"/>
      <c r="F191" s="84"/>
      <c r="G191" s="6"/>
      <c r="K191" s="6"/>
      <c r="L191" s="6"/>
      <c r="M191" s="6"/>
      <c r="N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5:40">
      <c r="E192" s="84"/>
      <c r="F192" s="84"/>
      <c r="G192" s="6"/>
      <c r="K192" s="6"/>
      <c r="L192" s="6"/>
      <c r="M192" s="6"/>
      <c r="N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5:40">
      <c r="E193" s="84"/>
      <c r="F193" s="84"/>
      <c r="G193" s="6"/>
      <c r="K193" s="6"/>
      <c r="L193" s="6"/>
      <c r="M193" s="6"/>
      <c r="N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5:40">
      <c r="E194" s="84"/>
      <c r="F194" s="84"/>
      <c r="G194" s="6"/>
      <c r="K194" s="6"/>
      <c r="L194" s="6"/>
      <c r="M194" s="6"/>
      <c r="N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5:40">
      <c r="E195" s="84"/>
      <c r="F195" s="84"/>
      <c r="G195" s="6"/>
      <c r="K195" s="6"/>
      <c r="L195" s="6"/>
      <c r="M195" s="6"/>
      <c r="N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5:40">
      <c r="E196" s="84"/>
      <c r="F196" s="84"/>
      <c r="G196" s="6"/>
      <c r="K196" s="6"/>
      <c r="L196" s="6"/>
      <c r="M196" s="6"/>
      <c r="N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5:40">
      <c r="E197" s="84"/>
      <c r="F197" s="84"/>
      <c r="G197" s="6"/>
      <c r="K197" s="6"/>
      <c r="L197" s="6"/>
      <c r="M197" s="6"/>
      <c r="N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5:40">
      <c r="E198" s="84"/>
      <c r="F198" s="84"/>
      <c r="G198" s="6"/>
      <c r="K198" s="6"/>
      <c r="L198" s="6"/>
      <c r="M198" s="6"/>
      <c r="N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5:40">
      <c r="E199" s="84"/>
      <c r="F199" s="84"/>
      <c r="G199" s="6"/>
      <c r="K199" s="6"/>
      <c r="L199" s="6"/>
      <c r="M199" s="6"/>
      <c r="N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5:40">
      <c r="E200" s="84"/>
      <c r="F200" s="84"/>
      <c r="G200" s="6"/>
      <c r="K200" s="6"/>
      <c r="L200" s="6"/>
      <c r="M200" s="6"/>
      <c r="N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5:40">
      <c r="E201" s="84"/>
      <c r="F201" s="84"/>
      <c r="G201" s="6"/>
      <c r="K201" s="6"/>
      <c r="L201" s="6"/>
      <c r="M201" s="6"/>
      <c r="N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5:40">
      <c r="E202" s="84"/>
      <c r="F202" s="84"/>
      <c r="G202" s="6"/>
      <c r="K202" s="6"/>
      <c r="L202" s="6"/>
      <c r="M202" s="6"/>
      <c r="N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5:40">
      <c r="E203" s="84"/>
      <c r="F203" s="84"/>
      <c r="G203" s="6"/>
      <c r="K203" s="6"/>
      <c r="L203" s="6"/>
      <c r="M203" s="6"/>
      <c r="N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5:40">
      <c r="E204" s="84"/>
      <c r="F204" s="84"/>
      <c r="G204" s="6"/>
      <c r="K204" s="6"/>
      <c r="L204" s="6"/>
      <c r="M204" s="6"/>
      <c r="N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5:40">
      <c r="E205" s="84"/>
      <c r="F205" s="84"/>
      <c r="G205" s="6"/>
      <c r="K205" s="6"/>
      <c r="L205" s="6"/>
      <c r="M205" s="6"/>
      <c r="N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5:40">
      <c r="E206" s="84"/>
      <c r="F206" s="84"/>
      <c r="G206" s="6"/>
      <c r="K206" s="6"/>
      <c r="L206" s="6"/>
      <c r="M206" s="6"/>
      <c r="N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5:40">
      <c r="E207" s="84"/>
      <c r="F207" s="84"/>
      <c r="G207" s="6"/>
      <c r="K207" s="6"/>
      <c r="L207" s="6"/>
      <c r="M207" s="6"/>
      <c r="N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5:40">
      <c r="E208" s="84"/>
      <c r="F208" s="84"/>
      <c r="G208" s="6"/>
      <c r="K208" s="6"/>
      <c r="L208" s="6"/>
      <c r="M208" s="6"/>
      <c r="N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3:40">
      <c r="E209" s="84"/>
      <c r="F209" s="84"/>
      <c r="G209" s="6"/>
      <c r="K209" s="6"/>
      <c r="L209" s="6"/>
      <c r="M209" s="6"/>
      <c r="N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3:40">
      <c r="E210" s="84"/>
      <c r="F210" s="84"/>
      <c r="G210" s="6"/>
      <c r="K210" s="6"/>
      <c r="L210" s="6"/>
      <c r="M210" s="6"/>
      <c r="N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3:40">
      <c r="E211" s="84"/>
      <c r="F211" s="84"/>
      <c r="G211" s="6"/>
      <c r="K211" s="6"/>
      <c r="L211" s="6"/>
      <c r="M211" s="6"/>
      <c r="N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3:40">
      <c r="E212" s="84"/>
      <c r="F212" s="84"/>
      <c r="G212" s="6"/>
      <c r="K212" s="6"/>
      <c r="L212" s="6"/>
      <c r="M212" s="6"/>
      <c r="N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3:40">
      <c r="E213" s="84"/>
      <c r="F213" s="84"/>
      <c r="G213" s="6"/>
      <c r="K213" s="6"/>
      <c r="L213" s="6"/>
      <c r="M213" s="6"/>
      <c r="N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3:40">
      <c r="E214" s="84"/>
      <c r="F214" s="84"/>
      <c r="G214" s="6"/>
      <c r="K214" s="6"/>
      <c r="L214" s="6"/>
      <c r="M214" s="6"/>
      <c r="N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3:40">
      <c r="E215" s="84"/>
      <c r="F215" s="84"/>
      <c r="G215" s="6"/>
      <c r="K215" s="6"/>
      <c r="L215" s="6"/>
      <c r="M215" s="6"/>
      <c r="N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3:40">
      <c r="E216" s="84"/>
      <c r="F216" s="84"/>
      <c r="G216" s="6"/>
      <c r="K216" s="6"/>
      <c r="L216" s="6"/>
      <c r="M216" s="6"/>
      <c r="N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3:40">
      <c r="E217" s="84"/>
      <c r="F217" s="84"/>
      <c r="G217" s="6"/>
      <c r="K217" s="6"/>
      <c r="L217" s="6"/>
      <c r="M217" s="6"/>
      <c r="N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3:40">
      <c r="E218" s="84"/>
      <c r="F218" s="84"/>
      <c r="K218" s="6"/>
      <c r="L218" s="6"/>
      <c r="M218" s="6"/>
      <c r="N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3:40">
      <c r="E219" s="84"/>
      <c r="F219" s="84"/>
      <c r="K219" s="6"/>
      <c r="L219" s="6"/>
      <c r="M219" s="6"/>
      <c r="N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3:40">
      <c r="E220" s="84"/>
      <c r="F220" s="84"/>
      <c r="K220" s="6"/>
      <c r="L220" s="6"/>
      <c r="M220" s="6"/>
      <c r="N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3:40">
      <c r="E221" s="84"/>
      <c r="F221" s="84"/>
      <c r="K221" s="6"/>
      <c r="L221" s="6"/>
      <c r="M221" s="6"/>
      <c r="N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3:40">
      <c r="C222" s="87"/>
      <c r="E222" s="84"/>
      <c r="F222" s="84"/>
      <c r="K222" s="6"/>
      <c r="L222" s="6"/>
      <c r="M222" s="6"/>
      <c r="N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3:40">
      <c r="E223" s="84"/>
      <c r="F223" s="84"/>
      <c r="K223" s="6"/>
      <c r="L223" s="6"/>
      <c r="M223" s="6"/>
      <c r="N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3:40">
      <c r="E224" s="84"/>
      <c r="F224" s="84"/>
      <c r="K224" s="6"/>
      <c r="L224" s="6"/>
      <c r="M224" s="6"/>
      <c r="N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5:40">
      <c r="E225" s="84"/>
      <c r="F225" s="84"/>
      <c r="K225" s="6"/>
      <c r="L225" s="6"/>
      <c r="M225" s="6"/>
      <c r="N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5:40">
      <c r="E226" s="84"/>
      <c r="F226" s="84"/>
      <c r="K226" s="6"/>
      <c r="L226" s="6"/>
      <c r="M226" s="6"/>
      <c r="N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5:40">
      <c r="E227" s="84"/>
      <c r="F227" s="84"/>
      <c r="K227" s="6"/>
      <c r="L227" s="6"/>
      <c r="M227" s="6"/>
      <c r="N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5:40">
      <c r="E228" s="84"/>
      <c r="F228" s="84"/>
      <c r="K228" s="6"/>
      <c r="L228" s="6"/>
      <c r="M228" s="6"/>
      <c r="N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5:40">
      <c r="E229" s="84"/>
      <c r="F229" s="84"/>
      <c r="K229" s="6"/>
      <c r="L229" s="6"/>
      <c r="M229" s="6"/>
      <c r="N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5:40">
      <c r="E230" s="84"/>
      <c r="F230" s="84"/>
      <c r="K230" s="6"/>
      <c r="L230" s="6"/>
      <c r="M230" s="6"/>
      <c r="N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5:40">
      <c r="E231" s="84"/>
      <c r="F231" s="84"/>
      <c r="K231" s="6"/>
      <c r="L231" s="6"/>
      <c r="M231" s="6"/>
      <c r="N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5:40">
      <c r="E232" s="84"/>
      <c r="F232" s="84"/>
      <c r="K232" s="6"/>
      <c r="L232" s="6"/>
      <c r="M232" s="6"/>
      <c r="N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5:40">
      <c r="E233" s="84"/>
      <c r="F233" s="84"/>
      <c r="K233" s="6"/>
      <c r="L233" s="6"/>
      <c r="M233" s="6"/>
      <c r="N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5:40">
      <c r="E234" s="84"/>
      <c r="F234" s="84"/>
      <c r="K234" s="6"/>
      <c r="L234" s="6"/>
      <c r="M234" s="6"/>
      <c r="N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5:40">
      <c r="E235" s="84"/>
      <c r="F235" s="84"/>
      <c r="K235" s="6"/>
      <c r="L235" s="6"/>
      <c r="M235" s="6"/>
      <c r="N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5:40">
      <c r="E236" s="84"/>
      <c r="F236" s="84"/>
      <c r="K236" s="6"/>
      <c r="L236" s="6"/>
      <c r="M236" s="6"/>
      <c r="N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5:40">
      <c r="E237" s="84"/>
      <c r="F237" s="84"/>
      <c r="K237" s="6"/>
      <c r="L237" s="6"/>
      <c r="M237" s="6"/>
      <c r="N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5:40">
      <c r="E238" s="84"/>
      <c r="F238" s="84"/>
      <c r="K238" s="6"/>
      <c r="L238" s="6"/>
      <c r="M238" s="6"/>
      <c r="N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5:40">
      <c r="E239" s="12"/>
      <c r="F239" s="12"/>
      <c r="K239" s="6"/>
      <c r="L239" s="6"/>
      <c r="M239" s="6"/>
      <c r="N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5:40">
      <c r="E240" s="12"/>
      <c r="F240" s="12"/>
      <c r="K240" s="6"/>
      <c r="L240" s="6"/>
      <c r="M240" s="6"/>
      <c r="N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5:40">
      <c r="E241" s="12"/>
      <c r="F241" s="12"/>
      <c r="K241" s="6"/>
      <c r="L241" s="6"/>
      <c r="M241" s="6"/>
      <c r="N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5:40">
      <c r="E242" s="12"/>
      <c r="F242" s="12"/>
      <c r="K242" s="6"/>
      <c r="L242" s="6"/>
      <c r="M242" s="6"/>
      <c r="N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5:40">
      <c r="E243" s="12"/>
      <c r="F243" s="12"/>
      <c r="K243" s="6"/>
      <c r="L243" s="6"/>
      <c r="M243" s="6"/>
      <c r="N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5:40">
      <c r="E244" s="2"/>
      <c r="K244" s="6"/>
      <c r="L244" s="6"/>
      <c r="M244" s="6"/>
      <c r="N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5:40">
      <c r="K245" s="6"/>
      <c r="L245" s="6"/>
      <c r="M245" s="6"/>
      <c r="N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5:40">
      <c r="K246" s="6"/>
      <c r="L246" s="6"/>
      <c r="M246" s="6"/>
      <c r="N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5:40">
      <c r="K247" s="6"/>
      <c r="L247" s="6"/>
      <c r="M247" s="6"/>
      <c r="N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5:40">
      <c r="K248" s="6"/>
      <c r="L248" s="6"/>
      <c r="M248" s="6"/>
      <c r="N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5:40">
      <c r="K249" s="6"/>
      <c r="L249" s="6"/>
      <c r="M249" s="6"/>
      <c r="N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5:40">
      <c r="K250" s="6"/>
      <c r="L250" s="6"/>
      <c r="M250" s="6"/>
      <c r="N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5:40">
      <c r="K251" s="6"/>
      <c r="L251" s="6"/>
      <c r="M251" s="6"/>
      <c r="N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5:40">
      <c r="K252" s="6"/>
      <c r="L252" s="6"/>
      <c r="M252" s="6"/>
      <c r="N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5:40">
      <c r="K253" s="6"/>
      <c r="L253" s="6"/>
      <c r="M253" s="6"/>
      <c r="N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5:40">
      <c r="K254" s="6"/>
      <c r="L254" s="6"/>
      <c r="M254" s="6"/>
      <c r="N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5:40">
      <c r="K255" s="6"/>
      <c r="L255" s="6"/>
      <c r="M255" s="6"/>
      <c r="N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5:40">
      <c r="K256" s="6"/>
      <c r="L256" s="6"/>
      <c r="M256" s="6"/>
      <c r="N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1:40">
      <c r="K257" s="6"/>
      <c r="L257" s="6"/>
      <c r="M257" s="6"/>
      <c r="N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1:40">
      <c r="K258" s="6"/>
      <c r="L258" s="6"/>
      <c r="M258" s="6"/>
      <c r="N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1:40">
      <c r="K259" s="6"/>
      <c r="L259" s="6"/>
      <c r="M259" s="6"/>
      <c r="N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1:40">
      <c r="K260" s="6"/>
      <c r="L260" s="6"/>
      <c r="M260" s="6"/>
      <c r="N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1:40">
      <c r="K261" s="6"/>
      <c r="L261" s="6"/>
      <c r="M261" s="6"/>
      <c r="N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1:40">
      <c r="K262" s="6"/>
      <c r="L262" s="6"/>
      <c r="M262" s="6"/>
      <c r="N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1:40">
      <c r="K263" s="6"/>
      <c r="L263" s="6"/>
      <c r="M263" s="6"/>
      <c r="N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1:40">
      <c r="K264" s="6"/>
      <c r="L264" s="6"/>
      <c r="M264" s="6"/>
      <c r="N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1:40">
      <c r="K265" s="6"/>
      <c r="L265" s="6"/>
      <c r="M265" s="6"/>
      <c r="N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1:40">
      <c r="K266" s="6"/>
      <c r="L266" s="6"/>
      <c r="M266" s="6"/>
      <c r="N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1:40">
      <c r="K267" s="6"/>
      <c r="L267" s="6"/>
      <c r="M267" s="6"/>
      <c r="N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1:40">
      <c r="K268" s="6"/>
      <c r="L268" s="6"/>
      <c r="M268" s="6"/>
      <c r="N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1:40">
      <c r="K269" s="6"/>
      <c r="L269" s="6"/>
      <c r="M269" s="6"/>
      <c r="N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1:40">
      <c r="K270" s="6"/>
      <c r="L270" s="6"/>
      <c r="M270" s="6"/>
      <c r="N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1:40">
      <c r="K271" s="6"/>
      <c r="L271" s="6"/>
      <c r="M271" s="6"/>
      <c r="N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1:40">
      <c r="K272" s="6"/>
      <c r="L272" s="6"/>
      <c r="M272" s="6"/>
      <c r="N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1:40">
      <c r="K273" s="6"/>
      <c r="L273" s="6"/>
      <c r="M273" s="6"/>
      <c r="N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1:40">
      <c r="K274" s="6"/>
      <c r="L274" s="6"/>
      <c r="M274" s="6"/>
      <c r="N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1:40">
      <c r="K275" s="6"/>
      <c r="L275" s="6"/>
      <c r="M275" s="6"/>
      <c r="N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1:40">
      <c r="K276" s="6"/>
      <c r="L276" s="6"/>
      <c r="M276" s="6"/>
      <c r="N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1:40">
      <c r="K277" s="6"/>
      <c r="L277" s="6"/>
      <c r="M277" s="6"/>
      <c r="N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1:40">
      <c r="K278" s="6"/>
      <c r="L278" s="6"/>
      <c r="M278" s="6"/>
      <c r="N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1:40">
      <c r="K279" s="6"/>
      <c r="L279" s="6"/>
      <c r="M279" s="6"/>
      <c r="N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1:40">
      <c r="K280" s="6"/>
      <c r="L280" s="6"/>
      <c r="M280" s="6"/>
      <c r="N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1:40">
      <c r="K281" s="6"/>
      <c r="L281" s="6"/>
      <c r="M281" s="6"/>
      <c r="N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1:40">
      <c r="K282" s="6"/>
      <c r="L282" s="6"/>
      <c r="M282" s="6"/>
      <c r="N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1:40">
      <c r="K283" s="6"/>
      <c r="L283" s="6"/>
      <c r="M283" s="6"/>
      <c r="N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1:40">
      <c r="K284" s="6"/>
      <c r="L284" s="6"/>
      <c r="M284" s="6"/>
      <c r="N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1:40">
      <c r="K285" s="6"/>
      <c r="L285" s="6"/>
      <c r="M285" s="6"/>
      <c r="N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1:40">
      <c r="K286" s="6"/>
      <c r="L286" s="6"/>
      <c r="M286" s="6"/>
      <c r="N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1:40">
      <c r="K287" s="6"/>
      <c r="L287" s="6"/>
      <c r="M287" s="6"/>
      <c r="N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spans="11:40">
      <c r="K288" s="6"/>
      <c r="L288" s="6"/>
      <c r="M288" s="6"/>
      <c r="N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1:40">
      <c r="K289" s="6"/>
      <c r="L289" s="6"/>
      <c r="M289" s="6"/>
      <c r="N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1:40">
      <c r="K290" s="6"/>
      <c r="L290" s="6"/>
      <c r="M290" s="6"/>
      <c r="N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1:40">
      <c r="K291" s="6"/>
      <c r="L291" s="6"/>
      <c r="M291" s="6"/>
      <c r="N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1:40">
      <c r="K292" s="6"/>
      <c r="L292" s="6"/>
      <c r="M292" s="6"/>
      <c r="N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1:40">
      <c r="K293" s="6"/>
      <c r="L293" s="6"/>
      <c r="M293" s="6"/>
      <c r="N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1:40">
      <c r="K294" s="6"/>
      <c r="L294" s="6"/>
      <c r="M294" s="6"/>
      <c r="N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1:40">
      <c r="K295" s="6"/>
      <c r="L295" s="6"/>
      <c r="M295" s="6"/>
      <c r="N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1:40">
      <c r="K296" s="6"/>
      <c r="L296" s="6"/>
      <c r="M296" s="6"/>
      <c r="N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1:40">
      <c r="K297" s="6"/>
      <c r="L297" s="6"/>
      <c r="M297" s="6"/>
      <c r="N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1:40">
      <c r="K298" s="6"/>
      <c r="L298" s="6"/>
      <c r="M298" s="6"/>
      <c r="N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1:40">
      <c r="K299" s="6"/>
      <c r="L299" s="6"/>
      <c r="M299" s="6"/>
      <c r="N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1:40">
      <c r="K300" s="6"/>
      <c r="L300" s="6"/>
      <c r="M300" s="6"/>
      <c r="N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1:40">
      <c r="K301" s="6"/>
      <c r="L301" s="6"/>
      <c r="M301" s="6"/>
      <c r="N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1:40">
      <c r="K302" s="6"/>
      <c r="L302" s="6"/>
      <c r="M302" s="6"/>
      <c r="N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1:40">
      <c r="K303" s="6"/>
      <c r="L303" s="6"/>
      <c r="M303" s="6"/>
      <c r="N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1:40">
      <c r="K304" s="6"/>
      <c r="L304" s="6"/>
      <c r="M304" s="6"/>
      <c r="N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1:40">
      <c r="K305" s="6"/>
      <c r="L305" s="6"/>
      <c r="M305" s="6"/>
      <c r="N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1:40">
      <c r="K306" s="6"/>
      <c r="L306" s="6"/>
      <c r="M306" s="6"/>
      <c r="N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1:40">
      <c r="K307" s="6"/>
      <c r="L307" s="6"/>
      <c r="M307" s="6"/>
      <c r="N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1:40">
      <c r="K308" s="6"/>
      <c r="L308" s="6"/>
      <c r="M308" s="6"/>
      <c r="N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1:40">
      <c r="K309" s="6"/>
      <c r="L309" s="6"/>
      <c r="M309" s="6"/>
      <c r="N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1:40">
      <c r="K310" s="6"/>
      <c r="L310" s="6"/>
      <c r="M310" s="6"/>
      <c r="N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1:40">
      <c r="K311" s="6"/>
      <c r="L311" s="6"/>
      <c r="M311" s="6"/>
      <c r="N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1:40">
      <c r="K312" s="6"/>
      <c r="L312" s="6"/>
      <c r="M312" s="6"/>
      <c r="N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1:40">
      <c r="K313" s="6"/>
      <c r="L313" s="6"/>
      <c r="M313" s="6"/>
      <c r="N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1:40">
      <c r="K314" s="6"/>
      <c r="L314" s="6"/>
      <c r="M314" s="6"/>
      <c r="N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1:40">
      <c r="K315" s="6"/>
      <c r="L315" s="6"/>
      <c r="M315" s="6"/>
      <c r="N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1:40">
      <c r="K316" s="6"/>
      <c r="L316" s="6"/>
      <c r="M316" s="6"/>
      <c r="N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1:40">
      <c r="K317" s="6"/>
      <c r="L317" s="6"/>
      <c r="M317" s="6"/>
      <c r="N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1:40">
      <c r="K318" s="6"/>
      <c r="L318" s="6"/>
      <c r="M318" s="6"/>
      <c r="N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1:40">
      <c r="K319" s="6"/>
      <c r="L319" s="6"/>
      <c r="M319" s="6"/>
      <c r="N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1:40">
      <c r="K320" s="6"/>
      <c r="L320" s="6"/>
      <c r="M320" s="6"/>
      <c r="N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1:40">
      <c r="K321" s="6"/>
      <c r="L321" s="6"/>
      <c r="M321" s="6"/>
      <c r="N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1:40">
      <c r="K322" s="6"/>
      <c r="L322" s="6"/>
      <c r="M322" s="6"/>
      <c r="N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1:40">
      <c r="K323" s="6"/>
      <c r="L323" s="6"/>
      <c r="M323" s="6"/>
      <c r="N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1:40">
      <c r="K324" s="6"/>
      <c r="L324" s="6"/>
      <c r="M324" s="6"/>
      <c r="N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1:40">
      <c r="K325" s="6"/>
      <c r="L325" s="6"/>
      <c r="M325" s="6"/>
      <c r="N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1:40">
      <c r="K326" s="6"/>
      <c r="L326" s="6"/>
      <c r="M326" s="6"/>
      <c r="N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1:40">
      <c r="K327" s="6"/>
      <c r="L327" s="6"/>
      <c r="M327" s="6"/>
      <c r="N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1:40">
      <c r="K328" s="6"/>
      <c r="L328" s="6"/>
      <c r="M328" s="6"/>
      <c r="N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1:40">
      <c r="K329" s="6"/>
      <c r="L329" s="6"/>
      <c r="M329" s="6"/>
      <c r="N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1:40">
      <c r="K330" s="6"/>
      <c r="L330" s="6"/>
      <c r="M330" s="6"/>
      <c r="N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1:40">
      <c r="K331" s="6"/>
      <c r="L331" s="6"/>
      <c r="M331" s="6"/>
      <c r="N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1:40">
      <c r="K332" s="6"/>
      <c r="L332" s="6"/>
      <c r="M332" s="6"/>
      <c r="N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1:40">
      <c r="K333" s="6"/>
      <c r="L333" s="6"/>
      <c r="M333" s="6"/>
      <c r="N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1:40">
      <c r="K334" s="6"/>
      <c r="L334" s="6"/>
      <c r="M334" s="6"/>
      <c r="N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1:40">
      <c r="K335" s="6"/>
      <c r="L335" s="6"/>
      <c r="M335" s="6"/>
      <c r="N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spans="11:40">
      <c r="K336" s="6"/>
      <c r="L336" s="6"/>
      <c r="M336" s="6"/>
      <c r="N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1:40">
      <c r="K337" s="6"/>
      <c r="L337" s="6"/>
      <c r="M337" s="6"/>
      <c r="N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1:40">
      <c r="K338" s="6"/>
      <c r="L338" s="6"/>
      <c r="M338" s="6"/>
      <c r="N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spans="11:40">
      <c r="K339" s="6"/>
      <c r="L339" s="6"/>
      <c r="M339" s="6"/>
      <c r="N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spans="11:40">
      <c r="K340" s="6"/>
      <c r="L340" s="6"/>
      <c r="M340" s="6"/>
      <c r="N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1:40">
      <c r="K341" s="6"/>
      <c r="L341" s="6"/>
      <c r="M341" s="6"/>
      <c r="N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1:40">
      <c r="K342" s="6"/>
      <c r="L342" s="6"/>
      <c r="M342" s="6"/>
      <c r="N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1:40">
      <c r="K343" s="6"/>
      <c r="L343" s="6"/>
      <c r="M343" s="6"/>
      <c r="N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1:40">
      <c r="K344" s="6"/>
      <c r="L344" s="6"/>
      <c r="M344" s="6"/>
      <c r="N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spans="11:40">
      <c r="K345" s="6"/>
      <c r="L345" s="6"/>
      <c r="M345" s="6"/>
      <c r="N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1:40">
      <c r="K346" s="6"/>
      <c r="L346" s="6"/>
      <c r="M346" s="6"/>
      <c r="N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1:40">
      <c r="K347" s="6"/>
      <c r="L347" s="6"/>
      <c r="M347" s="6"/>
      <c r="N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1:40">
      <c r="K348" s="6"/>
      <c r="L348" s="6"/>
      <c r="M348" s="6"/>
      <c r="N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spans="11:40">
      <c r="K349" s="6"/>
      <c r="L349" s="6"/>
      <c r="M349" s="6"/>
      <c r="N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spans="11:40">
      <c r="K350" s="6"/>
      <c r="L350" s="6"/>
      <c r="M350" s="6"/>
      <c r="N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1:40">
      <c r="K351" s="6"/>
      <c r="L351" s="6"/>
      <c r="M351" s="6"/>
      <c r="N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spans="11:40">
      <c r="K352" s="6"/>
      <c r="L352" s="6"/>
      <c r="M352" s="6"/>
      <c r="N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1:40">
      <c r="K353" s="6"/>
      <c r="L353" s="6"/>
      <c r="M353" s="6"/>
      <c r="N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spans="11:40">
      <c r="K354" s="6"/>
      <c r="L354" s="6"/>
      <c r="M354" s="6"/>
      <c r="N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11:40">
      <c r="K355" s="6"/>
      <c r="L355" s="6"/>
      <c r="M355" s="6"/>
      <c r="N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11:40">
      <c r="K356" s="6"/>
      <c r="L356" s="6"/>
      <c r="M356" s="6"/>
      <c r="N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11:40">
      <c r="K357" s="6"/>
      <c r="L357" s="6"/>
      <c r="M357" s="6"/>
      <c r="N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11:40">
      <c r="K358" s="6"/>
      <c r="L358" s="6"/>
      <c r="M358" s="6"/>
      <c r="N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11:40">
      <c r="K359" s="6"/>
      <c r="L359" s="6"/>
      <c r="M359" s="6"/>
      <c r="N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11:40">
      <c r="K360" s="6"/>
      <c r="L360" s="6"/>
      <c r="M360" s="6"/>
      <c r="N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spans="11:40">
      <c r="K361" s="6"/>
      <c r="L361" s="6"/>
      <c r="M361" s="6"/>
      <c r="N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spans="11:40">
      <c r="K362" s="6"/>
      <c r="L362" s="6"/>
      <c r="M362" s="6"/>
      <c r="N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1:40">
      <c r="K363" s="6"/>
      <c r="L363" s="6"/>
      <c r="M363" s="6"/>
      <c r="N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11:40">
      <c r="K364" s="6"/>
      <c r="L364" s="6"/>
      <c r="M364" s="6"/>
      <c r="N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11:40">
      <c r="K365" s="6"/>
      <c r="L365" s="6"/>
      <c r="M365" s="6"/>
      <c r="N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11:40">
      <c r="K366" s="6"/>
      <c r="L366" s="6"/>
      <c r="M366" s="6"/>
      <c r="N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11:40">
      <c r="K367" s="6"/>
      <c r="L367" s="6"/>
      <c r="M367" s="6"/>
      <c r="N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1:40">
      <c r="K368" s="6"/>
      <c r="L368" s="6"/>
      <c r="M368" s="6"/>
      <c r="N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11:40">
      <c r="K369" s="6"/>
      <c r="L369" s="6"/>
      <c r="M369" s="6"/>
      <c r="N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11:40">
      <c r="K370" s="6"/>
      <c r="L370" s="6"/>
      <c r="M370" s="6"/>
      <c r="N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11:40">
      <c r="K371" s="6"/>
      <c r="L371" s="6"/>
      <c r="M371" s="6"/>
      <c r="N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11:40">
      <c r="K372" s="6"/>
      <c r="L372" s="6"/>
      <c r="M372" s="6"/>
      <c r="N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1:40">
      <c r="K373" s="6"/>
      <c r="L373" s="6"/>
      <c r="M373" s="6"/>
      <c r="N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spans="11:40">
      <c r="K374" s="6"/>
      <c r="L374" s="6"/>
      <c r="M374" s="6"/>
      <c r="N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11:40">
      <c r="K375" s="6"/>
      <c r="L375" s="6"/>
      <c r="M375" s="6"/>
      <c r="N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1:40">
      <c r="K376" s="6"/>
      <c r="L376" s="6"/>
      <c r="M376" s="6"/>
      <c r="N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1:40">
      <c r="K377" s="6"/>
      <c r="L377" s="6"/>
      <c r="M377" s="6"/>
      <c r="N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11:40">
      <c r="K378" s="6"/>
      <c r="L378" s="6"/>
      <c r="M378" s="6"/>
      <c r="N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11:40">
      <c r="K379" s="6"/>
      <c r="L379" s="6"/>
      <c r="M379" s="6"/>
      <c r="N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11:40">
      <c r="K380" s="6"/>
      <c r="L380" s="6"/>
      <c r="M380" s="6"/>
      <c r="N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11:40">
      <c r="K381" s="6"/>
      <c r="L381" s="6"/>
      <c r="M381" s="6"/>
      <c r="N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11:40">
      <c r="K382" s="6"/>
      <c r="L382" s="6"/>
      <c r="M382" s="6"/>
      <c r="N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spans="11:40">
      <c r="K383" s="6"/>
      <c r="L383" s="6"/>
      <c r="M383" s="6"/>
      <c r="N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11:40">
      <c r="K384" s="6"/>
      <c r="L384" s="6"/>
      <c r="M384" s="6"/>
      <c r="N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spans="11:40">
      <c r="K385" s="6"/>
      <c r="L385" s="6"/>
      <c r="M385" s="6"/>
      <c r="N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11:40">
      <c r="K386" s="6"/>
      <c r="L386" s="6"/>
      <c r="M386" s="6"/>
      <c r="N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spans="11:40">
      <c r="K387" s="6"/>
      <c r="L387" s="6"/>
      <c r="M387" s="6"/>
      <c r="N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11:40">
      <c r="K388" s="6"/>
      <c r="L388" s="6"/>
      <c r="M388" s="6"/>
      <c r="N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spans="11:40">
      <c r="K389" s="6"/>
      <c r="L389" s="6"/>
      <c r="M389" s="6"/>
      <c r="N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11:40">
      <c r="K390" s="6"/>
      <c r="L390" s="6"/>
      <c r="M390" s="6"/>
      <c r="N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spans="11:40">
      <c r="K391" s="6"/>
      <c r="L391" s="6"/>
      <c r="M391" s="6"/>
      <c r="N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11:40">
      <c r="K392" s="6"/>
      <c r="L392" s="6"/>
      <c r="M392" s="6"/>
      <c r="N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spans="11:40">
      <c r="K393" s="6"/>
      <c r="L393" s="6"/>
      <c r="M393" s="6"/>
      <c r="N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11:40">
      <c r="K394" s="6"/>
      <c r="L394" s="6"/>
      <c r="M394" s="6"/>
      <c r="N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11:40">
      <c r="K395" s="6"/>
      <c r="L395" s="6"/>
      <c r="M395" s="6"/>
      <c r="N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11:40">
      <c r="K396" s="6"/>
      <c r="L396" s="6"/>
      <c r="M396" s="6"/>
      <c r="N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11:40">
      <c r="K397" s="6"/>
      <c r="L397" s="6"/>
      <c r="M397" s="6"/>
      <c r="N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11:40">
      <c r="K398" s="6"/>
      <c r="L398" s="6"/>
      <c r="M398" s="6"/>
      <c r="N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11:40">
      <c r="K399" s="6"/>
      <c r="L399" s="6"/>
      <c r="M399" s="6"/>
      <c r="N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11:40">
      <c r="K400" s="6"/>
      <c r="L400" s="6"/>
      <c r="M400" s="6"/>
      <c r="N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1:40">
      <c r="K401" s="6"/>
      <c r="L401" s="6"/>
      <c r="M401" s="6"/>
      <c r="N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11:40">
      <c r="K402" s="6"/>
      <c r="L402" s="6"/>
      <c r="M402" s="6"/>
      <c r="N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1:40">
      <c r="K403" s="6"/>
      <c r="L403" s="6"/>
      <c r="M403" s="6"/>
      <c r="N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11:40">
      <c r="K404" s="6"/>
      <c r="L404" s="6"/>
      <c r="M404" s="6"/>
      <c r="N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11:40">
      <c r="K405" s="6"/>
      <c r="L405" s="6"/>
      <c r="M405" s="6"/>
      <c r="N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spans="11:40">
      <c r="K406" s="6"/>
      <c r="L406" s="6"/>
      <c r="M406" s="6"/>
      <c r="N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11:40">
      <c r="K407" s="6"/>
      <c r="L407" s="6"/>
      <c r="M407" s="6"/>
      <c r="N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spans="11:40">
      <c r="K408" s="6"/>
      <c r="L408" s="6"/>
      <c r="M408" s="6"/>
      <c r="N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11:40">
      <c r="K409" s="6"/>
      <c r="L409" s="6"/>
      <c r="M409" s="6"/>
      <c r="N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11:40">
      <c r="K410" s="6"/>
      <c r="L410" s="6"/>
      <c r="M410" s="6"/>
      <c r="N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spans="11:40">
      <c r="K411" s="6"/>
      <c r="L411" s="6"/>
      <c r="M411" s="6"/>
      <c r="N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spans="11:40">
      <c r="K412" s="6"/>
      <c r="L412" s="6"/>
      <c r="M412" s="6"/>
      <c r="N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spans="11:40">
      <c r="K413" s="6"/>
      <c r="L413" s="6"/>
      <c r="M413" s="6"/>
      <c r="N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1:40">
      <c r="K414" s="6"/>
      <c r="L414" s="6"/>
      <c r="M414" s="6"/>
      <c r="N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1:40">
      <c r="K415" s="6"/>
      <c r="L415" s="6"/>
      <c r="M415" s="6"/>
      <c r="N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spans="11:40">
      <c r="K416" s="6"/>
      <c r="L416" s="6"/>
      <c r="M416" s="6"/>
      <c r="N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spans="11:40">
      <c r="K417" s="6"/>
      <c r="L417" s="6"/>
      <c r="M417" s="6"/>
      <c r="N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spans="11:40">
      <c r="K418" s="6"/>
      <c r="L418" s="6"/>
      <c r="M418" s="6"/>
      <c r="N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spans="11:40">
      <c r="K419" s="6"/>
      <c r="L419" s="6"/>
      <c r="M419" s="6"/>
      <c r="N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spans="11:40">
      <c r="K420" s="6"/>
      <c r="L420" s="6"/>
      <c r="M420" s="6"/>
      <c r="N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spans="11:40">
      <c r="K421" s="6"/>
      <c r="L421" s="6"/>
      <c r="M421" s="6"/>
      <c r="N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1:40">
      <c r="K422" s="6"/>
      <c r="L422" s="6"/>
      <c r="M422" s="6"/>
      <c r="N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spans="11:40">
      <c r="K423" s="6"/>
      <c r="L423" s="6"/>
      <c r="M423" s="6"/>
      <c r="N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1:40">
      <c r="K424" s="6"/>
      <c r="L424" s="6"/>
      <c r="M424" s="6"/>
      <c r="N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spans="11:40">
      <c r="K425" s="6"/>
      <c r="L425" s="6"/>
      <c r="M425" s="6"/>
      <c r="N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spans="11:40">
      <c r="K426" s="6"/>
      <c r="L426" s="6"/>
      <c r="M426" s="6"/>
      <c r="N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spans="11:40">
      <c r="K427" s="6"/>
      <c r="L427" s="6"/>
      <c r="M427" s="6"/>
      <c r="N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spans="11:40">
      <c r="K428" s="6"/>
      <c r="L428" s="6"/>
      <c r="M428" s="6"/>
      <c r="N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spans="11:40">
      <c r="K429" s="6"/>
      <c r="L429" s="6"/>
      <c r="M429" s="6"/>
      <c r="N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spans="11:40">
      <c r="K430" s="6"/>
      <c r="L430" s="6"/>
      <c r="M430" s="6"/>
      <c r="N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spans="11:40">
      <c r="K431" s="6"/>
      <c r="L431" s="6"/>
      <c r="M431" s="6"/>
      <c r="N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spans="11:40">
      <c r="K432" s="6"/>
      <c r="L432" s="6"/>
      <c r="M432" s="6"/>
      <c r="N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spans="11:40">
      <c r="K433" s="6"/>
      <c r="L433" s="6"/>
      <c r="M433" s="6"/>
      <c r="N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spans="11:40">
      <c r="K434" s="6"/>
      <c r="L434" s="6"/>
      <c r="M434" s="6"/>
      <c r="N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spans="11:40">
      <c r="K435" s="6"/>
      <c r="L435" s="6"/>
      <c r="M435" s="6"/>
      <c r="N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spans="11:40">
      <c r="K436" s="6"/>
      <c r="L436" s="6"/>
      <c r="M436" s="6"/>
      <c r="N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spans="11:40">
      <c r="K437" s="6"/>
      <c r="L437" s="6"/>
      <c r="M437" s="6"/>
      <c r="N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spans="11:40">
      <c r="K438" s="6"/>
      <c r="L438" s="6"/>
      <c r="M438" s="6"/>
      <c r="N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spans="11:40">
      <c r="K439" s="6"/>
      <c r="L439" s="6"/>
      <c r="M439" s="6"/>
      <c r="N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spans="11:40">
      <c r="K440" s="6"/>
      <c r="L440" s="6"/>
      <c r="M440" s="6"/>
      <c r="N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spans="11:40">
      <c r="K441" s="6"/>
      <c r="L441" s="6"/>
      <c r="M441" s="6"/>
      <c r="N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spans="11:40">
      <c r="K442" s="6"/>
      <c r="L442" s="6"/>
      <c r="M442" s="6"/>
      <c r="N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spans="11:40">
      <c r="K443" s="6"/>
      <c r="L443" s="6"/>
      <c r="M443" s="6"/>
      <c r="N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1:40">
      <c r="K444" s="6"/>
      <c r="L444" s="6"/>
      <c r="M444" s="6"/>
      <c r="N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spans="11:40">
      <c r="K445" s="6"/>
      <c r="L445" s="6"/>
      <c r="M445" s="6"/>
      <c r="N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1:40">
      <c r="K446" s="6"/>
      <c r="L446" s="6"/>
      <c r="M446" s="6"/>
      <c r="N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1:40">
      <c r="K447" s="6"/>
      <c r="L447" s="6"/>
      <c r="M447" s="6"/>
      <c r="N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spans="11:40">
      <c r="K448" s="6"/>
      <c r="L448" s="6"/>
      <c r="M448" s="6"/>
      <c r="N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spans="11:40">
      <c r="K449" s="6"/>
      <c r="L449" s="6"/>
      <c r="M449" s="6"/>
      <c r="N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spans="11:40">
      <c r="K450" s="6"/>
      <c r="L450" s="6"/>
      <c r="M450" s="6"/>
      <c r="N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spans="11:40">
      <c r="K451" s="6"/>
      <c r="L451" s="6"/>
      <c r="M451" s="6"/>
      <c r="N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spans="11:40">
      <c r="K452" s="6"/>
      <c r="L452" s="6"/>
      <c r="M452" s="6"/>
      <c r="N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spans="11:40">
      <c r="K453" s="6"/>
      <c r="L453" s="6"/>
      <c r="M453" s="6"/>
      <c r="N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spans="11:40">
      <c r="K454" s="6"/>
      <c r="L454" s="6"/>
      <c r="M454" s="6"/>
      <c r="N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spans="11:40">
      <c r="K455" s="6"/>
      <c r="L455" s="6"/>
      <c r="M455" s="6"/>
      <c r="N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spans="11:40">
      <c r="K456" s="6"/>
      <c r="L456" s="6"/>
      <c r="M456" s="6"/>
      <c r="N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spans="11:40">
      <c r="K457" s="6"/>
      <c r="L457" s="6"/>
      <c r="M457" s="6"/>
      <c r="N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spans="11:40">
      <c r="K458" s="6"/>
      <c r="L458" s="6"/>
      <c r="M458" s="6"/>
      <c r="N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spans="11:40">
      <c r="K459" s="6"/>
      <c r="L459" s="6"/>
      <c r="M459" s="6"/>
      <c r="N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spans="11:40">
      <c r="K460" s="6"/>
      <c r="L460" s="6"/>
      <c r="M460" s="6"/>
      <c r="N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spans="11:40">
      <c r="K461" s="6"/>
      <c r="L461" s="6"/>
      <c r="M461" s="6"/>
      <c r="N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spans="11:40">
      <c r="K462" s="6"/>
      <c r="L462" s="6"/>
      <c r="M462" s="6"/>
      <c r="N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spans="11:40">
      <c r="K463" s="6"/>
      <c r="L463" s="6"/>
      <c r="M463" s="6"/>
      <c r="N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spans="11:40">
      <c r="K464" s="6"/>
      <c r="L464" s="6"/>
      <c r="M464" s="6"/>
      <c r="N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spans="11:40">
      <c r="K465" s="6"/>
      <c r="L465" s="6"/>
      <c r="M465" s="6"/>
      <c r="N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spans="11:40">
      <c r="K466" s="6"/>
      <c r="L466" s="6"/>
      <c r="M466" s="6"/>
      <c r="N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spans="11:40">
      <c r="K467" s="6"/>
      <c r="L467" s="6"/>
      <c r="M467" s="6"/>
      <c r="N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spans="11:40">
      <c r="K468" s="6"/>
      <c r="L468" s="6"/>
      <c r="M468" s="6"/>
      <c r="N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spans="11:40">
      <c r="K469" s="6"/>
      <c r="L469" s="6"/>
      <c r="M469" s="6"/>
      <c r="N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spans="11:40">
      <c r="K470" s="6"/>
      <c r="L470" s="6"/>
      <c r="M470" s="6"/>
      <c r="N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1:40">
      <c r="K471" s="6"/>
      <c r="L471" s="6"/>
      <c r="M471" s="6"/>
      <c r="N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spans="11:40">
      <c r="K472" s="6"/>
      <c r="L472" s="6"/>
      <c r="M472" s="6"/>
      <c r="N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spans="11:40">
      <c r="K473" s="6"/>
      <c r="L473" s="6"/>
      <c r="M473" s="6"/>
      <c r="N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1:40">
      <c r="K474" s="6"/>
      <c r="L474" s="6"/>
      <c r="M474" s="6"/>
      <c r="N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spans="11:40">
      <c r="K475" s="6"/>
      <c r="L475" s="6"/>
      <c r="M475" s="6"/>
      <c r="N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spans="11:40">
      <c r="K476" s="6"/>
      <c r="L476" s="6"/>
      <c r="M476" s="6"/>
      <c r="N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spans="11:40">
      <c r="K477" s="6"/>
      <c r="L477" s="6"/>
      <c r="M477" s="6"/>
      <c r="N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spans="11:40">
      <c r="K478" s="6"/>
      <c r="L478" s="6"/>
      <c r="M478" s="6"/>
      <c r="N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spans="11:40">
      <c r="K479" s="6"/>
      <c r="L479" s="6"/>
      <c r="M479" s="6"/>
      <c r="N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spans="11:40">
      <c r="K480" s="6"/>
      <c r="L480" s="6"/>
      <c r="M480" s="6"/>
      <c r="N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spans="11:40">
      <c r="K481" s="6"/>
      <c r="L481" s="6"/>
      <c r="M481" s="6"/>
      <c r="N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spans="11:40">
      <c r="K482" s="6"/>
      <c r="L482" s="6"/>
      <c r="M482" s="6"/>
      <c r="N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spans="11:40">
      <c r="K483" s="6"/>
      <c r="L483" s="6"/>
      <c r="M483" s="6"/>
      <c r="N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spans="11:40">
      <c r="K484" s="6"/>
      <c r="L484" s="6"/>
      <c r="M484" s="6"/>
      <c r="N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spans="11:40">
      <c r="K485" s="6"/>
      <c r="L485" s="6"/>
      <c r="M485" s="6"/>
      <c r="N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spans="11:40">
      <c r="K486" s="6"/>
      <c r="L486" s="6"/>
      <c r="M486" s="6"/>
      <c r="N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1:40">
      <c r="K487" s="6"/>
      <c r="L487" s="6"/>
      <c r="M487" s="6"/>
      <c r="N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spans="11:40">
      <c r="K488" s="6"/>
      <c r="L488" s="6"/>
      <c r="M488" s="6"/>
      <c r="N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spans="11:40">
      <c r="K489" s="6"/>
      <c r="L489" s="6"/>
      <c r="M489" s="6"/>
      <c r="N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spans="11:40">
      <c r="K490" s="6"/>
      <c r="L490" s="6"/>
      <c r="M490" s="6"/>
      <c r="N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spans="11:40">
      <c r="K491" s="6"/>
      <c r="L491" s="6"/>
      <c r="M491" s="6"/>
      <c r="N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spans="11:40">
      <c r="K492" s="6"/>
      <c r="L492" s="6"/>
      <c r="M492" s="6"/>
      <c r="N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spans="11:40">
      <c r="K493" s="6"/>
      <c r="L493" s="6"/>
      <c r="M493" s="6"/>
      <c r="N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spans="11:40">
      <c r="K494" s="6"/>
      <c r="L494" s="6"/>
      <c r="M494" s="6"/>
      <c r="N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1:40">
      <c r="K495" s="6"/>
      <c r="L495" s="6"/>
      <c r="M495" s="6"/>
      <c r="N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1:40">
      <c r="K496" s="6"/>
      <c r="L496" s="6"/>
      <c r="M496" s="6"/>
      <c r="N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spans="11:40">
      <c r="K497" s="6"/>
      <c r="L497" s="6"/>
      <c r="M497" s="6"/>
      <c r="N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spans="11:40">
      <c r="K498" s="6"/>
      <c r="L498" s="6"/>
      <c r="M498" s="6"/>
      <c r="N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1:40">
      <c r="K499" s="6"/>
      <c r="L499" s="6"/>
      <c r="M499" s="6"/>
      <c r="N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1:40">
      <c r="K500" s="6"/>
      <c r="L500" s="6"/>
      <c r="M500" s="6"/>
      <c r="N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spans="11:40">
      <c r="K501" s="6"/>
      <c r="L501" s="6"/>
      <c r="M501" s="6"/>
      <c r="N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spans="11:40">
      <c r="K502" s="6"/>
      <c r="L502" s="6"/>
      <c r="M502" s="6"/>
      <c r="N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spans="11:40">
      <c r="K503" s="6"/>
      <c r="L503" s="6"/>
      <c r="M503" s="6"/>
      <c r="N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spans="11:40">
      <c r="K504" s="6"/>
      <c r="L504" s="6"/>
      <c r="M504" s="6"/>
      <c r="N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1:40">
      <c r="K505" s="6"/>
      <c r="L505" s="6"/>
      <c r="M505" s="6"/>
      <c r="N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spans="11:40">
      <c r="K506" s="6"/>
      <c r="L506" s="6"/>
      <c r="M506" s="6"/>
      <c r="N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spans="11:40">
      <c r="K507" s="6"/>
      <c r="L507" s="6"/>
      <c r="M507" s="6"/>
      <c r="N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spans="11:40">
      <c r="K508" s="6"/>
      <c r="L508" s="6"/>
      <c r="M508" s="6"/>
      <c r="N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spans="11:40">
      <c r="K509" s="6"/>
      <c r="L509" s="6"/>
      <c r="M509" s="6"/>
      <c r="N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spans="11:40">
      <c r="K510" s="6"/>
      <c r="L510" s="6"/>
      <c r="M510" s="6"/>
      <c r="N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spans="11:40">
      <c r="K511" s="6"/>
      <c r="L511" s="6"/>
      <c r="M511" s="6"/>
      <c r="N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spans="11:40">
      <c r="K512" s="6"/>
      <c r="L512" s="6"/>
      <c r="M512" s="6"/>
      <c r="N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spans="11:40">
      <c r="K513" s="6"/>
      <c r="L513" s="6"/>
      <c r="M513" s="6"/>
      <c r="N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spans="11:40">
      <c r="K514" s="6"/>
      <c r="L514" s="6"/>
      <c r="M514" s="6"/>
      <c r="N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spans="11:40">
      <c r="K515" s="6"/>
      <c r="L515" s="6"/>
      <c r="M515" s="6"/>
      <c r="N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spans="11:40">
      <c r="K516" s="6"/>
      <c r="L516" s="6"/>
      <c r="M516" s="6"/>
      <c r="N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spans="11:40">
      <c r="K517" s="6"/>
      <c r="L517" s="6"/>
      <c r="M517" s="6"/>
      <c r="N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spans="11:40">
      <c r="K518" s="6"/>
      <c r="L518" s="6"/>
      <c r="M518" s="6"/>
      <c r="N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spans="11:40">
      <c r="K519" s="6"/>
      <c r="L519" s="6"/>
      <c r="M519" s="6"/>
      <c r="N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spans="11:40">
      <c r="K520" s="6"/>
      <c r="L520" s="6"/>
      <c r="M520" s="6"/>
      <c r="N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spans="11:40">
      <c r="K521" s="6"/>
      <c r="L521" s="6"/>
      <c r="M521" s="6"/>
      <c r="N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spans="11:40">
      <c r="K522" s="6"/>
      <c r="L522" s="6"/>
      <c r="M522" s="6"/>
      <c r="N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7650-0E21-1A4C-AFAC-720E7CAF9F4B}">
  <dimension ref="B1:AQ267"/>
  <sheetViews>
    <sheetView tabSelected="1" zoomScale="87" zoomScaleNormal="80" workbookViewId="0">
      <pane xSplit="3" ySplit="7" topLeftCell="L8" activePane="bottomRight" state="frozen"/>
      <selection pane="topRight" activeCell="D1" sqref="D1"/>
      <selection pane="bottomLeft" activeCell="A7" sqref="A7"/>
      <selection pane="bottomRight" sqref="A1:XFD3"/>
    </sheetView>
  </sheetViews>
  <sheetFormatPr defaultColWidth="11" defaultRowHeight="15.75"/>
  <cols>
    <col min="1" max="1" width="5.5" customWidth="1"/>
    <col min="2" max="2" width="24.625" bestFit="1" customWidth="1"/>
    <col min="3" max="3" width="21" customWidth="1"/>
    <col min="4" max="4" width="26.25" bestFit="1" customWidth="1"/>
    <col min="5" max="5" width="11" bestFit="1" customWidth="1"/>
    <col min="6" max="6" width="14.5" customWidth="1"/>
    <col min="7" max="7" width="37" customWidth="1"/>
    <col min="8" max="8" width="15.5" bestFit="1" customWidth="1"/>
    <col min="9" max="9" width="15" customWidth="1"/>
    <col min="10" max="10" width="16.25" bestFit="1" customWidth="1"/>
    <col min="11" max="11" width="14" bestFit="1" customWidth="1"/>
    <col min="12" max="12" width="19" bestFit="1" customWidth="1"/>
    <col min="13" max="13" width="12" customWidth="1"/>
    <col min="14" max="14" width="29.625" bestFit="1" customWidth="1"/>
    <col min="15" max="15" width="21.5" customWidth="1"/>
    <col min="16" max="16" width="15" bestFit="1" customWidth="1"/>
    <col min="17" max="17" width="15" style="15" bestFit="1" customWidth="1"/>
    <col min="18" max="18" width="16.5" customWidth="1"/>
    <col min="19" max="19" width="16" customWidth="1"/>
    <col min="20" max="20" width="15" bestFit="1" customWidth="1"/>
    <col min="21" max="21" width="12" bestFit="1" customWidth="1"/>
    <col min="22" max="22" width="13.5" bestFit="1" customWidth="1"/>
    <col min="23" max="24" width="10.5" customWidth="1"/>
    <col min="32" max="32" width="36.25" bestFit="1" customWidth="1"/>
    <col min="34" max="34" width="16.875" customWidth="1"/>
    <col min="37" max="37" width="27.125" bestFit="1" customWidth="1"/>
    <col min="39" max="39" width="21.375" customWidth="1"/>
    <col min="40" max="40" width="11.75" customWidth="1"/>
  </cols>
  <sheetData>
    <row r="1" spans="2:43">
      <c r="Q1"/>
    </row>
    <row r="2" spans="2:43">
      <c r="B2" s="191" t="s">
        <v>246</v>
      </c>
      <c r="C2" s="191"/>
      <c r="O2" s="36" t="s">
        <v>247</v>
      </c>
      <c r="Q2"/>
    </row>
    <row r="3" spans="2:43" ht="16.5" thickBot="1">
      <c r="Q3"/>
    </row>
    <row r="4" spans="2:43" ht="16.5" thickBot="1">
      <c r="B4" s="3" t="s">
        <v>248</v>
      </c>
      <c r="C4" s="20">
        <f>SUM(Y8:Y191)</f>
        <v>5224.0899999999983</v>
      </c>
      <c r="D4" s="3" t="s">
        <v>249</v>
      </c>
      <c r="E4" s="56">
        <f>SUM(Table24514[Mass Total (lb) On Car])</f>
        <v>422.87400000000002</v>
      </c>
      <c r="F4" s="3" t="s">
        <v>250</v>
      </c>
      <c r="G4" s="4">
        <f>SUM(Table24514[Mass per Part (lb)])</f>
        <v>205.32600000000002</v>
      </c>
      <c r="Q4"/>
    </row>
    <row r="5" spans="2:43">
      <c r="B5" t="s">
        <v>251</v>
      </c>
      <c r="C5" s="20">
        <v>4327.45</v>
      </c>
      <c r="E5" s="57"/>
      <c r="Q5"/>
    </row>
    <row r="6" spans="2:43">
      <c r="B6" t="s">
        <v>252</v>
      </c>
      <c r="C6" s="128">
        <f>SUM(X8:X191)</f>
        <v>5189.909999999998</v>
      </c>
      <c r="Q6"/>
    </row>
    <row r="7" spans="2:43" ht="59.25" customHeight="1">
      <c r="B7" s="97" t="s">
        <v>2</v>
      </c>
      <c r="C7" s="98" t="s">
        <v>50</v>
      </c>
      <c r="D7" s="98" t="s">
        <v>55</v>
      </c>
      <c r="E7" s="98" t="s">
        <v>253</v>
      </c>
      <c r="F7" s="98" t="s">
        <v>254</v>
      </c>
      <c r="G7" s="98" t="s">
        <v>255</v>
      </c>
      <c r="H7" s="98" t="s">
        <v>256</v>
      </c>
      <c r="I7" s="98" t="s">
        <v>257</v>
      </c>
      <c r="J7" s="98" t="s">
        <v>258</v>
      </c>
      <c r="K7" s="98" t="s">
        <v>259</v>
      </c>
      <c r="L7" s="98" t="s">
        <v>260</v>
      </c>
      <c r="M7" s="98" t="s">
        <v>261</v>
      </c>
      <c r="N7" s="98" t="s">
        <v>262</v>
      </c>
      <c r="O7" s="98" t="s">
        <v>263</v>
      </c>
      <c r="P7" s="98" t="s">
        <v>264</v>
      </c>
      <c r="Q7" s="98" t="s">
        <v>265</v>
      </c>
      <c r="R7" s="98" t="s">
        <v>266</v>
      </c>
      <c r="S7" s="98" t="s">
        <v>267</v>
      </c>
      <c r="T7" s="98" t="s">
        <v>268</v>
      </c>
      <c r="U7" s="98" t="s">
        <v>269</v>
      </c>
      <c r="V7" s="98" t="s">
        <v>270</v>
      </c>
      <c r="W7" s="98" t="s">
        <v>271</v>
      </c>
      <c r="X7" s="98" t="s">
        <v>272</v>
      </c>
      <c r="Y7" s="98" t="s">
        <v>21</v>
      </c>
      <c r="Z7" s="98" t="s">
        <v>273</v>
      </c>
      <c r="AA7" s="98" t="s">
        <v>274</v>
      </c>
    </row>
    <row r="8" spans="2:43" ht="30.75" customHeight="1">
      <c r="B8" s="152" t="s">
        <v>275</v>
      </c>
      <c r="C8" s="152" t="s">
        <v>88</v>
      </c>
      <c r="D8" t="s">
        <v>276</v>
      </c>
      <c r="E8" s="6" t="s">
        <v>277</v>
      </c>
      <c r="F8" s="6">
        <v>1</v>
      </c>
      <c r="G8" s="99" t="s">
        <v>278</v>
      </c>
      <c r="H8" s="99" t="s">
        <v>279</v>
      </c>
      <c r="I8" t="s">
        <v>280</v>
      </c>
      <c r="J8" t="s">
        <v>281</v>
      </c>
      <c r="K8">
        <v>72.099999999999994</v>
      </c>
      <c r="L8">
        <f>Table24514[[#This Row],[Mass per Part (lb)]]*Table24514[[#This Row],[QTY Nessary for Car]]</f>
        <v>72.099999999999994</v>
      </c>
      <c r="M8" t="s">
        <v>282</v>
      </c>
      <c r="N8" s="62" t="s">
        <v>283</v>
      </c>
      <c r="O8" s="16" t="s">
        <v>284</v>
      </c>
      <c r="P8">
        <v>477</v>
      </c>
      <c r="Q8">
        <v>0</v>
      </c>
      <c r="R8">
        <v>1</v>
      </c>
      <c r="S8">
        <v>1</v>
      </c>
      <c r="T8">
        <f>Table24514[[#This Row],[QTY Nessary for Car]] * Table24514[[#This Row],['# of Spare Parts]]</f>
        <v>0</v>
      </c>
      <c r="U8">
        <f>Table24514[[#This Row],['# of Spare Parts or Packages]]+Table24514[[#This Row],['# of Packages or Parts]]</f>
        <v>1</v>
      </c>
      <c r="V8">
        <v>476.91</v>
      </c>
      <c r="W8" s="128">
        <v>225</v>
      </c>
      <c r="X8" s="128">
        <f>Table24514[[#This Row],['# of Packages or Parts]]*Table24514[[#This Row],[Price per Package or Part]]+Table24514[[#This Row],[Shipping Cost]]</f>
        <v>701.91000000000008</v>
      </c>
      <c r="Y8" s="15">
        <f>Table24514[[#This Row],[Total '# of Parts or Packages to Order]]*Table24514[[#This Row],[Price per Package or Part]]+Table24514[[#This Row],[Shipping Cost]]</f>
        <v>701.91000000000008</v>
      </c>
      <c r="AH8" s="38"/>
      <c r="AI8" s="103"/>
      <c r="AJ8" s="101"/>
      <c r="AK8" s="103"/>
      <c r="AL8" s="38"/>
      <c r="AM8" s="38"/>
      <c r="AN8" s="46"/>
      <c r="AO8" s="38"/>
      <c r="AP8" s="38"/>
      <c r="AQ8" s="38"/>
    </row>
    <row r="9" spans="2:43" ht="30.75" customHeight="1">
      <c r="B9" s="152"/>
      <c r="C9" s="152" t="s">
        <v>285</v>
      </c>
      <c r="D9" t="s">
        <v>276</v>
      </c>
      <c r="E9" s="6" t="s">
        <v>277</v>
      </c>
      <c r="F9" s="6">
        <v>1</v>
      </c>
      <c r="G9" s="96" t="s">
        <v>286</v>
      </c>
      <c r="H9" s="96" t="s">
        <v>279</v>
      </c>
      <c r="I9" t="s">
        <v>280</v>
      </c>
      <c r="J9" t="s">
        <v>281</v>
      </c>
      <c r="K9">
        <v>5.2</v>
      </c>
      <c r="L9">
        <f>Table24514[[#This Row],[Mass per Part (lb)]]*Table24514[[#This Row],[QTY Nessary for Car]]</f>
        <v>5.2</v>
      </c>
      <c r="M9" t="s">
        <v>287</v>
      </c>
      <c r="N9" t="s">
        <v>288</v>
      </c>
      <c r="O9" s="16" t="s">
        <v>289</v>
      </c>
      <c r="P9">
        <v>350</v>
      </c>
      <c r="Q9">
        <v>0</v>
      </c>
      <c r="R9">
        <v>1</v>
      </c>
      <c r="S9">
        <v>1</v>
      </c>
      <c r="T9">
        <f>Table24514[[#This Row],[QTY Nessary for Car]] * Table24514[[#This Row],['# of Spare Parts]]</f>
        <v>0</v>
      </c>
      <c r="U9">
        <f>Table24514[[#This Row],['# of Spare Parts or Packages]]+Table24514[[#This Row],['# of Packages or Parts]]</f>
        <v>1</v>
      </c>
      <c r="V9" s="21">
        <v>350</v>
      </c>
      <c r="W9" s="128">
        <v>0</v>
      </c>
      <c r="X9" s="128">
        <f>Table24514[[#This Row],['# of Packages or Parts]]*Table24514[[#This Row],[Price per Package or Part]]+Table24514[[#This Row],[Shipping Cost]]</f>
        <v>350</v>
      </c>
      <c r="Y9" s="15">
        <f>Table24514[[#This Row],[Total '# of Parts or Packages to Order]]*Table24514[[#This Row],[Price per Package or Part]]+Table24514[[#This Row],[Shipping Cost]]</f>
        <v>350</v>
      </c>
      <c r="AH9" s="38"/>
      <c r="AI9" s="103"/>
      <c r="AJ9" s="101"/>
      <c r="AK9" s="103"/>
      <c r="AL9" s="38"/>
      <c r="AM9" s="38"/>
      <c r="AN9" s="46"/>
      <c r="AO9" s="38"/>
      <c r="AP9" s="38"/>
      <c r="AQ9" s="38"/>
    </row>
    <row r="10" spans="2:43" ht="31.5">
      <c r="B10" s="152"/>
      <c r="C10" s="152" t="s">
        <v>290</v>
      </c>
      <c r="D10" t="s">
        <v>276</v>
      </c>
      <c r="E10" s="6" t="s">
        <v>277</v>
      </c>
      <c r="F10" s="6">
        <v>1</v>
      </c>
      <c r="G10" s="96" t="s">
        <v>291</v>
      </c>
      <c r="H10" s="96" t="s">
        <v>279</v>
      </c>
      <c r="I10" t="s">
        <v>280</v>
      </c>
      <c r="J10" t="s">
        <v>292</v>
      </c>
      <c r="K10">
        <v>0.73</v>
      </c>
      <c r="L10">
        <f>Table24514[[#This Row],[Mass per Part (lb)]]*Table24514[[#This Row],[QTY Nessary for Car]]</f>
        <v>0.73</v>
      </c>
      <c r="M10" t="s">
        <v>293</v>
      </c>
      <c r="N10" s="29">
        <v>50054</v>
      </c>
      <c r="O10" s="16" t="s">
        <v>290</v>
      </c>
      <c r="P10">
        <v>9.98</v>
      </c>
      <c r="Q10">
        <v>0</v>
      </c>
      <c r="R10">
        <v>1</v>
      </c>
      <c r="S10">
        <v>1</v>
      </c>
      <c r="T10">
        <f>Table24514[[#This Row],[QTY Nessary for Car]] * Table24514[[#This Row],['# of Spare Parts]]</f>
        <v>0</v>
      </c>
      <c r="U10">
        <f>Table24514[[#This Row],['# of Spare Parts or Packages]]+Table24514[[#This Row],['# of Packages or Parts]]</f>
        <v>1</v>
      </c>
      <c r="V10">
        <v>9.9600000000000009</v>
      </c>
      <c r="W10" s="128">
        <v>0</v>
      </c>
      <c r="X10" s="128">
        <f>Table24514[[#This Row],['# of Packages or Parts]]*Table24514[[#This Row],[Price per Package or Part]]+Table24514[[#This Row],[Shipping Cost]]</f>
        <v>9.9600000000000009</v>
      </c>
      <c r="Y10" s="15">
        <f>Table24514[[#This Row],[Total '# of Parts or Packages to Order]]*Table24514[[#This Row],[Price per Package or Part]]+Table24514[[#This Row],[Shipping Cost]]</f>
        <v>9.9600000000000009</v>
      </c>
      <c r="AC10" s="128"/>
      <c r="AH10" s="38"/>
      <c r="AI10" s="103"/>
      <c r="AJ10" s="101"/>
      <c r="AK10" s="103"/>
      <c r="AL10" s="38"/>
      <c r="AM10" s="38"/>
      <c r="AN10" s="46"/>
      <c r="AO10" s="38"/>
      <c r="AP10" s="38"/>
      <c r="AQ10" s="38"/>
    </row>
    <row r="11" spans="2:43" ht="18" customHeight="1">
      <c r="B11" s="152"/>
      <c r="C11" s="152" t="s">
        <v>294</v>
      </c>
      <c r="D11" t="s">
        <v>276</v>
      </c>
      <c r="E11" s="6" t="s">
        <v>295</v>
      </c>
      <c r="F11" s="6">
        <v>1</v>
      </c>
      <c r="G11" s="96" t="s">
        <v>296</v>
      </c>
      <c r="H11" s="96" t="s">
        <v>279</v>
      </c>
      <c r="I11" t="s">
        <v>280</v>
      </c>
      <c r="J11" t="s">
        <v>297</v>
      </c>
      <c r="K11">
        <v>0.09</v>
      </c>
      <c r="L11">
        <f>Table24514[[#This Row],[Mass per Part (lb)]]*Table24514[[#This Row],[QTY Nessary for Car]]</f>
        <v>0.09</v>
      </c>
      <c r="M11" t="s">
        <v>298</v>
      </c>
      <c r="N11" s="119" t="s">
        <v>299</v>
      </c>
      <c r="O11" s="16" t="s">
        <v>294</v>
      </c>
      <c r="P11">
        <v>7.99</v>
      </c>
      <c r="Q11">
        <v>0</v>
      </c>
      <c r="R11">
        <v>1</v>
      </c>
      <c r="S11">
        <v>1</v>
      </c>
      <c r="T11">
        <f>Table24514[[#This Row],[QTY Nessary for Car]] * Table24514[[#This Row],['# of Spare Parts]]</f>
        <v>0</v>
      </c>
      <c r="U11">
        <f>Table24514[[#This Row],['# of Spare Parts or Packages]]+Table24514[[#This Row],['# of Packages or Parts]]</f>
        <v>1</v>
      </c>
      <c r="V11">
        <v>7.99</v>
      </c>
      <c r="W11" s="128">
        <v>0</v>
      </c>
      <c r="X11" s="128">
        <f>Table24514[[#This Row],['# of Packages or Parts]]*Table24514[[#This Row],[Price per Package or Part]]+Table24514[[#This Row],[Shipping Cost]]</f>
        <v>7.99</v>
      </c>
      <c r="Y11" s="15">
        <f>Table24514[[#This Row],[Total '# of Parts or Packages to Order]]*Table24514[[#This Row],[Price per Package or Part]]+Table24514[[#This Row],[Shipping Cost]]</f>
        <v>7.99</v>
      </c>
      <c r="AH11" s="38"/>
      <c r="AI11" s="103"/>
      <c r="AJ11" s="101"/>
      <c r="AK11" s="103"/>
      <c r="AL11" s="38"/>
      <c r="AM11" s="38"/>
      <c r="AN11" s="46"/>
      <c r="AO11" s="38"/>
      <c r="AP11" s="38"/>
      <c r="AQ11" s="38"/>
    </row>
    <row r="12" spans="2:43" ht="18" customHeight="1">
      <c r="B12" s="152"/>
      <c r="C12" s="152" t="s">
        <v>300</v>
      </c>
      <c r="D12" t="s">
        <v>276</v>
      </c>
      <c r="E12" s="6" t="s">
        <v>277</v>
      </c>
      <c r="F12" s="6">
        <v>1</v>
      </c>
      <c r="G12" s="96" t="s">
        <v>301</v>
      </c>
      <c r="H12" s="96" t="s">
        <v>279</v>
      </c>
      <c r="I12" t="s">
        <v>302</v>
      </c>
      <c r="J12" t="s">
        <v>303</v>
      </c>
      <c r="K12">
        <v>0.02</v>
      </c>
      <c r="L12">
        <f>Table24514[[#This Row],[Mass per Part (lb)]]*Table24514[[#This Row],[QTY Nessary for Car]]</f>
        <v>0.02</v>
      </c>
      <c r="M12" t="s">
        <v>304</v>
      </c>
      <c r="N12" t="s">
        <v>305</v>
      </c>
      <c r="O12" s="16" t="s">
        <v>306</v>
      </c>
      <c r="P12" s="23">
        <v>10.029999999999999</v>
      </c>
      <c r="Q12">
        <v>0</v>
      </c>
      <c r="R12">
        <v>1</v>
      </c>
      <c r="S12">
        <v>1</v>
      </c>
      <c r="T12">
        <f>Table24514[[#This Row],[QTY Nessary for Car]] * Table24514[[#This Row],['# of Spare Parts]]</f>
        <v>0</v>
      </c>
      <c r="U12">
        <f>Table24514[[#This Row],['# of Spare Parts or Packages]]+Table24514[[#This Row],['# of Packages or Parts]]</f>
        <v>1</v>
      </c>
      <c r="V12">
        <v>8.8699999999999992</v>
      </c>
      <c r="W12" s="128">
        <v>0</v>
      </c>
      <c r="X12" s="128">
        <f>Table24514[[#This Row],['# of Packages or Parts]]*Table24514[[#This Row],[Price per Package or Part]]+Table24514[[#This Row],[Shipping Cost]]</f>
        <v>8.8699999999999992</v>
      </c>
      <c r="Y12" s="15">
        <f>Table24514[[#This Row],[Total '# of Parts or Packages to Order]]*Table24514[[#This Row],[Price per Package or Part]]+Table24514[[#This Row],[Shipping Cost]]</f>
        <v>8.8699999999999992</v>
      </c>
      <c r="AH12" s="104"/>
      <c r="AI12" s="103"/>
      <c r="AJ12" s="101"/>
      <c r="AK12" s="103"/>
      <c r="AL12" s="38"/>
      <c r="AM12" s="38"/>
      <c r="AN12" s="46"/>
      <c r="AO12" s="38"/>
      <c r="AP12" s="38"/>
      <c r="AQ12" s="38"/>
    </row>
    <row r="13" spans="2:43">
      <c r="C13" s="5" t="s">
        <v>307</v>
      </c>
      <c r="D13" t="s">
        <v>276</v>
      </c>
      <c r="E13" s="6" t="s">
        <v>308</v>
      </c>
      <c r="F13" s="6">
        <v>1</v>
      </c>
      <c r="G13" s="96" t="s">
        <v>309</v>
      </c>
      <c r="H13" s="96" t="s">
        <v>279</v>
      </c>
      <c r="I13" t="s">
        <v>310</v>
      </c>
      <c r="J13" t="s">
        <v>281</v>
      </c>
      <c r="K13">
        <v>1.5</v>
      </c>
      <c r="L13">
        <f>Table24514[[#This Row],[Mass per Part (lb)]]*Table24514[[#This Row],[QTY Nessary for Car]]</f>
        <v>1.5</v>
      </c>
      <c r="M13" t="s">
        <v>311</v>
      </c>
      <c r="N13" s="30" t="s">
        <v>312</v>
      </c>
      <c r="O13" s="16" t="s">
        <v>313</v>
      </c>
      <c r="P13">
        <v>28.44</v>
      </c>
      <c r="Q13">
        <v>0</v>
      </c>
      <c r="R13">
        <v>1</v>
      </c>
      <c r="S13">
        <v>1</v>
      </c>
      <c r="T13">
        <f>Table24514[[#This Row],[QTY Nessary for Car]] * Table24514[[#This Row],['# of Spare Parts]]</f>
        <v>0</v>
      </c>
      <c r="U13">
        <f>Table24514[[#This Row],['# of Spare Parts or Packages]]+Table24514[[#This Row],['# of Packages or Parts]]</f>
        <v>1</v>
      </c>
      <c r="V13">
        <v>41.09</v>
      </c>
      <c r="W13" s="128">
        <v>0</v>
      </c>
      <c r="X13" s="128">
        <f>Table24514[[#This Row],['# of Packages or Parts]]*Table24514[[#This Row],[Price per Package or Part]]+Table24514[[#This Row],[Shipping Cost]]</f>
        <v>41.09</v>
      </c>
      <c r="Y13" s="15">
        <f>Table24514[[#This Row],[Total '# of Parts or Packages to Order]]*Table24514[[#This Row],[Price per Package or Part]]+Table24514[[#This Row],[Shipping Cost]]</f>
        <v>41.09</v>
      </c>
      <c r="AH13" s="104"/>
      <c r="AI13" s="103"/>
      <c r="AJ13" s="101"/>
      <c r="AK13" s="103"/>
      <c r="AL13" s="38"/>
      <c r="AM13" s="38"/>
      <c r="AN13" s="46"/>
      <c r="AO13" s="38"/>
      <c r="AP13" s="38"/>
      <c r="AQ13" s="38"/>
    </row>
    <row r="14" spans="2:43" ht="31.5">
      <c r="C14" s="152" t="s">
        <v>99</v>
      </c>
      <c r="D14" t="s">
        <v>314</v>
      </c>
      <c r="E14" s="6" t="s">
        <v>277</v>
      </c>
      <c r="F14" s="6">
        <v>1</v>
      </c>
      <c r="G14" s="96" t="s">
        <v>315</v>
      </c>
      <c r="H14" s="96" t="s">
        <v>279</v>
      </c>
      <c r="I14" t="s">
        <v>280</v>
      </c>
      <c r="J14" t="s">
        <v>316</v>
      </c>
      <c r="K14">
        <v>6.4</v>
      </c>
      <c r="L14">
        <f>Table24514[[#This Row],[Mass per Part (lb)]]*Table24514[[#This Row],[QTY Nessary for Car]]</f>
        <v>6.4</v>
      </c>
      <c r="M14" t="s">
        <v>317</v>
      </c>
      <c r="N14" t="s">
        <v>318</v>
      </c>
      <c r="O14" s="16" t="s">
        <v>319</v>
      </c>
      <c r="P14">
        <v>269.77999999999997</v>
      </c>
      <c r="Q14">
        <v>0</v>
      </c>
      <c r="R14">
        <v>1</v>
      </c>
      <c r="S14">
        <v>1</v>
      </c>
      <c r="T14">
        <f>Table24514[[#This Row],[QTY Nessary for Car]] * Table24514[[#This Row],['# of Spare Parts]]</f>
        <v>0</v>
      </c>
      <c r="U14">
        <f>Table24514[[#This Row],['# of Spare Parts or Packages]]+Table24514[[#This Row],['# of Packages or Parts]]</f>
        <v>1</v>
      </c>
      <c r="V14">
        <v>269.77999999999997</v>
      </c>
      <c r="W14" s="128">
        <v>18.05</v>
      </c>
      <c r="X14" s="128">
        <f>Table24514[[#This Row],['# of Packages or Parts]]*Table24514[[#This Row],[Price per Package or Part]]+Table24514[[#This Row],[Shipping Cost]]</f>
        <v>287.83</v>
      </c>
      <c r="Y14" s="15">
        <f>Table24514[[#This Row],[Total '# of Parts or Packages to Order]]*Table24514[[#This Row],[Price per Package or Part]]+Table24514[[#This Row],[Shipping Cost]]</f>
        <v>287.83</v>
      </c>
      <c r="AH14" s="104"/>
      <c r="AI14" s="103"/>
      <c r="AJ14" s="101"/>
      <c r="AK14" s="103"/>
      <c r="AL14" s="38"/>
      <c r="AM14" s="38"/>
      <c r="AN14" s="46"/>
      <c r="AO14" s="38"/>
      <c r="AP14" s="38"/>
      <c r="AQ14" s="38"/>
    </row>
    <row r="15" spans="2:43" ht="31.5">
      <c r="C15" s="152" t="s">
        <v>101</v>
      </c>
      <c r="D15" t="s">
        <v>314</v>
      </c>
      <c r="E15" s="6" t="s">
        <v>277</v>
      </c>
      <c r="F15" s="6">
        <v>1</v>
      </c>
      <c r="G15" s="96" t="s">
        <v>320</v>
      </c>
      <c r="H15" s="96" t="s">
        <v>279</v>
      </c>
      <c r="I15" t="s">
        <v>280</v>
      </c>
      <c r="J15" t="s">
        <v>316</v>
      </c>
      <c r="K15">
        <v>8.6999999999999993</v>
      </c>
      <c r="L15">
        <f>Table24514[[#This Row],[Mass per Part (lb)]]*Table24514[[#This Row],[QTY Nessary for Car]]</f>
        <v>8.6999999999999993</v>
      </c>
      <c r="M15" t="s">
        <v>317</v>
      </c>
      <c r="N15" t="s">
        <v>321</v>
      </c>
      <c r="O15" s="16" t="s">
        <v>322</v>
      </c>
      <c r="P15">
        <v>229.78</v>
      </c>
      <c r="Q15">
        <v>0</v>
      </c>
      <c r="R15">
        <v>1</v>
      </c>
      <c r="S15">
        <v>1</v>
      </c>
      <c r="T15">
        <f>Table24514[[#This Row],[QTY Nessary for Car]] * Table24514[[#This Row],['# of Spare Parts]]</f>
        <v>0</v>
      </c>
      <c r="U15">
        <f>Table24514[[#This Row],['# of Spare Parts or Packages]]+Table24514[[#This Row],['# of Packages or Parts]]</f>
        <v>1</v>
      </c>
      <c r="V15">
        <v>229.78</v>
      </c>
      <c r="W15" s="128">
        <v>0</v>
      </c>
      <c r="X15" s="128">
        <f>Table24514[[#This Row],['# of Packages or Parts]]*Table24514[[#This Row],[Price per Package or Part]]+Table24514[[#This Row],[Shipping Cost]]</f>
        <v>229.78</v>
      </c>
      <c r="Y15" s="15">
        <f>Table24514[[#This Row],[Total '# of Parts or Packages to Order]]*Table24514[[#This Row],[Price per Package or Part]]+Table24514[[#This Row],[Shipping Cost]]</f>
        <v>229.78</v>
      </c>
      <c r="AH15" s="104"/>
      <c r="AI15" s="103"/>
      <c r="AJ15" s="101"/>
      <c r="AK15" s="103"/>
      <c r="AL15" s="38"/>
      <c r="AM15" s="38"/>
      <c r="AN15" s="46"/>
      <c r="AO15" s="38"/>
      <c r="AP15" s="38"/>
      <c r="AQ15" s="38"/>
    </row>
    <row r="16" spans="2:43" ht="31.5">
      <c r="B16" s="152"/>
      <c r="C16" s="152" t="s">
        <v>323</v>
      </c>
      <c r="E16" s="6" t="s">
        <v>277</v>
      </c>
      <c r="F16" s="6">
        <v>1</v>
      </c>
      <c r="G16" s="96" t="s">
        <v>324</v>
      </c>
      <c r="H16" s="96" t="s">
        <v>279</v>
      </c>
      <c r="I16" t="s">
        <v>280</v>
      </c>
      <c r="J16" t="s">
        <v>325</v>
      </c>
      <c r="K16">
        <v>1</v>
      </c>
      <c r="L16">
        <f>Table24514[[#This Row],[Mass per Part (lb)]]*Table24514[[#This Row],[QTY Nessary for Car]]</f>
        <v>1</v>
      </c>
      <c r="M16" t="s">
        <v>317</v>
      </c>
      <c r="N16">
        <v>300634</v>
      </c>
      <c r="O16" s="16" t="s">
        <v>326</v>
      </c>
      <c r="P16">
        <v>57.78</v>
      </c>
      <c r="Q16">
        <v>1</v>
      </c>
      <c r="R16">
        <v>1</v>
      </c>
      <c r="S16">
        <v>1</v>
      </c>
      <c r="T16">
        <f>Table24514[[#This Row],[QTY Nessary for Car]] * Table24514[[#This Row],['# of Spare Parts]]</f>
        <v>1</v>
      </c>
      <c r="U16">
        <f>Table24514[[#This Row],['# of Spare Parts or Packages]]+Table24514[[#This Row],['# of Packages or Parts]]</f>
        <v>2</v>
      </c>
      <c r="V16">
        <v>57.78</v>
      </c>
      <c r="W16" s="128">
        <v>0</v>
      </c>
      <c r="X16" s="128">
        <f>Table24514[[#This Row],['# of Packages or Parts]]*Table24514[[#This Row],[Price per Package or Part]]+Table24514[[#This Row],[Shipping Cost]]</f>
        <v>57.78</v>
      </c>
      <c r="Y16" s="15">
        <f>Table24514[[#This Row],[Total '# of Parts or Packages to Order]]*Table24514[[#This Row],[Price per Package or Part]]+Table24514[[#This Row],[Shipping Cost]]</f>
        <v>115.56</v>
      </c>
      <c r="AH16" s="104"/>
      <c r="AI16" s="103"/>
      <c r="AJ16" s="101"/>
      <c r="AK16" s="103"/>
      <c r="AL16" s="38"/>
      <c r="AM16" s="38"/>
      <c r="AN16" s="46"/>
      <c r="AO16" s="38"/>
      <c r="AP16" s="38"/>
      <c r="AQ16" s="38"/>
    </row>
    <row r="17" spans="2:43">
      <c r="B17" s="152"/>
      <c r="C17" s="152" t="s">
        <v>327</v>
      </c>
      <c r="D17" t="s">
        <v>314</v>
      </c>
      <c r="E17" s="6" t="s">
        <v>277</v>
      </c>
      <c r="F17" s="6">
        <v>2</v>
      </c>
      <c r="G17" s="96" t="s">
        <v>328</v>
      </c>
      <c r="H17" s="96" t="s">
        <v>279</v>
      </c>
      <c r="I17" t="s">
        <v>280</v>
      </c>
      <c r="J17" t="s">
        <v>329</v>
      </c>
      <c r="K17">
        <v>0.05</v>
      </c>
      <c r="L17">
        <f>Table24514[[#This Row],[Mass per Part (lb)]]*Table24514[[#This Row],[QTY Nessary for Car]]</f>
        <v>0.1</v>
      </c>
      <c r="M17" t="s">
        <v>330</v>
      </c>
      <c r="N17" t="s">
        <v>331</v>
      </c>
      <c r="O17" s="16" t="s">
        <v>332</v>
      </c>
      <c r="P17">
        <v>5.9</v>
      </c>
      <c r="Q17">
        <v>0</v>
      </c>
      <c r="R17">
        <v>1</v>
      </c>
      <c r="S17">
        <v>6</v>
      </c>
      <c r="T17">
        <f>Table24514[[#This Row],[QTY Nessary for Car]] * Table24514[[#This Row],['# of Spare Parts]]</f>
        <v>0</v>
      </c>
      <c r="U17">
        <v>2</v>
      </c>
      <c r="V17">
        <v>5.9</v>
      </c>
      <c r="W17" s="128">
        <v>10</v>
      </c>
      <c r="X17" s="128">
        <f>Table24514[[#This Row],['# of Packages or Parts]]*Table24514[[#This Row],[Price per Package or Part]]+Table24514[[#This Row],[Shipping Cost]]</f>
        <v>45.400000000000006</v>
      </c>
      <c r="Y17" s="15">
        <f>Table24514[[#This Row],[Total '# of Parts or Packages to Order]]*Table24514[[#This Row],[Price per Package or Part]]+Table24514[[#This Row],[Shipping Cost]]</f>
        <v>21.8</v>
      </c>
      <c r="AH17" s="104"/>
      <c r="AI17" s="103"/>
      <c r="AJ17" s="101"/>
      <c r="AK17" s="103"/>
      <c r="AL17" s="38"/>
      <c r="AM17" s="38"/>
      <c r="AN17" s="46"/>
      <c r="AO17" s="38"/>
      <c r="AP17" s="38"/>
      <c r="AQ17" s="38"/>
    </row>
    <row r="18" spans="2:43" ht="31.5">
      <c r="B18" s="152"/>
      <c r="C18" s="152" t="s">
        <v>103</v>
      </c>
      <c r="D18" t="s">
        <v>314</v>
      </c>
      <c r="E18" s="6" t="s">
        <v>333</v>
      </c>
      <c r="F18" s="6">
        <v>1</v>
      </c>
      <c r="G18" s="96" t="s">
        <v>334</v>
      </c>
      <c r="H18" s="96" t="s">
        <v>279</v>
      </c>
      <c r="I18" t="s">
        <v>335</v>
      </c>
      <c r="J18" t="s">
        <v>336</v>
      </c>
      <c r="K18">
        <v>6.7</v>
      </c>
      <c r="L18">
        <f>Table24514[[#This Row],[Mass per Part (lb)]]*Table24514[[#This Row],[QTY Nessary for Car]]</f>
        <v>6.7</v>
      </c>
      <c r="M18" t="s">
        <v>337</v>
      </c>
      <c r="N18">
        <v>1246</v>
      </c>
      <c r="O18" s="16" t="s">
        <v>338</v>
      </c>
      <c r="P18">
        <v>158.66</v>
      </c>
      <c r="Q18">
        <v>0</v>
      </c>
      <c r="R18">
        <v>1</v>
      </c>
      <c r="S18">
        <v>1</v>
      </c>
      <c r="T18">
        <f>Table24514[[#This Row],[QTY Nessary for Car]] * Table24514[[#This Row],['# of Spare Parts]]</f>
        <v>0</v>
      </c>
      <c r="U18">
        <f>Table24514[[#This Row],['# of Spare Parts or Packages]]+Table24514[[#This Row],['# of Packages or Parts]]</f>
        <v>1</v>
      </c>
      <c r="V18">
        <v>158.66</v>
      </c>
      <c r="W18" s="128">
        <v>9.2799999999999994</v>
      </c>
      <c r="X18" s="128">
        <f>Table24514[[#This Row],['# of Packages or Parts]]*Table24514[[#This Row],[Price per Package or Part]]+Table24514[[#This Row],[Shipping Cost]]</f>
        <v>167.94</v>
      </c>
      <c r="Y18" s="15">
        <f>Table24514[[#This Row],[Total '# of Parts or Packages to Order]]*Table24514[[#This Row],[Price per Package or Part]]+Table24514[[#This Row],[Shipping Cost]]</f>
        <v>167.94</v>
      </c>
      <c r="AH18" s="104"/>
      <c r="AI18" s="103"/>
      <c r="AJ18" s="101"/>
      <c r="AK18" s="103"/>
      <c r="AL18" s="38"/>
      <c r="AM18" s="38"/>
      <c r="AN18" s="46"/>
      <c r="AO18" s="38"/>
      <c r="AP18" s="38"/>
      <c r="AQ18" s="38"/>
    </row>
    <row r="19" spans="2:43" ht="31.5">
      <c r="C19" s="152" t="s">
        <v>339</v>
      </c>
      <c r="D19" t="s">
        <v>314</v>
      </c>
      <c r="E19" s="6" t="s">
        <v>308</v>
      </c>
      <c r="F19" s="6">
        <v>1</v>
      </c>
      <c r="G19" s="96" t="s">
        <v>340</v>
      </c>
      <c r="H19" s="96" t="s">
        <v>279</v>
      </c>
      <c r="I19" t="s">
        <v>280</v>
      </c>
      <c r="J19" t="s">
        <v>281</v>
      </c>
      <c r="K19">
        <v>37.5</v>
      </c>
      <c r="L19">
        <f>Table24514[[#This Row],[Mass per Part (lb)]]*Table24514[[#This Row],[QTY Nessary for Car]]</f>
        <v>37.5</v>
      </c>
      <c r="M19" t="s">
        <v>341</v>
      </c>
      <c r="N19">
        <v>18058</v>
      </c>
      <c r="O19" s="16" t="s">
        <v>342</v>
      </c>
      <c r="P19" s="181">
        <v>1299.99</v>
      </c>
      <c r="Q19">
        <v>0</v>
      </c>
      <c r="R19">
        <v>1</v>
      </c>
      <c r="S19">
        <v>1</v>
      </c>
      <c r="T19">
        <f>Table24514[[#This Row],[QTY Nessary for Car]] * Table24514[[#This Row],['# of Spare Parts]]</f>
        <v>0</v>
      </c>
      <c r="U19">
        <f>Table24514[[#This Row],['# of Spare Parts or Packages]]+Table24514[[#This Row],['# of Packages or Parts]]</f>
        <v>1</v>
      </c>
      <c r="V19" s="181">
        <v>1299.99</v>
      </c>
      <c r="W19" s="128">
        <v>0</v>
      </c>
      <c r="X19" s="128">
        <f>Table24514[[#This Row],['# of Packages or Parts]]*Table24514[[#This Row],[Price per Package or Part]]+Table24514[[#This Row],[Shipping Cost]]</f>
        <v>1299.99</v>
      </c>
      <c r="Y19" s="15">
        <f>Table24514[[#This Row],[Total '# of Parts or Packages to Order]]*Table24514[[#This Row],[Price per Package or Part]]+Table24514[[#This Row],[Shipping Cost]]</f>
        <v>1299.99</v>
      </c>
      <c r="AH19" s="38"/>
      <c r="AI19" s="102"/>
      <c r="AJ19" s="105"/>
      <c r="AK19" s="102"/>
      <c r="AL19" s="38"/>
      <c r="AM19" s="38"/>
      <c r="AN19" s="46"/>
      <c r="AO19" s="38"/>
      <c r="AP19" s="38"/>
      <c r="AQ19" s="38"/>
    </row>
    <row r="20" spans="2:43" ht="31.5">
      <c r="C20" s="152" t="s">
        <v>343</v>
      </c>
      <c r="D20" t="s">
        <v>344</v>
      </c>
      <c r="E20" s="6" t="s">
        <v>308</v>
      </c>
      <c r="F20" s="6">
        <v>1</v>
      </c>
      <c r="G20" s="96" t="s">
        <v>345</v>
      </c>
      <c r="H20" s="96" t="s">
        <v>346</v>
      </c>
      <c r="I20" t="s">
        <v>280</v>
      </c>
      <c r="J20" t="s">
        <v>347</v>
      </c>
      <c r="K20">
        <v>0.75</v>
      </c>
      <c r="L20">
        <v>4</v>
      </c>
      <c r="M20" t="s">
        <v>348</v>
      </c>
      <c r="N20" t="s">
        <v>349</v>
      </c>
      <c r="O20" s="16" t="s">
        <v>350</v>
      </c>
      <c r="P20">
        <v>57.94</v>
      </c>
      <c r="Q20">
        <v>0</v>
      </c>
      <c r="R20">
        <v>1</v>
      </c>
      <c r="S20">
        <v>1</v>
      </c>
      <c r="T20">
        <f>Table24514[[#This Row],[QTY Nessary for Car]] * Table24514[[#This Row],['# of Spare Parts]]</f>
        <v>0</v>
      </c>
      <c r="U20">
        <f>Table24514[[#This Row],['# of Spare Parts or Packages]]+Table24514[[#This Row],['# of Packages or Parts]]</f>
        <v>1</v>
      </c>
      <c r="V20">
        <v>57.94</v>
      </c>
      <c r="W20" s="128">
        <v>0</v>
      </c>
      <c r="X20" s="128">
        <f>Table24514[[#This Row],['# of Packages or Parts]]*Table24514[[#This Row],[Price per Package or Part]]+Table24514[[#This Row],[Shipping Cost]]</f>
        <v>57.94</v>
      </c>
      <c r="Y20" s="15">
        <f>Table24514[[#This Row],[Total '# of Parts or Packages to Order]]*Table24514[[#This Row],[Price per Package or Part]]+Table24514[[#This Row],[Shipping Cost]]</f>
        <v>57.94</v>
      </c>
      <c r="AH20" s="38"/>
      <c r="AI20" s="38"/>
      <c r="AJ20" s="101"/>
      <c r="AK20" s="102"/>
      <c r="AL20" s="38"/>
      <c r="AM20" s="38"/>
      <c r="AN20" s="46"/>
      <c r="AO20" s="38"/>
      <c r="AP20" s="38"/>
      <c r="AQ20" s="38"/>
    </row>
    <row r="21" spans="2:43">
      <c r="C21" s="152" t="s">
        <v>351</v>
      </c>
      <c r="D21" t="s">
        <v>344</v>
      </c>
      <c r="E21" s="6" t="s">
        <v>308</v>
      </c>
      <c r="F21" s="6">
        <v>1</v>
      </c>
      <c r="G21" s="96" t="s">
        <v>352</v>
      </c>
      <c r="H21" s="96" t="s">
        <v>279</v>
      </c>
      <c r="I21" t="s">
        <v>280</v>
      </c>
      <c r="J21" t="s">
        <v>347</v>
      </c>
      <c r="K21">
        <v>1.1000000000000001</v>
      </c>
      <c r="L21">
        <v>0.2</v>
      </c>
      <c r="M21" t="s">
        <v>348</v>
      </c>
      <c r="N21" t="s">
        <v>353</v>
      </c>
      <c r="O21" s="16" t="s">
        <v>350</v>
      </c>
      <c r="P21">
        <v>62.69</v>
      </c>
      <c r="Q21">
        <v>0</v>
      </c>
      <c r="R21">
        <v>1</v>
      </c>
      <c r="S21">
        <v>1</v>
      </c>
      <c r="T21">
        <f>Table24514[[#This Row],[QTY Nessary for Car]] * Table24514[[#This Row],['# of Spare Parts]]</f>
        <v>0</v>
      </c>
      <c r="U21">
        <f>Table24514[[#This Row],['# of Spare Parts or Packages]]+Table24514[[#This Row],['# of Packages or Parts]]</f>
        <v>1</v>
      </c>
      <c r="V21">
        <v>62.69</v>
      </c>
      <c r="W21" s="128"/>
      <c r="X21" s="128">
        <f>Table24514[[#This Row],['# of Packages or Parts]]*Table24514[[#This Row],[Price per Package or Part]]+Table24514[[#This Row],[Shipping Cost]]</f>
        <v>62.69</v>
      </c>
      <c r="Y21" s="15">
        <f>Table24514[[#This Row],[Total '# of Parts or Packages to Order]]*Table24514[[#This Row],[Price per Package or Part]]+Table24514[[#This Row],[Shipping Cost]]</f>
        <v>62.69</v>
      </c>
      <c r="AH21" s="38"/>
      <c r="AI21" s="38"/>
      <c r="AJ21" s="101"/>
      <c r="AK21" s="102"/>
      <c r="AL21" s="38"/>
      <c r="AM21" s="38"/>
      <c r="AN21" s="46"/>
      <c r="AO21" s="38"/>
      <c r="AP21" s="38"/>
      <c r="AQ21" s="38"/>
    </row>
    <row r="22" spans="2:43" ht="31.5">
      <c r="C22" s="152" t="s">
        <v>354</v>
      </c>
      <c r="D22" t="s">
        <v>344</v>
      </c>
      <c r="E22" s="6" t="s">
        <v>277</v>
      </c>
      <c r="F22" s="6">
        <v>4</v>
      </c>
      <c r="G22" s="96" t="s">
        <v>355</v>
      </c>
      <c r="H22" s="96" t="s">
        <v>279</v>
      </c>
      <c r="I22" t="s">
        <v>280</v>
      </c>
      <c r="J22" t="s">
        <v>347</v>
      </c>
      <c r="K22">
        <v>0.01</v>
      </c>
      <c r="L22">
        <v>0.01</v>
      </c>
      <c r="M22" t="s">
        <v>348</v>
      </c>
      <c r="N22" t="s">
        <v>356</v>
      </c>
      <c r="O22" s="16" t="s">
        <v>357</v>
      </c>
      <c r="P22">
        <v>13.99</v>
      </c>
      <c r="Q22">
        <v>0</v>
      </c>
      <c r="R22">
        <v>1</v>
      </c>
      <c r="S22">
        <v>6</v>
      </c>
      <c r="T22">
        <f>Table24514[[#This Row],[QTY Nessary for Car]] * Table24514[[#This Row],['# of Spare Parts]]</f>
        <v>0</v>
      </c>
      <c r="U22">
        <f>Table24514[[#This Row],['# of Spare Parts or Packages]]+Table24514[[#This Row],['# of Packages or Parts]]</f>
        <v>6</v>
      </c>
      <c r="V22">
        <v>13.99</v>
      </c>
      <c r="W22" s="128"/>
      <c r="X22" s="128">
        <f>Table24514[[#This Row],['# of Packages or Parts]]*Table24514[[#This Row],[Price per Package or Part]]+Table24514[[#This Row],[Shipping Cost]]</f>
        <v>83.94</v>
      </c>
      <c r="Y22" s="15">
        <f>Table24514[[#This Row],[Total '# of Parts or Packages to Order]]*Table24514[[#This Row],[Price per Package or Part]]+Table24514[[#This Row],[Shipping Cost]]</f>
        <v>83.94</v>
      </c>
      <c r="AC22" s="15">
        <f>SUM(Y20:Y23)</f>
        <v>282.51</v>
      </c>
      <c r="AH22" s="38"/>
      <c r="AI22" s="38"/>
      <c r="AJ22" s="101"/>
      <c r="AK22" s="102"/>
      <c r="AL22" s="38"/>
      <c r="AM22" s="38"/>
      <c r="AN22" s="46"/>
      <c r="AO22" s="38"/>
      <c r="AP22" s="38"/>
      <c r="AQ22" s="38"/>
    </row>
    <row r="23" spans="2:43" ht="31.5">
      <c r="C23" s="152" t="s">
        <v>358</v>
      </c>
      <c r="D23" t="s">
        <v>344</v>
      </c>
      <c r="E23" s="6" t="s">
        <v>277</v>
      </c>
      <c r="F23" s="6">
        <v>4</v>
      </c>
      <c r="G23" s="96" t="s">
        <v>359</v>
      </c>
      <c r="H23" s="96" t="s">
        <v>279</v>
      </c>
      <c r="I23" t="s">
        <v>280</v>
      </c>
      <c r="J23" t="s">
        <v>347</v>
      </c>
      <c r="K23">
        <v>0.01</v>
      </c>
      <c r="L23">
        <v>0.01</v>
      </c>
      <c r="M23" t="s">
        <v>348</v>
      </c>
      <c r="N23" t="s">
        <v>360</v>
      </c>
      <c r="O23" s="16" t="s">
        <v>361</v>
      </c>
      <c r="P23">
        <v>12.99</v>
      </c>
      <c r="Q23">
        <v>0</v>
      </c>
      <c r="R23">
        <v>1</v>
      </c>
      <c r="S23">
        <v>6</v>
      </c>
      <c r="T23">
        <f>Table24514[[#This Row],[QTY Nessary for Car]] * Table24514[[#This Row],['# of Spare Parts]]</f>
        <v>0</v>
      </c>
      <c r="U23">
        <f>Table24514[[#This Row],['# of Spare Parts or Packages]]+Table24514[[#This Row],['# of Packages or Parts]]</f>
        <v>6</v>
      </c>
      <c r="V23">
        <v>12.99</v>
      </c>
      <c r="W23" s="128"/>
      <c r="X23" s="128">
        <f>Table24514[[#This Row],['# of Packages or Parts]]*Table24514[[#This Row],[Price per Package or Part]]+Table24514[[#This Row],[Shipping Cost]]</f>
        <v>77.94</v>
      </c>
      <c r="Y23" s="15">
        <f>Table24514[[#This Row],[Total '# of Parts or Packages to Order]]*Table24514[[#This Row],[Price per Package or Part]]+Table24514[[#This Row],[Shipping Cost]]</f>
        <v>77.94</v>
      </c>
      <c r="AH23" s="38"/>
      <c r="AI23" s="38"/>
      <c r="AJ23" s="101"/>
      <c r="AK23" s="102"/>
      <c r="AL23" s="38"/>
      <c r="AM23" s="38"/>
      <c r="AN23" s="46"/>
      <c r="AO23" s="38"/>
      <c r="AP23" s="38"/>
      <c r="AQ23" s="38"/>
    </row>
    <row r="24" spans="2:43">
      <c r="C24" s="186" t="s">
        <v>362</v>
      </c>
      <c r="D24" t="s">
        <v>344</v>
      </c>
      <c r="E24" t="s">
        <v>333</v>
      </c>
      <c r="F24">
        <v>2</v>
      </c>
      <c r="G24" t="s">
        <v>363</v>
      </c>
      <c r="H24" t="s">
        <v>279</v>
      </c>
      <c r="I24" t="s">
        <v>364</v>
      </c>
      <c r="J24" t="s">
        <v>347</v>
      </c>
      <c r="K24">
        <v>0.7</v>
      </c>
      <c r="L24">
        <v>1.4</v>
      </c>
      <c r="M24" t="s">
        <v>337</v>
      </c>
      <c r="O24" s="16" t="s">
        <v>338</v>
      </c>
      <c r="P24">
        <v>64.88</v>
      </c>
    </row>
    <row r="25" spans="2:43">
      <c r="C25" s="152" t="s">
        <v>365</v>
      </c>
      <c r="D25" t="s">
        <v>366</v>
      </c>
      <c r="E25" s="6" t="s">
        <v>308</v>
      </c>
      <c r="F25" s="6">
        <v>1</v>
      </c>
      <c r="G25" s="96" t="s">
        <v>367</v>
      </c>
      <c r="H25" s="36" t="s">
        <v>368</v>
      </c>
      <c r="I25" t="s">
        <v>369</v>
      </c>
      <c r="J25" t="s">
        <v>370</v>
      </c>
      <c r="K25">
        <v>2.0249999999999999</v>
      </c>
      <c r="L25">
        <v>2.0249999999999999</v>
      </c>
      <c r="M25" t="s">
        <v>337</v>
      </c>
      <c r="N25" s="127" t="s">
        <v>371</v>
      </c>
      <c r="O25" s="16" t="s">
        <v>372</v>
      </c>
      <c r="P25">
        <v>52.89</v>
      </c>
      <c r="Q25">
        <v>0</v>
      </c>
      <c r="R25">
        <v>1</v>
      </c>
      <c r="S25">
        <v>1</v>
      </c>
      <c r="T25">
        <v>0</v>
      </c>
      <c r="U25">
        <f>Table24514[[#This Row],['# of Spare Parts or Packages]]+Table24514[[#This Row],['# of Packages or Parts]]</f>
        <v>1</v>
      </c>
      <c r="V25">
        <v>52.89</v>
      </c>
      <c r="W25" s="128">
        <v>0</v>
      </c>
      <c r="X25" s="128">
        <f>Table24514[[#This Row],['# of Packages or Parts]]*Table24514[[#This Row],[Price per Package or Part]]+Table24514[[#This Row],[Shipping Cost]]</f>
        <v>52.89</v>
      </c>
      <c r="Y25" s="15">
        <f>Table24514[[#This Row],[Total '# of Parts or Packages to Order]]*Table24514[[#This Row],[Price per Package or Part]]+Table24514[[#This Row],[Shipping Cost]]</f>
        <v>52.89</v>
      </c>
      <c r="AF25" t="s">
        <v>50</v>
      </c>
      <c r="AG25" t="s">
        <v>373</v>
      </c>
      <c r="AH25" t="s">
        <v>374</v>
      </c>
      <c r="AI25" t="s">
        <v>21</v>
      </c>
      <c r="AK25" t="s">
        <v>50</v>
      </c>
      <c r="AL25" t="s">
        <v>373</v>
      </c>
      <c r="AM25" t="s">
        <v>375</v>
      </c>
      <c r="AN25" t="s">
        <v>21</v>
      </c>
      <c r="AO25" s="38"/>
      <c r="AP25" s="38"/>
      <c r="AQ25" s="38"/>
    </row>
    <row r="26" spans="2:43" ht="31.5">
      <c r="B26" t="s">
        <v>376</v>
      </c>
      <c r="C26" s="152" t="s">
        <v>377</v>
      </c>
      <c r="D26" t="s">
        <v>366</v>
      </c>
      <c r="E26" s="6" t="s">
        <v>333</v>
      </c>
      <c r="F26" s="6">
        <v>1</v>
      </c>
      <c r="G26" s="96" t="s">
        <v>378</v>
      </c>
      <c r="H26" s="36" t="s">
        <v>379</v>
      </c>
      <c r="I26" t="s">
        <v>369</v>
      </c>
      <c r="J26" t="s">
        <v>380</v>
      </c>
      <c r="K26" s="36">
        <v>1.0900000000000001</v>
      </c>
      <c r="L26" s="36">
        <f>Table24514[[#This Row],[Mass per Part (lb)]]*Table24514[[#This Row],[QTY Nessary for Car]]</f>
        <v>1.0900000000000001</v>
      </c>
      <c r="M26" t="s">
        <v>381</v>
      </c>
      <c r="N26" s="22" t="s">
        <v>382</v>
      </c>
      <c r="O26" s="16" t="s">
        <v>383</v>
      </c>
      <c r="P26">
        <v>0</v>
      </c>
      <c r="Q26">
        <v>1</v>
      </c>
      <c r="R26">
        <v>0</v>
      </c>
      <c r="S26">
        <v>0</v>
      </c>
      <c r="T26">
        <f>Table24514[[#This Row],[QTY Nessary for Car]] * Table24514[[#This Row],['# of Spare Parts]]</f>
        <v>1</v>
      </c>
      <c r="U26">
        <f>Table24514[[#This Row],['# of Spare Parts or Packages]]+Table24514[[#This Row],['# of Packages or Parts]]</f>
        <v>1</v>
      </c>
      <c r="V26">
        <v>0</v>
      </c>
      <c r="W26" s="128">
        <v>0</v>
      </c>
      <c r="X26" s="128">
        <f>Table24514[[#This Row],['# of Packages or Parts]]*Table24514[[#This Row],[Price per Package or Part]]+Table24514[[#This Row],[Shipping Cost]]</f>
        <v>0</v>
      </c>
      <c r="Y26" s="15">
        <f>Table24514[[#This Row],[Total '# of Parts or Packages to Order]]*Table24514[[#This Row],[Price per Package or Part]]+Table24514[[#This Row],[Shipping Cost]]</f>
        <v>0</v>
      </c>
      <c r="Z26" t="s">
        <v>384</v>
      </c>
      <c r="AA26" t="s">
        <v>384</v>
      </c>
      <c r="AF26" t="s">
        <v>385</v>
      </c>
      <c r="AG26">
        <v>1</v>
      </c>
      <c r="AH26">
        <v>1.5</v>
      </c>
      <c r="AI26" s="166">
        <v>52.89</v>
      </c>
      <c r="AJ26" s="101"/>
      <c r="AK26" t="s">
        <v>386</v>
      </c>
      <c r="AL26">
        <v>1</v>
      </c>
      <c r="AM26">
        <v>7</v>
      </c>
      <c r="AN26" s="166">
        <v>449.99</v>
      </c>
      <c r="AO26" s="38"/>
      <c r="AP26" s="38"/>
      <c r="AQ26" s="38"/>
    </row>
    <row r="27" spans="2:43" ht="31.5">
      <c r="C27" s="152" t="s">
        <v>387</v>
      </c>
      <c r="D27" t="s">
        <v>366</v>
      </c>
      <c r="E27" s="6" t="s">
        <v>277</v>
      </c>
      <c r="F27" s="6">
        <v>2</v>
      </c>
      <c r="G27" s="96" t="s">
        <v>388</v>
      </c>
      <c r="H27" s="36" t="s">
        <v>279</v>
      </c>
      <c r="I27" t="s">
        <v>280</v>
      </c>
      <c r="J27" t="s">
        <v>389</v>
      </c>
      <c r="K27" s="36">
        <v>1.6</v>
      </c>
      <c r="L27" s="36">
        <f>Table24514[[#This Row],[Mass per Part (lb)]]*Table24514[[#This Row],[QTY Nessary for Car]]</f>
        <v>3.2</v>
      </c>
      <c r="M27" t="s">
        <v>381</v>
      </c>
      <c r="N27" s="31" t="s">
        <v>390</v>
      </c>
      <c r="O27" s="16" t="s">
        <v>391</v>
      </c>
      <c r="P27">
        <v>91.88</v>
      </c>
      <c r="Q27">
        <v>0</v>
      </c>
      <c r="R27">
        <v>1</v>
      </c>
      <c r="S27">
        <v>2</v>
      </c>
      <c r="T27">
        <f>Table24514[[#This Row],[QTY Nessary for Car]] * Table24514[[#This Row],['# of Spare Parts]]</f>
        <v>0</v>
      </c>
      <c r="U27">
        <f>Table24514[[#This Row],['# of Spare Parts or Packages]]+Table24514[[#This Row],['# of Packages or Parts]]</f>
        <v>2</v>
      </c>
      <c r="V27">
        <v>91.88</v>
      </c>
      <c r="W27" s="128">
        <v>0</v>
      </c>
      <c r="X27" s="128">
        <f>Table24514[[#This Row],['# of Packages or Parts]]*Table24514[[#This Row],[Price per Package or Part]]+Table24514[[#This Row],[Shipping Cost]]</f>
        <v>183.76</v>
      </c>
      <c r="Y27" s="15">
        <f>Table24514[[#This Row],[Total '# of Parts or Packages to Order]]*Table24514[[#This Row],[Price per Package or Part]]+Table24514[[#This Row],[Shipping Cost]]</f>
        <v>183.76</v>
      </c>
      <c r="AF27" t="s">
        <v>392</v>
      </c>
      <c r="AG27">
        <v>2</v>
      </c>
      <c r="AH27">
        <v>1</v>
      </c>
      <c r="AI27" s="166">
        <v>19.72</v>
      </c>
      <c r="AK27" t="s">
        <v>393</v>
      </c>
      <c r="AL27">
        <v>1</v>
      </c>
      <c r="AM27">
        <v>1.2</v>
      </c>
      <c r="AN27" s="166">
        <v>149.99</v>
      </c>
    </row>
    <row r="28" spans="2:43" ht="16.5" thickBot="1">
      <c r="C28" s="152" t="s">
        <v>394</v>
      </c>
      <c r="D28" t="s">
        <v>366</v>
      </c>
      <c r="E28" s="6" t="s">
        <v>277</v>
      </c>
      <c r="F28" s="6">
        <v>2</v>
      </c>
      <c r="G28" s="96" t="s">
        <v>395</v>
      </c>
      <c r="H28" s="36" t="s">
        <v>279</v>
      </c>
      <c r="I28" t="s">
        <v>280</v>
      </c>
      <c r="J28" t="s">
        <v>396</v>
      </c>
      <c r="K28" s="36">
        <v>1E-3</v>
      </c>
      <c r="L28" s="36">
        <f>Table24514[[#This Row],[Mass per Part (lb)]]*Table24514[[#This Row],[QTY Nessary for Car]]</f>
        <v>2E-3</v>
      </c>
      <c r="M28" t="s">
        <v>397</v>
      </c>
      <c r="N28" s="126" t="s">
        <v>398</v>
      </c>
      <c r="O28" s="16" t="s">
        <v>399</v>
      </c>
      <c r="P28">
        <v>9.9700000000000006</v>
      </c>
      <c r="Q28">
        <v>0</v>
      </c>
      <c r="R28">
        <v>300</v>
      </c>
      <c r="S28">
        <v>1</v>
      </c>
      <c r="T28">
        <f>Table24514[[#This Row],[QTY Nessary for Car]] * Table24514[[#This Row],['# of Spare Parts]]</f>
        <v>0</v>
      </c>
      <c r="U28">
        <f>Table24514[[#This Row],['# of Spare Parts or Packages]]+Table24514[[#This Row],['# of Packages or Parts]]</f>
        <v>1</v>
      </c>
      <c r="V28">
        <v>9.9700000000000006</v>
      </c>
      <c r="W28" s="128">
        <v>0</v>
      </c>
      <c r="X28" s="128">
        <f>Table24514[[#This Row],['# of Packages or Parts]]*Table24514[[#This Row],[Price per Package or Part]]+Table24514[[#This Row],[Shipping Cost]]</f>
        <v>9.9700000000000006</v>
      </c>
      <c r="Y28" s="15">
        <f>Table24514[[#This Row],[Total '# of Parts or Packages to Order]]*Table24514[[#This Row],[Price per Package or Part]]+Table24514[[#This Row],[Shipping Cost]]</f>
        <v>9.9700000000000006</v>
      </c>
      <c r="AD28" s="128"/>
      <c r="AE28" s="128"/>
      <c r="AF28" t="s">
        <v>400</v>
      </c>
      <c r="AG28">
        <v>3</v>
      </c>
      <c r="AH28">
        <v>1.5</v>
      </c>
      <c r="AI28" s="166">
        <v>14.11</v>
      </c>
      <c r="AK28" s="165" t="s">
        <v>401</v>
      </c>
      <c r="AL28" s="165"/>
      <c r="AM28" s="165">
        <f>SUM(AM26:AM27)</f>
        <v>8.1999999999999993</v>
      </c>
      <c r="AN28" s="167">
        <f>SUM(AN26:AN27)</f>
        <v>599.98</v>
      </c>
    </row>
    <row r="29" spans="2:43" ht="16.5" thickTop="1">
      <c r="C29" s="152" t="s">
        <v>402</v>
      </c>
      <c r="D29" t="s">
        <v>366</v>
      </c>
      <c r="E29" s="6" t="s">
        <v>277</v>
      </c>
      <c r="F29" s="6">
        <v>1</v>
      </c>
      <c r="G29" s="96" t="s">
        <v>403</v>
      </c>
      <c r="H29" s="36" t="s">
        <v>279</v>
      </c>
      <c r="I29" t="s">
        <v>280</v>
      </c>
      <c r="J29" t="s">
        <v>404</v>
      </c>
      <c r="K29" s="36">
        <v>0.01</v>
      </c>
      <c r="L29" s="36">
        <f>Table24514[[#This Row],[Mass per Part (lb)]]*Table24514[[#This Row],[QTY Nessary for Car]]</f>
        <v>0.01</v>
      </c>
      <c r="M29" t="s">
        <v>397</v>
      </c>
      <c r="N29" s="39" t="s">
        <v>405</v>
      </c>
      <c r="O29" s="16" t="s">
        <v>406</v>
      </c>
      <c r="P29">
        <v>5.98</v>
      </c>
      <c r="Q29">
        <v>0</v>
      </c>
      <c r="R29">
        <v>1</v>
      </c>
      <c r="S29">
        <v>1</v>
      </c>
      <c r="T29">
        <f>Table24514[[#This Row],[QTY Nessary for Car]] * Table24514[[#This Row],['# of Spare Parts]]</f>
        <v>0</v>
      </c>
      <c r="U29">
        <f>Table24514[[#This Row],['# of Spare Parts or Packages]]+Table24514[[#This Row],['# of Packages or Parts]]</f>
        <v>1</v>
      </c>
      <c r="V29">
        <v>5.98</v>
      </c>
      <c r="W29" s="128">
        <v>0</v>
      </c>
      <c r="X29" s="128">
        <f>Table24514[[#This Row],['# of Packages or Parts]]*Table24514[[#This Row],[Price per Package or Part]]+Table24514[[#This Row],[Shipping Cost]]</f>
        <v>5.98</v>
      </c>
      <c r="Y29" s="15">
        <f>Table24514[[#This Row],[Total '# of Parts or Packages to Order]]*Table24514[[#This Row],[Price per Package or Part]]+Table24514[[#This Row],[Shipping Cost]]</f>
        <v>5.98</v>
      </c>
      <c r="AF29" t="s">
        <v>377</v>
      </c>
      <c r="AG29">
        <v>1</v>
      </c>
      <c r="AH29">
        <v>1.3</v>
      </c>
      <c r="AI29" s="166">
        <v>0</v>
      </c>
    </row>
    <row r="30" spans="2:43">
      <c r="C30" s="152" t="s">
        <v>407</v>
      </c>
      <c r="D30" t="s">
        <v>366</v>
      </c>
      <c r="E30" s="6" t="s">
        <v>277</v>
      </c>
      <c r="F30" s="6">
        <v>2</v>
      </c>
      <c r="G30" s="96" t="s">
        <v>408</v>
      </c>
      <c r="H30" s="36" t="s">
        <v>279</v>
      </c>
      <c r="I30" t="s">
        <v>280</v>
      </c>
      <c r="J30" t="s">
        <v>396</v>
      </c>
      <c r="K30" s="36">
        <v>0.01</v>
      </c>
      <c r="L30" s="36">
        <f>Table24514[[#This Row],[Mass per Part (lb)]]*Table24514[[#This Row],[QTY Nessary for Car]]</f>
        <v>0.02</v>
      </c>
      <c r="M30" t="s">
        <v>397</v>
      </c>
      <c r="N30" s="120" t="s">
        <v>409</v>
      </c>
      <c r="O30" s="16" t="s">
        <v>410</v>
      </c>
      <c r="P30">
        <v>9.9499999999999993</v>
      </c>
      <c r="Q30">
        <v>0</v>
      </c>
      <c r="R30">
        <v>4</v>
      </c>
      <c r="S30">
        <v>1</v>
      </c>
      <c r="T30">
        <f>Table24514[[#This Row],[QTY Nessary for Car]] * Table24514[[#This Row],['# of Spare Parts]]</f>
        <v>0</v>
      </c>
      <c r="U30">
        <f>Table24514[[#This Row],['# of Spare Parts or Packages]]+Table24514[[#This Row],['# of Packages or Parts]]</f>
        <v>1</v>
      </c>
      <c r="V30">
        <v>9.9499999999999993</v>
      </c>
      <c r="W30" s="128">
        <v>0</v>
      </c>
      <c r="X30" s="128">
        <f>Table24514[[#This Row],['# of Packages or Parts]]*Table24514[[#This Row],[Price per Package or Part]]+Table24514[[#This Row],[Shipping Cost]]</f>
        <v>9.9499999999999993</v>
      </c>
      <c r="Y30" s="15">
        <f>Table24514[[#This Row],[Total '# of Parts or Packages to Order]]*Table24514[[#This Row],[Price per Package or Part]]+Table24514[[#This Row],[Shipping Cost]]</f>
        <v>9.9499999999999993</v>
      </c>
      <c r="AF30" t="s">
        <v>387</v>
      </c>
      <c r="AG30">
        <v>2</v>
      </c>
      <c r="AH30">
        <v>2</v>
      </c>
      <c r="AI30" s="166">
        <v>183.76</v>
      </c>
    </row>
    <row r="31" spans="2:43">
      <c r="C31" s="152" t="s">
        <v>411</v>
      </c>
      <c r="D31" t="s">
        <v>344</v>
      </c>
      <c r="E31" t="s">
        <v>277</v>
      </c>
      <c r="F31">
        <v>1</v>
      </c>
      <c r="G31" t="s">
        <v>412</v>
      </c>
      <c r="H31" t="s">
        <v>279</v>
      </c>
      <c r="I31" t="s">
        <v>413</v>
      </c>
      <c r="J31" t="s">
        <v>414</v>
      </c>
      <c r="K31">
        <v>0.09</v>
      </c>
      <c r="O31" s="16" t="s">
        <v>415</v>
      </c>
      <c r="P31">
        <v>7.37</v>
      </c>
      <c r="V31">
        <v>7.37</v>
      </c>
      <c r="W31" s="128"/>
      <c r="X31" s="128">
        <v>7.37</v>
      </c>
      <c r="Y31">
        <v>7.37</v>
      </c>
      <c r="AF31" t="s">
        <v>394</v>
      </c>
      <c r="AG31">
        <v>2</v>
      </c>
      <c r="AH31">
        <v>2E-3</v>
      </c>
      <c r="AI31" s="166">
        <v>9.9700000000000006</v>
      </c>
    </row>
    <row r="32" spans="2:43">
      <c r="C32" s="152" t="s">
        <v>416</v>
      </c>
      <c r="E32" s="6"/>
      <c r="F32" s="6"/>
      <c r="G32" s="96"/>
      <c r="H32" s="96"/>
      <c r="K32">
        <v>0.05</v>
      </c>
      <c r="L32">
        <v>0.05</v>
      </c>
      <c r="M32" t="s">
        <v>397</v>
      </c>
      <c r="N32" s="39" t="s">
        <v>417</v>
      </c>
      <c r="O32" s="16" t="s">
        <v>418</v>
      </c>
      <c r="P32">
        <v>28</v>
      </c>
      <c r="Q32">
        <v>0</v>
      </c>
      <c r="R32">
        <v>1</v>
      </c>
      <c r="S32">
        <v>1</v>
      </c>
      <c r="T32">
        <f>Table24514[[#This Row],[QTY Nessary for Car]] * Table24514[[#This Row],['# of Spare Parts]]</f>
        <v>0</v>
      </c>
      <c r="U32">
        <v>1</v>
      </c>
      <c r="V32">
        <v>28</v>
      </c>
      <c r="W32" s="128"/>
      <c r="X32" s="128">
        <f>Table24514[[#This Row],['# of Packages or Parts]]*Table24514[[#This Row],[Price per Package or Part]]+Table24514[[#This Row],[Shipping Cost]]</f>
        <v>28</v>
      </c>
      <c r="Y32" s="15">
        <f>Table24514[[#This Row],[Total '# of Parts or Packages to Order]]*Table24514[[#This Row],[Price per Package or Part]]+Table24514[[#This Row],[Shipping Cost]]</f>
        <v>28</v>
      </c>
      <c r="AF32" t="s">
        <v>402</v>
      </c>
      <c r="AG32">
        <v>1</v>
      </c>
      <c r="AH32">
        <v>0.01</v>
      </c>
      <c r="AI32" s="166">
        <v>5.98</v>
      </c>
    </row>
    <row r="33" spans="2:35">
      <c r="C33" s="5"/>
      <c r="E33" s="6"/>
      <c r="F33" s="6"/>
      <c r="G33" s="96"/>
      <c r="H33" s="96"/>
      <c r="O33" s="16"/>
      <c r="Q33"/>
      <c r="W33" s="128"/>
      <c r="X33" s="128"/>
      <c r="Y33" s="15"/>
      <c r="AI33" s="166"/>
    </row>
    <row r="34" spans="2:35" ht="18" customHeight="1">
      <c r="C34" s="5" t="s">
        <v>107</v>
      </c>
      <c r="D34" t="s">
        <v>419</v>
      </c>
      <c r="E34" s="6" t="s">
        <v>295</v>
      </c>
      <c r="F34" s="6">
        <v>1</v>
      </c>
      <c r="G34" s="96" t="s">
        <v>420</v>
      </c>
      <c r="H34" s="96" t="s">
        <v>279</v>
      </c>
      <c r="I34" t="s">
        <v>421</v>
      </c>
      <c r="J34" t="s">
        <v>422</v>
      </c>
      <c r="K34">
        <v>2.8</v>
      </c>
      <c r="L34">
        <v>2.8</v>
      </c>
      <c r="M34" s="36" t="s">
        <v>423</v>
      </c>
      <c r="O34" s="136" t="s">
        <v>107</v>
      </c>
      <c r="P34">
        <v>68.98</v>
      </c>
      <c r="Q34">
        <v>0</v>
      </c>
      <c r="R34">
        <v>1</v>
      </c>
      <c r="S34">
        <v>1</v>
      </c>
      <c r="T34">
        <f>Table24514[[#This Row],[QTY Nessary for Car]] * Table24514[[#This Row],['# of Spare Parts]]</f>
        <v>0</v>
      </c>
      <c r="U34">
        <v>1</v>
      </c>
      <c r="V34">
        <v>68.98</v>
      </c>
      <c r="W34" s="128">
        <v>0</v>
      </c>
      <c r="X34" s="128">
        <f>Table24514[[#This Row],['# of Packages or Parts]]*Table24514[[#This Row],[Price per Package or Part]]+Table24514[[#This Row],[Shipping Cost]]</f>
        <v>68.98</v>
      </c>
      <c r="Y34" s="15">
        <f>Table24514[[#This Row],[Total '# of Parts or Packages to Order]]*Table24514[[#This Row],[Price per Package or Part]]+Table24514[[#This Row],[Shipping Cost]]</f>
        <v>68.98</v>
      </c>
      <c r="AF34" t="s">
        <v>416</v>
      </c>
      <c r="AH34">
        <v>0.05</v>
      </c>
      <c r="AI34" s="166">
        <v>28</v>
      </c>
    </row>
    <row r="35" spans="2:35" ht="32.25" thickBot="1">
      <c r="C35" s="5" t="s">
        <v>424</v>
      </c>
      <c r="D35" t="s">
        <v>419</v>
      </c>
      <c r="E35" s="6" t="s">
        <v>308</v>
      </c>
      <c r="F35" s="6">
        <v>1</v>
      </c>
      <c r="G35" s="96" t="s">
        <v>425</v>
      </c>
      <c r="H35" s="96" t="s">
        <v>279</v>
      </c>
      <c r="I35" t="s">
        <v>426</v>
      </c>
      <c r="J35" t="s">
        <v>427</v>
      </c>
      <c r="K35">
        <v>1</v>
      </c>
      <c r="L35">
        <v>1</v>
      </c>
      <c r="M35" t="s">
        <v>428</v>
      </c>
      <c r="N35">
        <v>215252</v>
      </c>
      <c r="O35" s="136" t="s">
        <v>429</v>
      </c>
      <c r="P35">
        <v>89.55</v>
      </c>
      <c r="Q35">
        <v>0</v>
      </c>
      <c r="R35">
        <v>1</v>
      </c>
      <c r="S35">
        <v>1</v>
      </c>
      <c r="T35">
        <v>0</v>
      </c>
      <c r="U35">
        <f>Table24514[[#This Row],['# of Spare Parts or Packages]]+Table24514[[#This Row],['# of Packages or Parts]]</f>
        <v>1</v>
      </c>
      <c r="V35">
        <v>89.55</v>
      </c>
      <c r="W35" s="128"/>
      <c r="X35" s="128">
        <f>Table24514[[#This Row],['# of Packages or Parts]]*Table24514[[#This Row],[Price per Package or Part]]+Table24514[[#This Row],[Shipping Cost]]</f>
        <v>89.55</v>
      </c>
      <c r="Y35" s="15">
        <f>Table24514[[#This Row],[Total '# of Parts or Packages to Order]]*Table24514[[#This Row],[Price per Package or Part]]+Table24514[[#This Row],[Shipping Cost]]</f>
        <v>89.55</v>
      </c>
      <c r="AF35" s="165" t="s">
        <v>401</v>
      </c>
      <c r="AG35" s="165"/>
      <c r="AH35" s="165">
        <f>SUM(AH26:AH34)</f>
        <v>7.3619999999999992</v>
      </c>
      <c r="AI35" s="167">
        <f>SUM(AI26:AI34)</f>
        <v>314.43000000000006</v>
      </c>
    </row>
    <row r="36" spans="2:35" ht="48" thickTop="1">
      <c r="C36" s="5" t="s">
        <v>430</v>
      </c>
      <c r="D36" t="s">
        <v>419</v>
      </c>
      <c r="E36" s="6" t="s">
        <v>308</v>
      </c>
      <c r="F36" s="6">
        <v>1</v>
      </c>
      <c r="G36" s="96" t="s">
        <v>431</v>
      </c>
      <c r="H36" s="36" t="s">
        <v>279</v>
      </c>
      <c r="I36" s="36" t="s">
        <v>302</v>
      </c>
      <c r="J36" t="s">
        <v>427</v>
      </c>
      <c r="K36">
        <v>1</v>
      </c>
      <c r="L36">
        <f>Table24514[[#This Row],[Mass per Part (lb)]]*Table24514[[#This Row],[QTY Nessary for Car]]</f>
        <v>1</v>
      </c>
      <c r="M36" t="s">
        <v>428</v>
      </c>
      <c r="N36">
        <v>214952</v>
      </c>
      <c r="O36" s="16" t="s">
        <v>432</v>
      </c>
      <c r="P36">
        <v>89.55</v>
      </c>
      <c r="Q36">
        <v>0</v>
      </c>
      <c r="R36">
        <v>1</v>
      </c>
      <c r="S36">
        <v>1</v>
      </c>
      <c r="T36">
        <f>Table24514[[#This Row],[QTY Nessary for Car]] * Table24514[[#This Row],['# of Spare Parts]]</f>
        <v>0</v>
      </c>
      <c r="U36">
        <f>Table24514[[#This Row],['# of Spare Parts or Packages]]+Table24514[[#This Row],['# of Packages or Parts]]</f>
        <v>1</v>
      </c>
      <c r="V36">
        <v>89.55</v>
      </c>
      <c r="W36" s="128"/>
      <c r="X36" s="128">
        <f>Table24514[[#This Row],['# of Packages or Parts]]*Table24514[[#This Row],[Price per Package or Part]]+Table24514[[#This Row],[Shipping Cost]]</f>
        <v>89.55</v>
      </c>
      <c r="Y36" s="15">
        <f>Table24514[[#This Row],[Total '# of Parts or Packages to Order]]*Table24514[[#This Row],[Price per Package or Part]]+Table24514[[#This Row],[Shipping Cost]]</f>
        <v>89.55</v>
      </c>
      <c r="AI36" s="166"/>
    </row>
    <row r="37" spans="2:35" ht="31.5">
      <c r="C37" s="5" t="s">
        <v>433</v>
      </c>
      <c r="D37" t="s">
        <v>419</v>
      </c>
      <c r="E37" s="6" t="s">
        <v>434</v>
      </c>
      <c r="F37" s="6">
        <v>2</v>
      </c>
      <c r="G37" s="96" t="s">
        <v>435</v>
      </c>
      <c r="H37" s="96" t="s">
        <v>279</v>
      </c>
      <c r="I37" t="s">
        <v>335</v>
      </c>
      <c r="J37" t="s">
        <v>436</v>
      </c>
      <c r="K37">
        <v>2.73</v>
      </c>
      <c r="L37">
        <v>4.76</v>
      </c>
      <c r="M37" t="s">
        <v>337</v>
      </c>
      <c r="N37" s="34" t="s">
        <v>437</v>
      </c>
      <c r="O37" s="17" t="s">
        <v>109</v>
      </c>
      <c r="P37">
        <v>86.2</v>
      </c>
      <c r="Q37">
        <v>0</v>
      </c>
      <c r="R37">
        <v>1</v>
      </c>
      <c r="S37">
        <v>2</v>
      </c>
      <c r="T37">
        <f>Table24514[[#This Row],[QTY Nessary for Car]] * Table24514[[#This Row],['# of Spare Parts]]</f>
        <v>0</v>
      </c>
      <c r="U37">
        <f>Table24514[[#This Row],['# of Spare Parts or Packages]]+Table24514[[#This Row],['# of Packages or Parts]]</f>
        <v>2</v>
      </c>
      <c r="V37">
        <v>86.2</v>
      </c>
      <c r="W37" s="128"/>
      <c r="X37" s="128">
        <f>Table24514[[#This Row],['# of Packages or Parts]]*Table24514[[#This Row],[Price per Package or Part]]+Table24514[[#This Row],[Shipping Cost]]</f>
        <v>172.4</v>
      </c>
      <c r="Y37" s="15">
        <f>Table24514[[#This Row],[Total '# of Parts or Packages to Order]]*Table24514[[#This Row],[Price per Package or Part]]+Table24514[[#This Row],[Shipping Cost]]</f>
        <v>172.4</v>
      </c>
      <c r="AC37" s="15">
        <f>SUM(Y37:Y38)</f>
        <v>218.14000000000001</v>
      </c>
    </row>
    <row r="38" spans="2:35" ht="47.25">
      <c r="C38" s="5" t="s">
        <v>438</v>
      </c>
      <c r="D38" t="s">
        <v>419</v>
      </c>
      <c r="E38" s="6" t="s">
        <v>434</v>
      </c>
      <c r="F38" s="6">
        <v>1</v>
      </c>
      <c r="G38" s="96" t="s">
        <v>439</v>
      </c>
      <c r="H38" s="96" t="s">
        <v>279</v>
      </c>
      <c r="I38" t="s">
        <v>335</v>
      </c>
      <c r="J38" t="s">
        <v>440</v>
      </c>
      <c r="K38">
        <v>2</v>
      </c>
      <c r="L38">
        <v>1</v>
      </c>
      <c r="M38" t="s">
        <v>337</v>
      </c>
      <c r="N38" s="34">
        <v>13493</v>
      </c>
      <c r="O38" s="17" t="s">
        <v>441</v>
      </c>
      <c r="P38">
        <v>45.74</v>
      </c>
      <c r="Q38">
        <v>0</v>
      </c>
      <c r="R38">
        <v>1</v>
      </c>
      <c r="S38">
        <v>1</v>
      </c>
      <c r="T38">
        <f>Table24514[[#This Row],[QTY Nessary for Car]] * Table24514[[#This Row],['# of Spare Parts]]</f>
        <v>0</v>
      </c>
      <c r="U38">
        <f>Table24514[[#This Row],['# of Spare Parts or Packages]]+Table24514[[#This Row],['# of Packages or Parts]]</f>
        <v>1</v>
      </c>
      <c r="V38">
        <v>45.74</v>
      </c>
      <c r="W38" s="128"/>
      <c r="X38" s="128">
        <f>Table24514[[#This Row],['# of Packages or Parts]]*Table24514[[#This Row],[Price per Package or Part]]+Table24514[[#This Row],[Shipping Cost]]</f>
        <v>45.74</v>
      </c>
      <c r="Y38" s="15">
        <f>Table24514[[#This Row],[Total '# of Parts or Packages to Order]]*Table24514[[#This Row],[Price per Package or Part]]+Table24514[[#This Row],[Shipping Cost]]</f>
        <v>45.74</v>
      </c>
    </row>
    <row r="39" spans="2:35" ht="31.5">
      <c r="C39" s="152" t="s">
        <v>442</v>
      </c>
      <c r="D39" t="s">
        <v>366</v>
      </c>
      <c r="E39" s="6" t="s">
        <v>333</v>
      </c>
      <c r="F39" s="6">
        <v>2</v>
      </c>
      <c r="G39" s="96" t="s">
        <v>443</v>
      </c>
      <c r="H39" s="96" t="s">
        <v>279</v>
      </c>
      <c r="I39" t="s">
        <v>310</v>
      </c>
      <c r="J39">
        <v>4340</v>
      </c>
      <c r="K39">
        <v>0.3</v>
      </c>
      <c r="L39">
        <f>Table24514[[#This Row],[Mass per Part (lb)]]*Table24514[[#This Row],[QTY Nessary for Car]]</f>
        <v>0.6</v>
      </c>
      <c r="M39" t="s">
        <v>311</v>
      </c>
      <c r="N39" s="123" t="s">
        <v>444</v>
      </c>
      <c r="O39" s="16" t="s">
        <v>445</v>
      </c>
      <c r="P39">
        <v>58.8</v>
      </c>
      <c r="Q39">
        <v>0</v>
      </c>
      <c r="R39">
        <v>1</v>
      </c>
      <c r="S39">
        <v>1</v>
      </c>
      <c r="T39">
        <v>0</v>
      </c>
      <c r="U39">
        <f>Table24514[[#This Row],['# of Spare Parts or Packages]]+Table24514[[#This Row],['# of Packages or Parts]]</f>
        <v>1</v>
      </c>
      <c r="V39">
        <v>58.8</v>
      </c>
      <c r="W39" s="128">
        <v>0</v>
      </c>
      <c r="X39" s="128">
        <f>Table24514[[#This Row],['# of Packages or Parts]]*Table24514[[#This Row],[Price per Package or Part]]+Table24514[[#This Row],[Shipping Cost]]</f>
        <v>58.8</v>
      </c>
      <c r="Y39" s="15">
        <f>Table24514[[#This Row],[Total '# of Parts or Packages to Order]]*Table24514[[#This Row],[Price per Package or Part]]+Table24514[[#This Row],[Shipping Cost]]</f>
        <v>58.8</v>
      </c>
    </row>
    <row r="40" spans="2:35">
      <c r="C40" s="152" t="s">
        <v>446</v>
      </c>
      <c r="D40" t="s">
        <v>447</v>
      </c>
      <c r="E40" s="6" t="s">
        <v>277</v>
      </c>
      <c r="F40" s="6">
        <v>1</v>
      </c>
      <c r="G40" s="96" t="s">
        <v>448</v>
      </c>
      <c r="H40" s="96" t="s">
        <v>279</v>
      </c>
      <c r="I40" t="s">
        <v>280</v>
      </c>
      <c r="J40" t="s">
        <v>297</v>
      </c>
      <c r="K40">
        <v>0.02</v>
      </c>
      <c r="L40">
        <f>Table24514[[#This Row],[Mass per Part (lb)]]*Table24514[[#This Row],[QTY Nessary for Car]]</f>
        <v>0.02</v>
      </c>
      <c r="M40" t="s">
        <v>397</v>
      </c>
      <c r="N40" s="39" t="s">
        <v>449</v>
      </c>
      <c r="O40" s="16" t="s">
        <v>450</v>
      </c>
      <c r="P40">
        <v>9.99</v>
      </c>
      <c r="Q40">
        <v>0</v>
      </c>
      <c r="R40">
        <v>1</v>
      </c>
      <c r="S40">
        <v>1</v>
      </c>
      <c r="T40">
        <f>Table24514[[#This Row],[QTY Nessary for Car]] * Table24514[[#This Row],['# of Spare Parts]]</f>
        <v>0</v>
      </c>
      <c r="U40">
        <f>Table24514[[#This Row],['# of Spare Parts or Packages]]+Table24514[[#This Row],['# of Packages or Parts]]</f>
        <v>1</v>
      </c>
      <c r="V40">
        <v>9.99</v>
      </c>
      <c r="W40" s="128">
        <v>0</v>
      </c>
      <c r="X40" s="128">
        <f>Table24514[[#This Row],['# of Packages or Parts]]*Table24514[[#This Row],[Price per Package or Part]]+Table24514[[#This Row],[Shipping Cost]]</f>
        <v>9.99</v>
      </c>
      <c r="Y40" s="15">
        <f>Table24514[[#This Row],[Total '# of Parts or Packages to Order]]*Table24514[[#This Row],[Price per Package or Part]]+Table24514[[#This Row],[Shipping Cost]]</f>
        <v>9.99</v>
      </c>
    </row>
    <row r="41" spans="2:35">
      <c r="C41" s="152" t="s">
        <v>451</v>
      </c>
      <c r="D41" t="s">
        <v>452</v>
      </c>
      <c r="E41" s="6" t="s">
        <v>434</v>
      </c>
      <c r="F41" s="6">
        <v>1</v>
      </c>
      <c r="G41" s="96" t="s">
        <v>453</v>
      </c>
      <c r="H41" s="96" t="s">
        <v>279</v>
      </c>
      <c r="I41" t="s">
        <v>454</v>
      </c>
      <c r="J41" t="s">
        <v>455</v>
      </c>
      <c r="K41">
        <v>15.7</v>
      </c>
      <c r="L41">
        <f>Table24514[[#This Row],[Mass per Part (lb)]]*Table24514[[#This Row],[QTY Nessary for Car]]</f>
        <v>15.7</v>
      </c>
      <c r="M41" t="s">
        <v>456</v>
      </c>
      <c r="N41" t="s">
        <v>457</v>
      </c>
      <c r="O41" s="16" t="s">
        <v>458</v>
      </c>
      <c r="P41">
        <v>300</v>
      </c>
      <c r="Q41">
        <v>0</v>
      </c>
      <c r="R41">
        <v>1</v>
      </c>
      <c r="S41">
        <v>1</v>
      </c>
      <c r="T41">
        <f>Table24514[[#This Row],[QTY Nessary for Car]] * Table24514[[#This Row],['# of Spare Parts]]</f>
        <v>0</v>
      </c>
      <c r="U41">
        <f>Table24514[[#This Row],['# of Spare Parts or Packages]]+Table24514[[#This Row],['# of Packages or Parts]]</f>
        <v>1</v>
      </c>
      <c r="V41">
        <v>300</v>
      </c>
      <c r="W41" s="128"/>
      <c r="X41" s="128">
        <f>Table24514[[#This Row],['# of Packages or Parts]]*Table24514[[#This Row],[Price per Package or Part]]+Table24514[[#This Row],[Shipping Cost]]</f>
        <v>300</v>
      </c>
      <c r="Y41" s="15">
        <f>Table24514[[#This Row],[Total '# of Parts or Packages to Order]]*Table24514[[#This Row],[Price per Package or Part]]+Table24514[[#This Row],[Shipping Cost]]</f>
        <v>300</v>
      </c>
    </row>
    <row r="42" spans="2:35" ht="20.25" customHeight="1">
      <c r="B42" s="152"/>
      <c r="C42" s="152" t="s">
        <v>459</v>
      </c>
      <c r="D42" t="s">
        <v>460</v>
      </c>
      <c r="E42" s="6" t="s">
        <v>277</v>
      </c>
      <c r="F42" s="6">
        <v>1</v>
      </c>
      <c r="G42" s="96" t="s">
        <v>461</v>
      </c>
      <c r="H42" s="96" t="s">
        <v>279</v>
      </c>
      <c r="I42" t="s">
        <v>302</v>
      </c>
      <c r="J42" t="s">
        <v>462</v>
      </c>
      <c r="K42">
        <v>10.8</v>
      </c>
      <c r="L42">
        <v>10.8</v>
      </c>
      <c r="M42" t="s">
        <v>463</v>
      </c>
      <c r="N42" t="s">
        <v>464</v>
      </c>
      <c r="O42" s="136" t="s">
        <v>465</v>
      </c>
      <c r="P42">
        <v>179.99</v>
      </c>
      <c r="Q42">
        <v>0</v>
      </c>
      <c r="R42">
        <v>1</v>
      </c>
      <c r="S42">
        <v>1</v>
      </c>
      <c r="T42">
        <v>0</v>
      </c>
      <c r="U42">
        <v>1</v>
      </c>
      <c r="V42">
        <v>179.99</v>
      </c>
      <c r="W42" s="128">
        <v>0</v>
      </c>
      <c r="X42" s="128">
        <v>179.99</v>
      </c>
      <c r="Y42" s="15">
        <v>179.99</v>
      </c>
    </row>
    <row r="43" spans="2:35" ht="31.5">
      <c r="B43" s="152"/>
      <c r="C43" s="152" t="s">
        <v>466</v>
      </c>
      <c r="D43" t="s">
        <v>467</v>
      </c>
      <c r="E43" s="6" t="s">
        <v>277</v>
      </c>
      <c r="F43" s="6">
        <v>1</v>
      </c>
      <c r="G43" s="36" t="s">
        <v>468</v>
      </c>
      <c r="H43" s="96" t="s">
        <v>279</v>
      </c>
      <c r="I43" t="s">
        <v>302</v>
      </c>
      <c r="J43" t="s">
        <v>380</v>
      </c>
      <c r="K43">
        <v>10.5</v>
      </c>
      <c r="L43">
        <v>10.5</v>
      </c>
      <c r="M43" t="s">
        <v>463</v>
      </c>
      <c r="N43" s="174" t="s">
        <v>469</v>
      </c>
      <c r="O43" s="136" t="s">
        <v>470</v>
      </c>
      <c r="P43">
        <v>149.99</v>
      </c>
      <c r="Q43">
        <v>0</v>
      </c>
      <c r="R43">
        <v>1</v>
      </c>
      <c r="S43">
        <v>1</v>
      </c>
      <c r="T43">
        <v>0</v>
      </c>
      <c r="U43">
        <v>1</v>
      </c>
      <c r="V43">
        <v>149.99</v>
      </c>
      <c r="W43" s="128"/>
      <c r="X43" s="128">
        <f>Table24514[[#This Row],['# of Packages or Parts]]*Table24514[[#This Row],[Price per Package or Part]]+Table24514[[#This Row],[Shipping Cost]]</f>
        <v>149.99</v>
      </c>
      <c r="Y43" s="15">
        <v>149.99</v>
      </c>
    </row>
    <row r="44" spans="2:35" ht="25.5" customHeight="1">
      <c r="B44" s="152"/>
      <c r="C44" t="s">
        <v>471</v>
      </c>
      <c r="D44" t="s">
        <v>472</v>
      </c>
      <c r="E44" s="6" t="s">
        <v>308</v>
      </c>
      <c r="F44" s="6">
        <v>4</v>
      </c>
      <c r="G44" s="96" t="s">
        <v>461</v>
      </c>
      <c r="H44" s="36"/>
      <c r="I44" t="s">
        <v>302</v>
      </c>
      <c r="J44" t="s">
        <v>380</v>
      </c>
      <c r="K44">
        <v>10</v>
      </c>
      <c r="L44">
        <v>10</v>
      </c>
      <c r="M44" s="36" t="s">
        <v>473</v>
      </c>
      <c r="N44" s="182" t="s">
        <v>474</v>
      </c>
      <c r="O44" s="17" t="s">
        <v>475</v>
      </c>
      <c r="P44">
        <v>199.99</v>
      </c>
      <c r="Q44">
        <v>2</v>
      </c>
      <c r="S44">
        <v>2</v>
      </c>
      <c r="T44">
        <v>0</v>
      </c>
      <c r="U44">
        <v>4</v>
      </c>
      <c r="V44">
        <v>199.99</v>
      </c>
      <c r="W44" s="128">
        <v>0</v>
      </c>
      <c r="X44" s="128">
        <v>199.99</v>
      </c>
      <c r="Y44" s="128">
        <v>199.99</v>
      </c>
    </row>
    <row r="45" spans="2:35" ht="31.5">
      <c r="B45" t="s">
        <v>476</v>
      </c>
      <c r="C45" s="152" t="s">
        <v>477</v>
      </c>
      <c r="D45" t="s">
        <v>447</v>
      </c>
      <c r="E45" s="6" t="s">
        <v>295</v>
      </c>
      <c r="F45" s="6">
        <v>1</v>
      </c>
      <c r="G45" s="96" t="s">
        <v>478</v>
      </c>
      <c r="H45" s="96" t="s">
        <v>279</v>
      </c>
      <c r="I45" t="s">
        <v>302</v>
      </c>
      <c r="J45" t="s">
        <v>479</v>
      </c>
      <c r="K45">
        <v>0.5</v>
      </c>
      <c r="L45">
        <f>Table24514[[#This Row],[Mass per Part (lb)]]*Table24514[[#This Row],[QTY Nessary for Car]]</f>
        <v>0.5</v>
      </c>
      <c r="M45" t="s">
        <v>480</v>
      </c>
      <c r="N45" s="34" t="s">
        <v>481</v>
      </c>
      <c r="O45" s="17" t="s">
        <v>482</v>
      </c>
      <c r="P45">
        <v>13.49</v>
      </c>
      <c r="Q45">
        <v>0</v>
      </c>
      <c r="R45">
        <v>1</v>
      </c>
      <c r="S45">
        <v>1</v>
      </c>
      <c r="T45">
        <f>Table24514[[#This Row],[QTY Nessary for Car]] * Table24514[[#This Row],['# of Spare Parts]]</f>
        <v>0</v>
      </c>
      <c r="U45">
        <f>Table24514[[#This Row],['# of Spare Parts or Packages]]+Table24514[[#This Row],['# of Packages or Parts]]</f>
        <v>1</v>
      </c>
      <c r="V45">
        <v>12.99</v>
      </c>
      <c r="W45" s="128"/>
      <c r="X45" s="128">
        <f>Table24514[[#This Row],['# of Packages or Parts]]*Table24514[[#This Row],[Price per Package or Part]]+Table24514[[#This Row],[Shipping Cost]]</f>
        <v>12.99</v>
      </c>
      <c r="Y45" s="15">
        <f>Table24514[[#This Row],[Total '# of Parts or Packages to Order]]*Table24514[[#This Row],[Price per Package or Part]]+Table24514[[#This Row],[Shipping Cost]]</f>
        <v>12.99</v>
      </c>
    </row>
    <row r="46" spans="2:35" ht="31.5" customHeight="1">
      <c r="C46" s="152" t="s">
        <v>95</v>
      </c>
      <c r="D46" t="s">
        <v>447</v>
      </c>
      <c r="E46" s="6" t="s">
        <v>295</v>
      </c>
      <c r="F46" s="6">
        <v>1</v>
      </c>
      <c r="G46" s="96" t="s">
        <v>483</v>
      </c>
      <c r="H46" s="96" t="s">
        <v>279</v>
      </c>
      <c r="I46" t="s">
        <v>302</v>
      </c>
      <c r="J46" t="s">
        <v>316</v>
      </c>
      <c r="K46">
        <v>0.5</v>
      </c>
      <c r="L46">
        <f>Table24514[[#This Row],[Mass per Part (lb)]]*Table24514[[#This Row],[QTY Nessary for Car]]</f>
        <v>0.5</v>
      </c>
      <c r="M46" t="s">
        <v>484</v>
      </c>
      <c r="N46" t="s">
        <v>485</v>
      </c>
      <c r="O46" s="16" t="s">
        <v>486</v>
      </c>
      <c r="P46">
        <v>14.99</v>
      </c>
      <c r="Q46">
        <v>0</v>
      </c>
      <c r="R46">
        <v>1</v>
      </c>
      <c r="S46">
        <v>1</v>
      </c>
      <c r="T46">
        <f>Table24514[[#This Row],[QTY Nessary for Car]] * Table24514[[#This Row],['# of Spare Parts]]</f>
        <v>0</v>
      </c>
      <c r="U46">
        <f>Table24514[[#This Row],['# of Spare Parts or Packages]]+Table24514[[#This Row],['# of Packages or Parts]]</f>
        <v>1</v>
      </c>
      <c r="V46">
        <v>14.99</v>
      </c>
      <c r="W46" s="128"/>
      <c r="X46" s="128">
        <f>Table24514[[#This Row],['# of Packages or Parts]]*Table24514[[#This Row],[Price per Package or Part]]+Table24514[[#This Row],[Shipping Cost]]</f>
        <v>14.99</v>
      </c>
      <c r="Y46" s="15">
        <f>Table24514[[#This Row],[Total '# of Parts or Packages to Order]]*Table24514[[#This Row],[Price per Package or Part]]+Table24514[[#This Row],[Shipping Cost]]</f>
        <v>14.99</v>
      </c>
    </row>
    <row r="47" spans="2:35">
      <c r="C47" s="5" t="s">
        <v>487</v>
      </c>
      <c r="D47" t="s">
        <v>447</v>
      </c>
      <c r="E47" s="6" t="s">
        <v>295</v>
      </c>
      <c r="F47" s="6">
        <v>8</v>
      </c>
      <c r="G47" s="96" t="s">
        <v>488</v>
      </c>
      <c r="H47" s="96" t="s">
        <v>279</v>
      </c>
      <c r="I47" t="s">
        <v>302</v>
      </c>
      <c r="J47" t="s">
        <v>316</v>
      </c>
      <c r="K47">
        <v>0.02</v>
      </c>
      <c r="L47">
        <f>Table24514[[#This Row],[Mass per Part (lb)]]*Table24514[[#This Row],[QTY Nessary for Car]]</f>
        <v>0.16</v>
      </c>
      <c r="M47" t="s">
        <v>293</v>
      </c>
      <c r="N47">
        <v>25184</v>
      </c>
      <c r="O47" s="17" t="s">
        <v>489</v>
      </c>
      <c r="P47">
        <v>3.99</v>
      </c>
      <c r="Q47">
        <v>0</v>
      </c>
      <c r="R47">
        <v>8</v>
      </c>
      <c r="S47">
        <v>2</v>
      </c>
      <c r="T47">
        <f>Table24514[[#This Row],[QTY Nessary for Car]] * Table24514[[#This Row],['# of Spare Parts]]</f>
        <v>0</v>
      </c>
      <c r="U47">
        <f>Table24514[[#This Row],['# of Spare Parts or Packages]]+Table24514[[#This Row],['# of Packages or Parts]]</f>
        <v>2</v>
      </c>
      <c r="V47">
        <v>3.99</v>
      </c>
      <c r="W47" s="128"/>
      <c r="X47" s="128">
        <f>Table24514[[#This Row],['# of Packages or Parts]]*Table24514[[#This Row],[Price per Package or Part]]+Table24514[[#This Row],[Shipping Cost]]</f>
        <v>7.98</v>
      </c>
      <c r="Y47" s="15">
        <f>Table24514[[#This Row],[Total '# of Parts or Packages to Order]]*Table24514[[#This Row],[Price per Package or Part]]+Table24514[[#This Row],[Shipping Cost]]</f>
        <v>7.98</v>
      </c>
    </row>
    <row r="48" spans="2:35" ht="31.5">
      <c r="C48" s="152" t="s">
        <v>490</v>
      </c>
      <c r="D48" t="s">
        <v>491</v>
      </c>
      <c r="E48" s="6" t="s">
        <v>277</v>
      </c>
      <c r="F48" s="6">
        <v>2</v>
      </c>
      <c r="G48" s="96" t="s">
        <v>492</v>
      </c>
      <c r="H48" s="96" t="s">
        <v>279</v>
      </c>
      <c r="I48" t="s">
        <v>302</v>
      </c>
      <c r="J48" t="s">
        <v>292</v>
      </c>
      <c r="K48">
        <v>0.02</v>
      </c>
      <c r="L48">
        <f>Table24514[[#This Row],[Mass per Part (lb)]]*Table24514[[#This Row],[QTY Nessary for Car]]</f>
        <v>0.04</v>
      </c>
      <c r="P48">
        <v>0</v>
      </c>
      <c r="Q48">
        <v>0</v>
      </c>
      <c r="R48">
        <v>0</v>
      </c>
      <c r="S48">
        <v>0</v>
      </c>
      <c r="T48">
        <v>0</v>
      </c>
      <c r="U48">
        <f>Table24514[[#This Row],['# of Spare Parts or Packages]]+Table24514[[#This Row],['# of Packages or Parts]]</f>
        <v>0</v>
      </c>
      <c r="V48">
        <v>0</v>
      </c>
      <c r="W48" s="128">
        <v>0</v>
      </c>
      <c r="X48" s="128">
        <f>Table24514[[#This Row],['# of Packages or Parts]]*Table24514[[#This Row],[Price per Package or Part]]+Table24514[[#This Row],[Shipping Cost]]</f>
        <v>0</v>
      </c>
      <c r="Y48" s="15">
        <f>Table24514[[#This Row],[Total '# of Parts or Packages to Order]]*Table24514[[#This Row],[Price per Package or Part]]+Table24514[[#This Row],[Shipping Cost]]</f>
        <v>0</v>
      </c>
      <c r="Z48" t="s">
        <v>384</v>
      </c>
      <c r="AA48" t="s">
        <v>384</v>
      </c>
    </row>
    <row r="49" spans="3:25">
      <c r="C49" s="152" t="s">
        <v>493</v>
      </c>
      <c r="E49" s="6"/>
      <c r="F49" s="6"/>
      <c r="G49" s="96"/>
      <c r="H49" s="96"/>
      <c r="L49">
        <f>SUM(L8:L48)</f>
        <v>211.43700000000001</v>
      </c>
      <c r="O49" s="16" t="s">
        <v>494</v>
      </c>
      <c r="Q49"/>
      <c r="W49" s="128"/>
      <c r="X49" s="128"/>
      <c r="Y49" s="15"/>
    </row>
    <row r="50" spans="3:25">
      <c r="C50" s="152" t="s">
        <v>495</v>
      </c>
      <c r="E50" s="6"/>
      <c r="F50" s="6"/>
      <c r="G50" s="96"/>
      <c r="H50" s="96"/>
      <c r="L50">
        <f>Table24514[[#This Row],[Mass per Part (lb)]]*Table24514[[#This Row],[QTY Nessary for Car]]</f>
        <v>0</v>
      </c>
      <c r="N50" s="36"/>
      <c r="O50" s="16" t="s">
        <v>496</v>
      </c>
      <c r="Q50"/>
      <c r="T50">
        <f>Table24514[[#This Row],[QTY Nessary for Car]] * Table24514[[#This Row],['# of Spare Parts]]</f>
        <v>0</v>
      </c>
      <c r="U50">
        <f>Table24514[[#This Row],['# of Spare Parts or Packages]]+Table24514[[#This Row],['# of Packages or Parts]]</f>
        <v>0</v>
      </c>
      <c r="W50" s="128"/>
      <c r="X50" s="128">
        <f>Table24514[[#This Row],['# of Packages or Parts]]*Table24514[[#This Row],[Price per Package or Part]]+Table24514[[#This Row],[Shipping Cost]]</f>
        <v>0</v>
      </c>
      <c r="Y50" s="15">
        <f>Table24514[[#This Row],[Total '# of Parts or Packages to Order]]*Table24514[[#This Row],[Price per Package or Part]]+Table24514[[#This Row],[Shipping Cost]]</f>
        <v>0</v>
      </c>
    </row>
    <row r="51" spans="3:25">
      <c r="C51" s="152" t="s">
        <v>490</v>
      </c>
      <c r="E51" s="6"/>
      <c r="F51" s="6"/>
      <c r="G51" s="96"/>
      <c r="H51" s="96"/>
      <c r="L51">
        <f>Table24514[[#This Row],[Mass per Part (lb)]]*Table24514[[#This Row],[QTY Nessary for Car]]</f>
        <v>0</v>
      </c>
      <c r="N51" s="36"/>
      <c r="O51" s="16" t="s">
        <v>497</v>
      </c>
      <c r="Q51"/>
      <c r="T51">
        <f>Table24514[[#This Row],[QTY Nessary for Car]] * Table24514[[#This Row],['# of Spare Parts]]</f>
        <v>0</v>
      </c>
      <c r="U51">
        <f>Table24514[[#This Row],['# of Spare Parts or Packages]]+Table24514[[#This Row],['# of Packages or Parts]]</f>
        <v>0</v>
      </c>
      <c r="W51" s="128"/>
      <c r="X51" s="128">
        <f>Table24514[[#This Row],['# of Packages or Parts]]*Table24514[[#This Row],[Price per Package or Part]]+Table24514[[#This Row],[Shipping Cost]]</f>
        <v>0</v>
      </c>
      <c r="Y51" s="15">
        <f>Table24514[[#This Row],[Total '# of Parts or Packages to Order]]*Table24514[[#This Row],[Price per Package or Part]]+Table24514[[#This Row],[Shipping Cost]]</f>
        <v>0</v>
      </c>
    </row>
    <row r="52" spans="3:25">
      <c r="C52" s="5" t="s">
        <v>498</v>
      </c>
      <c r="E52" s="6"/>
      <c r="F52" s="6"/>
      <c r="G52" s="96"/>
      <c r="H52" s="96"/>
      <c r="L52">
        <f>Table24514[[#This Row],[Mass per Part (lb)]]*Table24514[[#This Row],[QTY Nessary for Car]]</f>
        <v>0</v>
      </c>
      <c r="N52" s="25"/>
      <c r="O52" s="16"/>
      <c r="Q52"/>
      <c r="T52">
        <f>Table24514[[#This Row],[QTY Nessary for Car]] * Table24514[[#This Row],['# of Spare Parts]]</f>
        <v>0</v>
      </c>
      <c r="U52">
        <f>Table24514[[#This Row],['# of Spare Parts or Packages]]+Table24514[[#This Row],['# of Packages or Parts]]</f>
        <v>0</v>
      </c>
      <c r="W52" s="128"/>
      <c r="X52" s="128">
        <f>Table24514[[#This Row],['# of Packages or Parts]]*Table24514[[#This Row],[Price per Package or Part]]+Table24514[[#This Row],[Shipping Cost]]</f>
        <v>0</v>
      </c>
      <c r="Y52" s="15">
        <f>Table24514[[#This Row],[Total '# of Parts or Packages to Order]]*Table24514[[#This Row],[Price per Package or Part]]+Table24514[[#This Row],[Shipping Cost]]</f>
        <v>0</v>
      </c>
    </row>
    <row r="53" spans="3:25">
      <c r="E53" s="6"/>
      <c r="F53" s="6"/>
      <c r="G53" s="96"/>
      <c r="H53" s="96"/>
      <c r="L53">
        <f>Table24514[[#This Row],[Mass per Part (lb)]]*Table24514[[#This Row],[QTY Nessary for Car]]</f>
        <v>0</v>
      </c>
      <c r="M53" s="22"/>
      <c r="O53" s="16"/>
      <c r="Q53"/>
      <c r="T53">
        <f>Table24514[[#This Row],[QTY Nessary for Car]] * Table24514[[#This Row],['# of Spare Parts]]</f>
        <v>0</v>
      </c>
      <c r="U53">
        <f>Table24514[[#This Row],['# of Spare Parts or Packages]]+Table24514[[#This Row],['# of Packages or Parts]]</f>
        <v>0</v>
      </c>
      <c r="W53" s="128"/>
      <c r="X53" s="128">
        <f>Table24514[[#This Row],['# of Packages or Parts]]*Table24514[[#This Row],[Price per Package or Part]]+Table24514[[#This Row],[Shipping Cost]]</f>
        <v>0</v>
      </c>
      <c r="Y53" s="15">
        <f>Table24514[[#This Row],[Total '# of Parts or Packages to Order]]*Table24514[[#This Row],[Price per Package or Part]]+Table24514[[#This Row],[Shipping Cost]]</f>
        <v>0</v>
      </c>
    </row>
    <row r="54" spans="3:25">
      <c r="E54" s="6"/>
      <c r="F54" s="6"/>
      <c r="G54" s="96"/>
      <c r="H54" s="96"/>
      <c r="L54">
        <f>Table24514[[#This Row],[Mass per Part (lb)]]*Table24514[[#This Row],[QTY Nessary for Car]]</f>
        <v>0</v>
      </c>
      <c r="Q54"/>
      <c r="T54">
        <f>Table24514[[#This Row],[QTY Nessary for Car]] * Table24514[[#This Row],['# of Spare Parts]]</f>
        <v>0</v>
      </c>
      <c r="U54">
        <f>Table24514[[#This Row],['# of Spare Parts or Packages]]+Table24514[[#This Row],['# of Packages or Parts]]</f>
        <v>0</v>
      </c>
      <c r="W54" s="128"/>
      <c r="X54" s="128">
        <f>Table24514[[#This Row],['# of Packages or Parts]]*Table24514[[#This Row],[Price per Package or Part]]+Table24514[[#This Row],[Shipping Cost]]</f>
        <v>0</v>
      </c>
      <c r="Y54" s="15">
        <f>Table24514[[#This Row],[Total '# of Parts or Packages to Order]]*Table24514[[#This Row],[Price per Package or Part]]+Table24514[[#This Row],[Shipping Cost]]</f>
        <v>0</v>
      </c>
    </row>
    <row r="55" spans="3:25">
      <c r="E55" s="6"/>
      <c r="F55" s="6"/>
      <c r="G55" s="96"/>
      <c r="H55" s="96"/>
      <c r="L55">
        <f>Table24514[[#This Row],[Mass per Part (lb)]]*Table24514[[#This Row],[QTY Nessary for Car]]</f>
        <v>0</v>
      </c>
      <c r="N55" s="25"/>
      <c r="O55" s="17"/>
      <c r="Q55"/>
      <c r="T55">
        <f>Table24514[[#This Row],[QTY Nessary for Car]] * Table24514[[#This Row],['# of Spare Parts]]</f>
        <v>0</v>
      </c>
      <c r="U55">
        <f>Table24514[[#This Row],['# of Spare Parts or Packages]]+Table24514[[#This Row],['# of Packages or Parts]]</f>
        <v>0</v>
      </c>
      <c r="W55" s="128"/>
      <c r="X55" s="128">
        <f>Table24514[[#This Row],['# of Packages or Parts]]*Table24514[[#This Row],[Price per Package or Part]]+Table24514[[#This Row],[Shipping Cost]]</f>
        <v>0</v>
      </c>
      <c r="Y55" s="15">
        <f>Table24514[[#This Row],[Total '# of Parts or Packages to Order]]*Table24514[[#This Row],[Price per Package or Part]]+Table24514[[#This Row],[Shipping Cost]]</f>
        <v>0</v>
      </c>
    </row>
    <row r="56" spans="3:25">
      <c r="E56" s="6"/>
      <c r="F56" s="6"/>
      <c r="G56" s="96"/>
      <c r="H56" s="96"/>
      <c r="L56">
        <f>Table24514[[#This Row],[Mass per Part (lb)]]*Table24514[[#This Row],[QTY Nessary for Car]]</f>
        <v>0</v>
      </c>
      <c r="O56" s="17"/>
      <c r="P56" s="24"/>
      <c r="Q56"/>
      <c r="T56">
        <f>Table24514[[#This Row],[QTY Nessary for Car]] * Table24514[[#This Row],['# of Spare Parts]]</f>
        <v>0</v>
      </c>
      <c r="U56">
        <f>Table24514[[#This Row],['# of Spare Parts or Packages]]+Table24514[[#This Row],['# of Packages or Parts]]</f>
        <v>0</v>
      </c>
      <c r="W56" s="128"/>
      <c r="X56" s="128">
        <f>Table24514[[#This Row],['# of Packages or Parts]]*Table24514[[#This Row],[Price per Package or Part]]+Table24514[[#This Row],[Shipping Cost]]</f>
        <v>0</v>
      </c>
      <c r="Y56" s="15">
        <f>Table24514[[#This Row],[Total '# of Parts or Packages to Order]]*Table24514[[#This Row],[Price per Package or Part]]+Table24514[[#This Row],[Shipping Cost]]</f>
        <v>0</v>
      </c>
    </row>
    <row r="57" spans="3:25">
      <c r="E57" s="6"/>
      <c r="F57" s="6"/>
      <c r="G57" s="96"/>
      <c r="H57" s="96"/>
      <c r="L57">
        <f>Table24514[[#This Row],[Mass per Part (lb)]]*Table24514[[#This Row],[QTY Nessary for Car]]</f>
        <v>0</v>
      </c>
      <c r="Q57"/>
      <c r="T57">
        <f>Table24514[[#This Row],[QTY Nessary for Car]] * Table24514[[#This Row],['# of Spare Parts]]</f>
        <v>0</v>
      </c>
      <c r="U57">
        <f>Table24514[[#This Row],['# of Spare Parts or Packages]]+Table24514[[#This Row],['# of Packages or Parts]]</f>
        <v>0</v>
      </c>
      <c r="W57" s="128"/>
      <c r="X57" s="128">
        <f>Table24514[[#This Row],['# of Packages or Parts]]*Table24514[[#This Row],[Price per Package or Part]]+Table24514[[#This Row],[Shipping Cost]]</f>
        <v>0</v>
      </c>
      <c r="Y57" s="15">
        <f>Table24514[[#This Row],[Total '# of Parts or Packages to Order]]*Table24514[[#This Row],[Price per Package or Part]]+Table24514[[#This Row],[Shipping Cost]]</f>
        <v>0</v>
      </c>
    </row>
    <row r="58" spans="3:25">
      <c r="E58" s="6"/>
      <c r="F58" s="6"/>
      <c r="G58" s="96"/>
      <c r="H58" s="96"/>
      <c r="L58">
        <f>Table24514[[#This Row],[Mass per Part (lb)]]*Table24514[[#This Row],[QTY Nessary for Car]]</f>
        <v>0</v>
      </c>
      <c r="Q58"/>
      <c r="T58">
        <f>Table24514[[#This Row],[QTY Nessary for Car]] * Table24514[[#This Row],['# of Spare Parts]]</f>
        <v>0</v>
      </c>
      <c r="U58">
        <f>Table24514[[#This Row],['# of Spare Parts or Packages]]+Table24514[[#This Row],['# of Packages or Parts]]</f>
        <v>0</v>
      </c>
      <c r="W58" s="128"/>
      <c r="X58" s="128">
        <f>Table24514[[#This Row],['# of Packages or Parts]]*Table24514[[#This Row],[Price per Package or Part]]+Table24514[[#This Row],[Shipping Cost]]</f>
        <v>0</v>
      </c>
      <c r="Y58" s="15">
        <f>Table24514[[#This Row],[Total '# of Parts or Packages to Order]]*Table24514[[#This Row],[Price per Package or Part]]+Table24514[[#This Row],[Shipping Cost]]</f>
        <v>0</v>
      </c>
    </row>
    <row r="59" spans="3:25">
      <c r="E59" s="6"/>
      <c r="F59" s="6"/>
      <c r="G59" s="96"/>
      <c r="H59" s="96"/>
      <c r="L59">
        <f>Table24514[[#This Row],[Mass per Part (lb)]]*Table24514[[#This Row],[QTY Nessary for Car]]</f>
        <v>0</v>
      </c>
      <c r="O59" s="17"/>
      <c r="Q59"/>
      <c r="T59">
        <f>Table24514[[#This Row],[QTY Nessary for Car]] * Table24514[[#This Row],['# of Spare Parts]]</f>
        <v>0</v>
      </c>
      <c r="U59">
        <f>Table24514[[#This Row],['# of Spare Parts or Packages]]+Table24514[[#This Row],['# of Packages or Parts]]</f>
        <v>0</v>
      </c>
      <c r="W59" s="128"/>
      <c r="X59" s="128">
        <f>Table24514[[#This Row],['# of Packages or Parts]]*Table24514[[#This Row],[Price per Package or Part]]+Table24514[[#This Row],[Shipping Cost]]</f>
        <v>0</v>
      </c>
      <c r="Y59" s="15">
        <f>Table24514[[#This Row],[Total '# of Parts or Packages to Order]]*Table24514[[#This Row],[Price per Package or Part]]+Table24514[[#This Row],[Shipping Cost]]</f>
        <v>0</v>
      </c>
    </row>
    <row r="60" spans="3:25">
      <c r="E60" s="6"/>
      <c r="F60" s="6"/>
      <c r="G60" s="96"/>
      <c r="H60" s="96"/>
      <c r="L60">
        <f>Table24514[[#This Row],[Mass per Part (lb)]]*Table24514[[#This Row],[QTY Nessary for Car]]</f>
        <v>0</v>
      </c>
      <c r="Q60"/>
      <c r="T60">
        <f>Table24514[[#This Row],[QTY Nessary for Car]] * Table24514[[#This Row],['# of Spare Parts]]</f>
        <v>0</v>
      </c>
      <c r="U60">
        <f>Table24514[[#This Row],['# of Spare Parts or Packages]]+Table24514[[#This Row],['# of Packages or Parts]]</f>
        <v>0</v>
      </c>
      <c r="W60" s="128"/>
      <c r="X60" s="128">
        <f>Table24514[[#This Row],['# of Packages or Parts]]*Table24514[[#This Row],[Price per Package or Part]]+Table24514[[#This Row],[Shipping Cost]]</f>
        <v>0</v>
      </c>
      <c r="Y60" s="15">
        <f>Table24514[[#This Row],[Total '# of Parts or Packages to Order]]*Table24514[[#This Row],[Price per Package or Part]]+Table24514[[#This Row],[Shipping Cost]]</f>
        <v>0</v>
      </c>
    </row>
    <row r="61" spans="3:25">
      <c r="E61" s="6"/>
      <c r="F61" s="6"/>
      <c r="G61" s="96"/>
      <c r="H61" s="96"/>
      <c r="L61">
        <f>Table24514[[#This Row],[Mass per Part (lb)]]*Table24514[[#This Row],[QTY Nessary for Car]]</f>
        <v>0</v>
      </c>
      <c r="Q61"/>
      <c r="T61">
        <f>Table24514[[#This Row],[QTY Nessary for Car]] * Table24514[[#This Row],['# of Spare Parts]]</f>
        <v>0</v>
      </c>
      <c r="U61">
        <f>Table24514[[#This Row],['# of Spare Parts or Packages]]+Table24514[[#This Row],['# of Packages or Parts]]</f>
        <v>0</v>
      </c>
      <c r="W61" s="128"/>
      <c r="X61" s="128">
        <f>Table24514[[#This Row],['# of Packages or Parts]]*Table24514[[#This Row],[Price per Package or Part]]+Table24514[[#This Row],[Shipping Cost]]</f>
        <v>0</v>
      </c>
      <c r="Y61" s="15">
        <f>Table24514[[#This Row],[Total '# of Parts or Packages to Order]]*Table24514[[#This Row],[Price per Package or Part]]+Table24514[[#This Row],[Shipping Cost]]</f>
        <v>0</v>
      </c>
    </row>
    <row r="62" spans="3:25">
      <c r="E62" s="6"/>
      <c r="F62" s="6"/>
      <c r="G62" s="96"/>
      <c r="H62" s="96"/>
      <c r="L62">
        <f>Table24514[[#This Row],[Mass per Part (lb)]]*Table24514[[#This Row],[QTY Nessary for Car]]</f>
        <v>0</v>
      </c>
      <c r="O62" s="17"/>
      <c r="Q62"/>
      <c r="T62">
        <f>Table24514[[#This Row],[QTY Nessary for Car]] * Table24514[[#This Row],['# of Spare Parts]]</f>
        <v>0</v>
      </c>
      <c r="U62">
        <f>Table24514[[#This Row],['# of Spare Parts or Packages]]+Table24514[[#This Row],['# of Packages or Parts]]</f>
        <v>0</v>
      </c>
      <c r="W62" s="128"/>
      <c r="X62" s="128">
        <f>Table24514[[#This Row],['# of Packages or Parts]]*Table24514[[#This Row],[Price per Package or Part]]+Table24514[[#This Row],[Shipping Cost]]</f>
        <v>0</v>
      </c>
      <c r="Y62" s="15">
        <f>Table24514[[#This Row],[Total '# of Parts or Packages to Order]]*Table24514[[#This Row],[Price per Package or Part]]+Table24514[[#This Row],[Shipping Cost]]</f>
        <v>0</v>
      </c>
    </row>
    <row r="63" spans="3:25">
      <c r="E63" s="6"/>
      <c r="F63" s="6"/>
      <c r="G63" s="96"/>
      <c r="H63" s="96"/>
      <c r="L63">
        <f>Table24514[[#This Row],[Mass per Part (lb)]]*Table24514[[#This Row],[QTY Nessary for Car]]</f>
        <v>0</v>
      </c>
      <c r="O63" s="17"/>
      <c r="Q63"/>
      <c r="T63">
        <f>Table24514[[#This Row],[QTY Nessary for Car]] * Table24514[[#This Row],['# of Spare Parts]]</f>
        <v>0</v>
      </c>
      <c r="U63">
        <f>Table24514[[#This Row],['# of Spare Parts or Packages]]+Table24514[[#This Row],['# of Packages or Parts]]</f>
        <v>0</v>
      </c>
      <c r="W63" s="128"/>
      <c r="X63" s="128">
        <f>Table24514[[#This Row],['# of Packages or Parts]]*Table24514[[#This Row],[Price per Package or Part]]+Table24514[[#This Row],[Shipping Cost]]</f>
        <v>0</v>
      </c>
      <c r="Y63" s="15">
        <f>Table24514[[#This Row],[Total '# of Parts or Packages to Order]]*Table24514[[#This Row],[Price per Package or Part]]+Table24514[[#This Row],[Shipping Cost]]</f>
        <v>0</v>
      </c>
    </row>
    <row r="64" spans="3:25">
      <c r="E64" s="6"/>
      <c r="F64" s="6"/>
      <c r="G64" s="96"/>
      <c r="H64" s="96"/>
      <c r="L64">
        <f>Table24514[[#This Row],[Mass per Part (lb)]]*Table24514[[#This Row],[QTY Nessary for Car]]</f>
        <v>0</v>
      </c>
      <c r="Q64"/>
      <c r="T64">
        <f>Table24514[[#This Row],[QTY Nessary for Car]] * Table24514[[#This Row],['# of Spare Parts]]</f>
        <v>0</v>
      </c>
      <c r="U64">
        <f>Table24514[[#This Row],['# of Spare Parts or Packages]]+Table24514[[#This Row],['# of Packages or Parts]]</f>
        <v>0</v>
      </c>
      <c r="W64" s="128"/>
      <c r="X64" s="128">
        <f>Table24514[[#This Row],['# of Packages or Parts]]*Table24514[[#This Row],[Price per Package or Part]]+Table24514[[#This Row],[Shipping Cost]]</f>
        <v>0</v>
      </c>
      <c r="Y64" s="15">
        <f>Table24514[[#This Row],[Total '# of Parts or Packages to Order]]*Table24514[[#This Row],[Price per Package or Part]]+Table24514[[#This Row],[Shipping Cost]]</f>
        <v>0</v>
      </c>
    </row>
    <row r="65" spans="5:27">
      <c r="E65" s="6"/>
      <c r="F65" s="6"/>
      <c r="G65" s="96"/>
      <c r="H65" s="96"/>
      <c r="L65">
        <f>Table24514[[#This Row],[Mass per Part (lb)]]*Table24514[[#This Row],[QTY Nessary for Car]]</f>
        <v>0</v>
      </c>
      <c r="O65" s="17"/>
      <c r="Q65"/>
      <c r="T65">
        <f>Table24514[[#This Row],[QTY Nessary for Car]] * Table24514[[#This Row],['# of Spare Parts]]</f>
        <v>0</v>
      </c>
      <c r="U65">
        <f>Table24514[[#This Row],['# of Spare Parts or Packages]]+Table24514[[#This Row],['# of Packages or Parts]]</f>
        <v>0</v>
      </c>
      <c r="W65" s="128"/>
      <c r="X65" s="128">
        <f>Table24514[[#This Row],['# of Packages or Parts]]*Table24514[[#This Row],[Price per Package or Part]]+Table24514[[#This Row],[Shipping Cost]]</f>
        <v>0</v>
      </c>
      <c r="Y65" s="15">
        <f>Table24514[[#This Row],[Total '# of Parts or Packages to Order]]*Table24514[[#This Row],[Price per Package or Part]]+Table24514[[#This Row],[Shipping Cost]]</f>
        <v>0</v>
      </c>
      <c r="Z65" s="23"/>
      <c r="AA65" s="23"/>
    </row>
    <row r="66" spans="5:27">
      <c r="E66" s="6"/>
      <c r="F66" s="6"/>
      <c r="G66" s="96"/>
      <c r="H66" s="96"/>
      <c r="L66">
        <f>Table24514[[#This Row],[Mass per Part (lb)]]*Table24514[[#This Row],[QTY Nessary for Car]]</f>
        <v>0</v>
      </c>
      <c r="O66" s="16"/>
      <c r="Q66"/>
      <c r="T66">
        <f>Table24514[[#This Row],[QTY Nessary for Car]] * Table24514[[#This Row],['# of Spare Parts]]</f>
        <v>0</v>
      </c>
      <c r="U66">
        <f>Table24514[[#This Row],['# of Spare Parts or Packages]]+Table24514[[#This Row],['# of Packages or Parts]]</f>
        <v>0</v>
      </c>
      <c r="W66" s="128"/>
      <c r="X66" s="128">
        <f>Table24514[[#This Row],['# of Packages or Parts]]*Table24514[[#This Row],[Price per Package or Part]]+Table24514[[#This Row],[Shipping Cost]]</f>
        <v>0</v>
      </c>
      <c r="Y66" s="15">
        <f>Table24514[[#This Row],[Total '# of Parts or Packages to Order]]*Table24514[[#This Row],[Price per Package or Part]]+Table24514[[#This Row],[Shipping Cost]]</f>
        <v>0</v>
      </c>
      <c r="Z66" s="23"/>
      <c r="AA66" s="23"/>
    </row>
    <row r="67" spans="5:27">
      <c r="E67" s="6"/>
      <c r="F67" s="6"/>
      <c r="G67" s="96"/>
      <c r="H67" s="96"/>
      <c r="L67">
        <f>Table24514[[#This Row],[Mass per Part (lb)]]*Table24514[[#This Row],[QTY Nessary for Car]]</f>
        <v>0</v>
      </c>
      <c r="O67" s="16"/>
      <c r="Q67"/>
      <c r="T67">
        <f>Table24514[[#This Row],[QTY Nessary for Car]] * Table24514[[#This Row],['# of Spare Parts]]</f>
        <v>0</v>
      </c>
      <c r="U67">
        <f>Table24514[[#This Row],['# of Spare Parts or Packages]]+Table24514[[#This Row],['# of Packages or Parts]]</f>
        <v>0</v>
      </c>
      <c r="W67" s="128"/>
      <c r="X67" s="128">
        <f>Table24514[[#This Row],['# of Packages or Parts]]*Table24514[[#This Row],[Price per Package or Part]]+Table24514[[#This Row],[Shipping Cost]]</f>
        <v>0</v>
      </c>
      <c r="Y67" s="15">
        <f>Table24514[[#This Row],[Total '# of Parts or Packages to Order]]*Table24514[[#This Row],[Price per Package or Part]]+Table24514[[#This Row],[Shipping Cost]]</f>
        <v>0</v>
      </c>
      <c r="Z67" s="23"/>
      <c r="AA67" s="23"/>
    </row>
    <row r="68" spans="5:27">
      <c r="E68" s="6"/>
      <c r="F68" s="6"/>
      <c r="G68" s="96"/>
      <c r="H68" s="96"/>
      <c r="L68">
        <f>Table24514[[#This Row],[Mass per Part (lb)]]*Table24514[[#This Row],[QTY Nessary for Car]]</f>
        <v>0</v>
      </c>
      <c r="Q68"/>
      <c r="T68">
        <f>Table24514[[#This Row],[QTY Nessary for Car]] * Table24514[[#This Row],['# of Spare Parts]]</f>
        <v>0</v>
      </c>
      <c r="U68">
        <f>Table24514[[#This Row],['# of Spare Parts or Packages]]+Table24514[[#This Row],['# of Packages or Parts]]</f>
        <v>0</v>
      </c>
      <c r="W68" s="128"/>
      <c r="X68" s="128">
        <f>Table24514[[#This Row],['# of Packages or Parts]]*Table24514[[#This Row],[Price per Package or Part]]+Table24514[[#This Row],[Shipping Cost]]</f>
        <v>0</v>
      </c>
      <c r="Y68" s="15">
        <f>Table24514[[#This Row],[Total '# of Parts or Packages to Order]]*Table24514[[#This Row],[Price per Package or Part]]+Table24514[[#This Row],[Shipping Cost]]</f>
        <v>0</v>
      </c>
    </row>
    <row r="69" spans="5:27">
      <c r="E69" s="6"/>
      <c r="F69" s="6"/>
      <c r="G69" s="96"/>
      <c r="H69" s="96"/>
      <c r="L69">
        <f>Table24514[[#This Row],[Mass per Part (lb)]]*Table24514[[#This Row],[QTY Nessary for Car]]</f>
        <v>0</v>
      </c>
      <c r="Q69"/>
      <c r="T69">
        <f>Table24514[[#This Row],[QTY Nessary for Car]] * Table24514[[#This Row],['# of Spare Parts]]</f>
        <v>0</v>
      </c>
      <c r="U69">
        <f>Table24514[[#This Row],['# of Spare Parts or Packages]]+Table24514[[#This Row],['# of Packages or Parts]]</f>
        <v>0</v>
      </c>
      <c r="W69" s="128"/>
      <c r="X69" s="128">
        <f>Table24514[[#This Row],['# of Packages or Parts]]*Table24514[[#This Row],[Price per Package or Part]]+Table24514[[#This Row],[Shipping Cost]]</f>
        <v>0</v>
      </c>
      <c r="Y69" s="15">
        <f>Table24514[[#This Row],[Total '# of Parts or Packages to Order]]*Table24514[[#This Row],[Price per Package or Part]]+Table24514[[#This Row],[Shipping Cost]]</f>
        <v>0</v>
      </c>
    </row>
    <row r="70" spans="5:27">
      <c r="E70" s="6"/>
      <c r="F70" s="6"/>
      <c r="G70" s="96"/>
      <c r="H70" s="96"/>
      <c r="J70" s="33"/>
      <c r="L70">
        <f>Table24514[[#This Row],[Mass per Part (lb)]]*Table24514[[#This Row],[QTY Nessary for Car]]</f>
        <v>0</v>
      </c>
      <c r="N70" s="32"/>
      <c r="O70" s="16"/>
      <c r="Q70"/>
      <c r="T70">
        <f>Table24514[[#This Row],[QTY Nessary for Car]] * Table24514[[#This Row],['# of Spare Parts]]</f>
        <v>0</v>
      </c>
      <c r="U70">
        <f>Table24514[[#This Row],['# of Spare Parts or Packages]]+Table24514[[#This Row],['# of Packages or Parts]]</f>
        <v>0</v>
      </c>
      <c r="W70" s="128"/>
      <c r="X70" s="128">
        <f>Table24514[[#This Row],['# of Packages or Parts]]*Table24514[[#This Row],[Price per Package or Part]]+Table24514[[#This Row],[Shipping Cost]]</f>
        <v>0</v>
      </c>
      <c r="Y70" s="15">
        <f>Table24514[[#This Row],[Total '# of Parts or Packages to Order]]*Table24514[[#This Row],[Price per Package or Part]]+Table24514[[#This Row],[Shipping Cost]]</f>
        <v>0</v>
      </c>
      <c r="Z70" s="23"/>
      <c r="AA70" s="23"/>
    </row>
    <row r="71" spans="5:27">
      <c r="E71" s="6"/>
      <c r="F71" s="6"/>
      <c r="G71" s="96"/>
      <c r="H71" s="96"/>
      <c r="L71">
        <f>Table24514[[#This Row],[Mass per Part (lb)]]*Table24514[[#This Row],[QTY Nessary for Car]]</f>
        <v>0</v>
      </c>
      <c r="N71" s="32"/>
      <c r="O71" s="16"/>
      <c r="Q71"/>
      <c r="T71">
        <f>Table24514[[#This Row],[QTY Nessary for Car]] * Table24514[[#This Row],['# of Spare Parts]]</f>
        <v>0</v>
      </c>
      <c r="U71">
        <f>Table24514[[#This Row],['# of Spare Parts or Packages]]+Table24514[[#This Row],['# of Packages or Parts]]</f>
        <v>0</v>
      </c>
      <c r="W71" s="128"/>
      <c r="X71" s="128">
        <f>Table24514[[#This Row],['# of Packages or Parts]]*Table24514[[#This Row],[Price per Package or Part]]+Table24514[[#This Row],[Shipping Cost]]</f>
        <v>0</v>
      </c>
      <c r="Y71" s="15">
        <f>Table24514[[#This Row],[Total '# of Parts or Packages to Order]]*Table24514[[#This Row],[Price per Package or Part]]+Table24514[[#This Row],[Shipping Cost]]</f>
        <v>0</v>
      </c>
      <c r="Z71" s="23"/>
      <c r="AA71" s="23"/>
    </row>
    <row r="72" spans="5:27">
      <c r="E72" s="6"/>
      <c r="F72" s="6"/>
      <c r="G72" s="96"/>
      <c r="H72" s="96"/>
      <c r="L72">
        <f>Table24514[[#This Row],[Mass per Part (lb)]]*Table24514[[#This Row],[QTY Nessary for Car]]</f>
        <v>0</v>
      </c>
      <c r="N72" s="32"/>
      <c r="O72" s="16"/>
      <c r="Q72"/>
      <c r="T72">
        <f>Table24514[[#This Row],[QTY Nessary for Car]] * Table24514[[#This Row],['# of Spare Parts]]</f>
        <v>0</v>
      </c>
      <c r="U72">
        <f>Table24514[[#This Row],['# of Spare Parts or Packages]]+Table24514[[#This Row],['# of Packages or Parts]]</f>
        <v>0</v>
      </c>
      <c r="W72" s="128"/>
      <c r="X72" s="128">
        <f>Table24514[[#This Row],['# of Packages or Parts]]*Table24514[[#This Row],[Price per Package or Part]]+Table24514[[#This Row],[Shipping Cost]]</f>
        <v>0</v>
      </c>
      <c r="Y72" s="15">
        <f>Table24514[[#This Row],[Total '# of Parts or Packages to Order]]*Table24514[[#This Row],[Price per Package or Part]]+Table24514[[#This Row],[Shipping Cost]]</f>
        <v>0</v>
      </c>
      <c r="Z72" s="23"/>
      <c r="AA72" s="23"/>
    </row>
    <row r="73" spans="5:27">
      <c r="E73" s="6"/>
      <c r="F73" s="6"/>
      <c r="G73" s="96"/>
      <c r="H73" s="96"/>
      <c r="L73">
        <f>Table24514[[#This Row],[Mass per Part (lb)]]*Table24514[[#This Row],[QTY Nessary for Car]]</f>
        <v>0</v>
      </c>
      <c r="O73" s="16"/>
      <c r="Q73"/>
      <c r="T73">
        <f>Table24514[[#This Row],[QTY Nessary for Car]] * Table24514[[#This Row],['# of Spare Parts]]</f>
        <v>0</v>
      </c>
      <c r="U73">
        <f>Table24514[[#This Row],['# of Spare Parts or Packages]]+Table24514[[#This Row],['# of Packages or Parts]]</f>
        <v>0</v>
      </c>
      <c r="W73" s="128"/>
      <c r="X73" s="128">
        <f>Table24514[[#This Row],['# of Packages or Parts]]*Table24514[[#This Row],[Price per Package or Part]]+Table24514[[#This Row],[Shipping Cost]]</f>
        <v>0</v>
      </c>
      <c r="Y73" s="15">
        <f>Table24514[[#This Row],[Total '# of Parts or Packages to Order]]*Table24514[[#This Row],[Price per Package or Part]]+Table24514[[#This Row],[Shipping Cost]]</f>
        <v>0</v>
      </c>
      <c r="Z73" s="23"/>
      <c r="AA73" s="23"/>
    </row>
    <row r="74" spans="5:27">
      <c r="E74" s="6"/>
      <c r="F74" s="6"/>
      <c r="G74" s="96"/>
      <c r="H74" s="96"/>
      <c r="L74">
        <f>Table24514[[#This Row],[Mass per Part (lb)]]*Table24514[[#This Row],[QTY Nessary for Car]]</f>
        <v>0</v>
      </c>
      <c r="O74" s="16"/>
      <c r="Q74"/>
      <c r="T74">
        <f>Table24514[[#This Row],[QTY Nessary for Car]] * Table24514[[#This Row],['# of Spare Parts]]</f>
        <v>0</v>
      </c>
      <c r="U74">
        <f>Table24514[[#This Row],['# of Spare Parts or Packages]]+Table24514[[#This Row],['# of Packages or Parts]]</f>
        <v>0</v>
      </c>
      <c r="W74" s="128"/>
      <c r="X74" s="128">
        <f>Table24514[[#This Row],['# of Packages or Parts]]*Table24514[[#This Row],[Price per Package or Part]]+Table24514[[#This Row],[Shipping Cost]]</f>
        <v>0</v>
      </c>
      <c r="Y74" s="15">
        <f>Table24514[[#This Row],[Total '# of Parts or Packages to Order]]*Table24514[[#This Row],[Price per Package or Part]]+Table24514[[#This Row],[Shipping Cost]]</f>
        <v>0</v>
      </c>
      <c r="Z74" s="23"/>
      <c r="AA74" s="23"/>
    </row>
    <row r="75" spans="5:27">
      <c r="E75" s="6"/>
      <c r="F75" s="6"/>
      <c r="G75" s="96"/>
      <c r="H75" s="96"/>
      <c r="L75">
        <f>Table24514[[#This Row],[Mass per Part (lb)]]*Table24514[[#This Row],[QTY Nessary for Car]]</f>
        <v>0</v>
      </c>
      <c r="O75" s="16"/>
      <c r="Q75"/>
      <c r="T75">
        <f>Table24514[[#This Row],[QTY Nessary for Car]] * Table24514[[#This Row],['# of Spare Parts]]</f>
        <v>0</v>
      </c>
      <c r="U75">
        <f>Table24514[[#This Row],['# of Spare Parts or Packages]]+Table24514[[#This Row],['# of Packages or Parts]]</f>
        <v>0</v>
      </c>
      <c r="W75" s="128"/>
      <c r="X75" s="128">
        <f>Table24514[[#This Row],['# of Packages or Parts]]*Table24514[[#This Row],[Price per Package or Part]]+Table24514[[#This Row],[Shipping Cost]]</f>
        <v>0</v>
      </c>
      <c r="Y75" s="15">
        <f>Table24514[[#This Row],[Total '# of Parts or Packages to Order]]*Table24514[[#This Row],[Price per Package or Part]]+Table24514[[#This Row],[Shipping Cost]]</f>
        <v>0</v>
      </c>
      <c r="Z75" s="23"/>
      <c r="AA75" s="23"/>
    </row>
    <row r="76" spans="5:27">
      <c r="E76" s="6"/>
      <c r="F76" s="6"/>
      <c r="G76" s="96"/>
      <c r="H76" s="96"/>
      <c r="L76">
        <f>Table24514[[#This Row],[Mass per Part (lb)]]*Table24514[[#This Row],[QTY Nessary for Car]]</f>
        <v>0</v>
      </c>
      <c r="O76" s="16"/>
      <c r="Q76"/>
      <c r="T76">
        <f>Table24514[[#This Row],[QTY Nessary for Car]] * Table24514[[#This Row],['# of Spare Parts]]</f>
        <v>0</v>
      </c>
      <c r="U76">
        <f>Table24514[[#This Row],['# of Spare Parts or Packages]]+Table24514[[#This Row],['# of Packages or Parts]]</f>
        <v>0</v>
      </c>
      <c r="W76" s="128"/>
      <c r="X76" s="128">
        <f>Table24514[[#This Row],['# of Packages or Parts]]*Table24514[[#This Row],[Price per Package or Part]]+Table24514[[#This Row],[Shipping Cost]]</f>
        <v>0</v>
      </c>
      <c r="Y76" s="15">
        <f>Table24514[[#This Row],[Total '# of Parts or Packages to Order]]*Table24514[[#This Row],[Price per Package or Part]]+Table24514[[#This Row],[Shipping Cost]]</f>
        <v>0</v>
      </c>
    </row>
    <row r="77" spans="5:27">
      <c r="E77" s="6"/>
      <c r="F77" s="6"/>
      <c r="G77" s="96"/>
      <c r="H77" s="96"/>
      <c r="L77">
        <f>Table24514[[#This Row],[Mass per Part (lb)]]*Table24514[[#This Row],[QTY Nessary for Car]]</f>
        <v>0</v>
      </c>
      <c r="O77" s="16"/>
      <c r="Q77"/>
      <c r="T77">
        <f>Table24514[[#This Row],[QTY Nessary for Car]] * Table24514[[#This Row],['# of Spare Parts]]</f>
        <v>0</v>
      </c>
      <c r="U77">
        <f>Table24514[[#This Row],['# of Spare Parts or Packages]]+Table24514[[#This Row],['# of Packages or Parts]]</f>
        <v>0</v>
      </c>
      <c r="W77" s="128"/>
      <c r="X77" s="128">
        <f>Table24514[[#This Row],['# of Packages or Parts]]*Table24514[[#This Row],[Price per Package or Part]]+Table24514[[#This Row],[Shipping Cost]]</f>
        <v>0</v>
      </c>
      <c r="Y77" s="15">
        <f>Table24514[[#This Row],[Total '# of Parts or Packages to Order]]*Table24514[[#This Row],[Price per Package or Part]]+Table24514[[#This Row],[Shipping Cost]]</f>
        <v>0</v>
      </c>
    </row>
    <row r="78" spans="5:27">
      <c r="E78" s="6"/>
      <c r="F78" s="6"/>
      <c r="G78" s="96"/>
      <c r="H78" s="96"/>
      <c r="L78">
        <f>Table24514[[#This Row],[Mass per Part (lb)]]*Table24514[[#This Row],[QTY Nessary for Car]]</f>
        <v>0</v>
      </c>
      <c r="O78" s="16"/>
      <c r="Q78"/>
      <c r="T78">
        <f>Table24514[[#This Row],[QTY Nessary for Car]] * Table24514[[#This Row],['# of Spare Parts]]</f>
        <v>0</v>
      </c>
      <c r="U78">
        <f>Table24514[[#This Row],['# of Spare Parts or Packages]]+Table24514[[#This Row],['# of Packages or Parts]]</f>
        <v>0</v>
      </c>
      <c r="W78" s="128"/>
      <c r="X78" s="128">
        <f>Table24514[[#This Row],['# of Packages or Parts]]*Table24514[[#This Row],[Price per Package or Part]]+Table24514[[#This Row],[Shipping Cost]]</f>
        <v>0</v>
      </c>
      <c r="Y78" s="15">
        <f>Table24514[[#This Row],[Total '# of Parts or Packages to Order]]*Table24514[[#This Row],[Price per Package or Part]]+Table24514[[#This Row],[Shipping Cost]]</f>
        <v>0</v>
      </c>
    </row>
    <row r="79" spans="5:27">
      <c r="E79" s="6"/>
      <c r="F79" s="6"/>
      <c r="G79" s="96"/>
      <c r="H79" s="96"/>
      <c r="L79">
        <f>Table24514[[#This Row],[Mass per Part (lb)]]*Table24514[[#This Row],[QTY Nessary for Car]]</f>
        <v>0</v>
      </c>
      <c r="O79" s="16"/>
      <c r="Q79"/>
      <c r="T79">
        <f>Table24514[[#This Row],[QTY Nessary for Car]] * Table24514[[#This Row],['# of Spare Parts]]</f>
        <v>0</v>
      </c>
      <c r="U79">
        <f>Table24514[[#This Row],['# of Spare Parts or Packages]]+Table24514[[#This Row],['# of Packages or Parts]]</f>
        <v>0</v>
      </c>
      <c r="W79" s="128"/>
      <c r="X79" s="128">
        <f>Table24514[[#This Row],['# of Packages or Parts]]*Table24514[[#This Row],[Price per Package or Part]]+Table24514[[#This Row],[Shipping Cost]]</f>
        <v>0</v>
      </c>
      <c r="Y79" s="15">
        <f>Table24514[[#This Row],[Total '# of Parts or Packages to Order]]*Table24514[[#This Row],[Price per Package or Part]]+Table24514[[#This Row],[Shipping Cost]]</f>
        <v>0</v>
      </c>
    </row>
    <row r="80" spans="5:27">
      <c r="E80" s="6"/>
      <c r="F80" s="6"/>
      <c r="G80" s="96"/>
      <c r="H80" s="96"/>
      <c r="L80">
        <f>Table24514[[#This Row],[Mass per Part (lb)]]*Table24514[[#This Row],[QTY Nessary for Car]]</f>
        <v>0</v>
      </c>
      <c r="O80" s="16"/>
      <c r="Q80"/>
      <c r="T80">
        <f>Table24514[[#This Row],[QTY Nessary for Car]] * Table24514[[#This Row],['# of Spare Parts]]</f>
        <v>0</v>
      </c>
      <c r="U80">
        <f>Table24514[[#This Row],['# of Spare Parts or Packages]]+Table24514[[#This Row],['# of Packages or Parts]]</f>
        <v>0</v>
      </c>
      <c r="W80" s="128"/>
      <c r="X80" s="128">
        <f>Table24514[[#This Row],['# of Packages or Parts]]*Table24514[[#This Row],[Price per Package or Part]]+Table24514[[#This Row],[Shipping Cost]]</f>
        <v>0</v>
      </c>
      <c r="Y80" s="15">
        <f>Table24514[[#This Row],[Total '# of Parts or Packages to Order]]*Table24514[[#This Row],[Price per Package or Part]]+Table24514[[#This Row],[Shipping Cost]]</f>
        <v>0</v>
      </c>
    </row>
    <row r="81" spans="5:25">
      <c r="E81" s="6"/>
      <c r="F81" s="6"/>
      <c r="G81" s="96"/>
      <c r="H81" s="96"/>
      <c r="L81">
        <f>Table24514[[#This Row],[Mass per Part (lb)]]*Table24514[[#This Row],[QTY Nessary for Car]]</f>
        <v>0</v>
      </c>
      <c r="O81" s="16"/>
      <c r="Q81"/>
      <c r="T81">
        <f>Table24514[[#This Row],[QTY Nessary for Car]] * Table24514[[#This Row],['# of Spare Parts]]</f>
        <v>0</v>
      </c>
      <c r="U81">
        <f>Table24514[[#This Row],['# of Spare Parts or Packages]]+Table24514[[#This Row],['# of Packages or Parts]]</f>
        <v>0</v>
      </c>
      <c r="W81" s="128"/>
      <c r="X81" s="128">
        <f>Table24514[[#This Row],['# of Packages or Parts]]*Table24514[[#This Row],[Price per Package or Part]]+Table24514[[#This Row],[Shipping Cost]]</f>
        <v>0</v>
      </c>
      <c r="Y81" s="15">
        <f>Table24514[[#This Row],[Total '# of Parts or Packages to Order]]*Table24514[[#This Row],[Price per Package or Part]]+Table24514[[#This Row],[Shipping Cost]]</f>
        <v>0</v>
      </c>
    </row>
    <row r="82" spans="5:25">
      <c r="E82" s="6"/>
      <c r="F82" s="6"/>
      <c r="G82" s="96"/>
      <c r="H82" s="96"/>
      <c r="L82">
        <f>Table24514[[#This Row],[Mass per Part (lb)]]*Table24514[[#This Row],[QTY Nessary for Car]]</f>
        <v>0</v>
      </c>
      <c r="O82" s="16"/>
      <c r="Q82"/>
      <c r="T82">
        <f>Table24514[[#This Row],[QTY Nessary for Car]] * Table24514[[#This Row],['# of Spare Parts]]</f>
        <v>0</v>
      </c>
      <c r="U82">
        <f>Table24514[[#This Row],['# of Spare Parts or Packages]]+Table24514[[#This Row],['# of Packages or Parts]]</f>
        <v>0</v>
      </c>
      <c r="W82" s="128"/>
      <c r="X82" s="128">
        <f>Table24514[[#This Row],['# of Packages or Parts]]*Table24514[[#This Row],[Price per Package or Part]]+Table24514[[#This Row],[Shipping Cost]]</f>
        <v>0</v>
      </c>
      <c r="Y82" s="15">
        <f>Table24514[[#This Row],[Total '# of Parts or Packages to Order]]*Table24514[[#This Row],[Price per Package or Part]]+Table24514[[#This Row],[Shipping Cost]]</f>
        <v>0</v>
      </c>
    </row>
    <row r="83" spans="5:25">
      <c r="E83" s="6"/>
      <c r="F83" s="6"/>
      <c r="G83" s="96"/>
      <c r="H83" s="96"/>
      <c r="L83">
        <f>Table24514[[#This Row],[Mass per Part (lb)]]*Table24514[[#This Row],[QTY Nessary for Car]]</f>
        <v>0</v>
      </c>
      <c r="O83" s="18"/>
      <c r="Q83"/>
      <c r="T83">
        <f>Table24514[[#This Row],[QTY Nessary for Car]] * Table24514[[#This Row],['# of Spare Parts]]</f>
        <v>0</v>
      </c>
      <c r="U83">
        <f>Table24514[[#This Row],['# of Spare Parts or Packages]]+Table24514[[#This Row],['# of Packages or Parts]]</f>
        <v>0</v>
      </c>
      <c r="W83" s="128"/>
      <c r="X83" s="128">
        <f>Table24514[[#This Row],['# of Packages or Parts]]*Table24514[[#This Row],[Price per Package or Part]]+Table24514[[#This Row],[Shipping Cost]]</f>
        <v>0</v>
      </c>
      <c r="Y83" s="15">
        <f>Table24514[[#This Row],[Total '# of Parts or Packages to Order]]*Table24514[[#This Row],[Price per Package or Part]]+Table24514[[#This Row],[Shipping Cost]]</f>
        <v>0</v>
      </c>
    </row>
    <row r="84" spans="5:25">
      <c r="E84" s="6"/>
      <c r="F84" s="6"/>
      <c r="G84" s="96"/>
      <c r="H84" s="96"/>
      <c r="L84">
        <f>Table24514[[#This Row],[Mass per Part (lb)]]*Table24514[[#This Row],[QTY Nessary for Car]]</f>
        <v>0</v>
      </c>
      <c r="O84" s="18"/>
      <c r="Q84"/>
      <c r="T84">
        <f>Table24514[[#This Row],[QTY Nessary for Car]] * Table24514[[#This Row],['# of Spare Parts]]</f>
        <v>0</v>
      </c>
      <c r="U84">
        <f>Table24514[[#This Row],['# of Spare Parts or Packages]]+Table24514[[#This Row],['# of Packages or Parts]]</f>
        <v>0</v>
      </c>
      <c r="W84" s="128"/>
      <c r="X84" s="128">
        <f>Table24514[[#This Row],['# of Packages or Parts]]*Table24514[[#This Row],[Price per Package or Part]]+Table24514[[#This Row],[Shipping Cost]]</f>
        <v>0</v>
      </c>
      <c r="Y84" s="15">
        <f>Table24514[[#This Row],[Total '# of Parts or Packages to Order]]*Table24514[[#This Row],[Price per Package or Part]]+Table24514[[#This Row],[Shipping Cost]]</f>
        <v>0</v>
      </c>
    </row>
    <row r="85" spans="5:25">
      <c r="E85" s="6"/>
      <c r="F85" s="6"/>
      <c r="G85" s="96"/>
      <c r="H85" s="96"/>
      <c r="L85">
        <f>Table24514[[#This Row],[Mass per Part (lb)]]*Table24514[[#This Row],[QTY Nessary for Car]]</f>
        <v>0</v>
      </c>
      <c r="O85" s="18"/>
      <c r="Q85"/>
      <c r="T85">
        <f>Table24514[[#This Row],[QTY Nessary for Car]] * Table24514[[#This Row],['# of Spare Parts]]</f>
        <v>0</v>
      </c>
      <c r="U85" s="23">
        <f>Table24514[[#This Row],['# of Spare Parts or Packages]]+Table24514[[#This Row],['# of Packages or Parts]]</f>
        <v>0</v>
      </c>
      <c r="V85" s="23"/>
      <c r="W85" s="129"/>
      <c r="X85" s="129">
        <f>Table24514[[#This Row],['# of Packages or Parts]]*Table24514[[#This Row],[Price per Package or Part]]+Table24514[[#This Row],[Shipping Cost]]</f>
        <v>0</v>
      </c>
      <c r="Y85" s="15">
        <f>Table24514[[#This Row],[Total '# of Parts or Packages to Order]]*Table24514[[#This Row],[Price per Package or Part]]+Table24514[[#This Row],[Shipping Cost]]</f>
        <v>0</v>
      </c>
    </row>
    <row r="86" spans="5:25">
      <c r="E86" s="6"/>
      <c r="F86" s="6"/>
      <c r="G86" s="96"/>
      <c r="H86" s="96"/>
      <c r="K86" s="23"/>
      <c r="L86" s="23">
        <f>Table24514[[#This Row],[Mass per Part (lb)]]*Table24514[[#This Row],[QTY Nessary for Car]]</f>
        <v>0</v>
      </c>
      <c r="O86" s="16"/>
      <c r="Q86"/>
      <c r="T86">
        <f>Table24514[[#This Row],[QTY Nessary for Car]] * Table24514[[#This Row],['# of Spare Parts]]</f>
        <v>0</v>
      </c>
      <c r="U86">
        <f>Table24514[[#This Row],['# of Spare Parts or Packages]]+Table24514[[#This Row],['# of Packages or Parts]]</f>
        <v>0</v>
      </c>
      <c r="W86" s="128"/>
      <c r="X86" s="128">
        <f>Table24514[[#This Row],['# of Packages or Parts]]*Table24514[[#This Row],[Price per Package or Part]]+Table24514[[#This Row],[Shipping Cost]]</f>
        <v>0</v>
      </c>
      <c r="Y86" s="15">
        <f>Table24514[[#This Row],[Total '# of Parts or Packages to Order]]*Table24514[[#This Row],[Price per Package or Part]]+Table24514[[#This Row],[Shipping Cost]]</f>
        <v>0</v>
      </c>
    </row>
    <row r="87" spans="5:25">
      <c r="E87" s="6"/>
      <c r="F87" s="6"/>
      <c r="G87" s="96"/>
      <c r="H87" s="96"/>
      <c r="L87">
        <f>Table24514[[#This Row],[Mass per Part (lb)]]*Table24514[[#This Row],[QTY Nessary for Car]]</f>
        <v>0</v>
      </c>
      <c r="O87" s="16"/>
      <c r="Q87"/>
      <c r="T87">
        <f>Table24514[[#This Row],[QTY Nessary for Car]] * Table24514[[#This Row],['# of Spare Parts]]</f>
        <v>0</v>
      </c>
      <c r="U87">
        <f>Table24514[[#This Row],['# of Spare Parts or Packages]]+Table24514[[#This Row],['# of Packages or Parts]]</f>
        <v>0</v>
      </c>
      <c r="W87" s="128"/>
      <c r="X87" s="128">
        <f>Table24514[[#This Row],['# of Packages or Parts]]*Table24514[[#This Row],[Price per Package or Part]]+Table24514[[#This Row],[Shipping Cost]]</f>
        <v>0</v>
      </c>
      <c r="Y87" s="15">
        <f>Table24514[[#This Row],[Total '# of Parts or Packages to Order]]*Table24514[[#This Row],[Price per Package or Part]]+Table24514[[#This Row],[Shipping Cost]]</f>
        <v>0</v>
      </c>
    </row>
    <row r="88" spans="5:25">
      <c r="E88" s="6"/>
      <c r="F88" s="6"/>
      <c r="G88" s="96"/>
      <c r="H88" s="96"/>
      <c r="L88">
        <f>Table24514[[#This Row],[Mass per Part (lb)]]*Table24514[[#This Row],[QTY Nessary for Car]]</f>
        <v>0</v>
      </c>
      <c r="O88" s="16"/>
      <c r="Q88"/>
      <c r="T88">
        <f>Table24514[[#This Row],[QTY Nessary for Car]] * Table24514[[#This Row],['# of Spare Parts]]</f>
        <v>0</v>
      </c>
      <c r="U88">
        <f>Table24514[[#This Row],['# of Spare Parts or Packages]]+Table24514[[#This Row],['# of Packages or Parts]]</f>
        <v>0</v>
      </c>
      <c r="W88" s="128"/>
      <c r="X88" s="128">
        <f>Table24514[[#This Row],['# of Packages or Parts]]*Table24514[[#This Row],[Price per Package or Part]]+Table24514[[#This Row],[Shipping Cost]]</f>
        <v>0</v>
      </c>
      <c r="Y88" s="15">
        <f>Table24514[[#This Row],[Total '# of Parts or Packages to Order]]*Table24514[[#This Row],[Price per Package or Part]]+Table24514[[#This Row],[Shipping Cost]]</f>
        <v>0</v>
      </c>
    </row>
    <row r="89" spans="5:25">
      <c r="E89" s="6"/>
      <c r="F89" s="6"/>
      <c r="G89" s="96"/>
      <c r="H89" s="96"/>
      <c r="L89">
        <f>Table24514[[#This Row],[Mass per Part (lb)]]*Table24514[[#This Row],[QTY Nessary for Car]]</f>
        <v>0</v>
      </c>
      <c r="O89" s="28"/>
      <c r="Q89"/>
      <c r="T89">
        <f>Table24514[[#This Row],[QTY Nessary for Car]] * Table24514[[#This Row],['# of Spare Parts]]</f>
        <v>0</v>
      </c>
      <c r="U89">
        <f>Table24514[[#This Row],['# of Spare Parts or Packages]]+Table24514[[#This Row],['# of Packages or Parts]]</f>
        <v>0</v>
      </c>
      <c r="W89" s="128"/>
      <c r="X89" s="128">
        <f>Table24514[[#This Row],['# of Packages or Parts]]*Table24514[[#This Row],[Price per Package or Part]]+Table24514[[#This Row],[Shipping Cost]]</f>
        <v>0</v>
      </c>
      <c r="Y89" s="15">
        <f>Table24514[[#This Row],[Total '# of Parts or Packages to Order]]*Table24514[[#This Row],[Price per Package or Part]]+Table24514[[#This Row],[Shipping Cost]]</f>
        <v>0</v>
      </c>
    </row>
    <row r="90" spans="5:25">
      <c r="E90" s="6"/>
      <c r="F90" s="6"/>
      <c r="G90" s="96"/>
      <c r="H90" s="96"/>
      <c r="L90">
        <f>Table24514[[#This Row],[Mass per Part (lb)]]*Table24514[[#This Row],[QTY Nessary for Car]]</f>
        <v>0</v>
      </c>
      <c r="O90" s="18"/>
      <c r="Q90"/>
      <c r="T90">
        <f>Table24514[[#This Row],[QTY Nessary for Car]] * Table24514[[#This Row],['# of Spare Parts]]</f>
        <v>0</v>
      </c>
      <c r="U90">
        <f>Table24514[[#This Row],['# of Spare Parts or Packages]]+Table24514[[#This Row],['# of Packages or Parts]]</f>
        <v>0</v>
      </c>
      <c r="W90" s="128"/>
      <c r="X90" s="128">
        <f>Table24514[[#This Row],['# of Packages or Parts]]*Table24514[[#This Row],[Price per Package or Part]]+Table24514[[#This Row],[Shipping Cost]]</f>
        <v>0</v>
      </c>
      <c r="Y90" s="15">
        <f>Table24514[[#This Row],[Total '# of Parts or Packages to Order]]*Table24514[[#This Row],[Price per Package or Part]]+Table24514[[#This Row],[Shipping Cost]]</f>
        <v>0</v>
      </c>
    </row>
    <row r="91" spans="5:25">
      <c r="E91" s="6"/>
      <c r="F91" s="6"/>
      <c r="G91" s="96"/>
      <c r="H91" s="96"/>
      <c r="L91">
        <f>Table24514[[#This Row],[Mass per Part (lb)]]*Table24514[[#This Row],[QTY Nessary for Car]]</f>
        <v>0</v>
      </c>
      <c r="O91" s="16"/>
      <c r="Q91"/>
      <c r="T91">
        <f>Table24514[[#This Row],[QTY Nessary for Car]] * Table24514[[#This Row],['# of Spare Parts]]</f>
        <v>0</v>
      </c>
      <c r="U91">
        <f>Table24514[[#This Row],['# of Spare Parts or Packages]]+Table24514[[#This Row],['# of Packages or Parts]]</f>
        <v>0</v>
      </c>
      <c r="W91" s="128"/>
      <c r="X91" s="128">
        <f>Table24514[[#This Row],['# of Packages or Parts]]*Table24514[[#This Row],[Price per Package or Part]]+Table24514[[#This Row],[Shipping Cost]]</f>
        <v>0</v>
      </c>
      <c r="Y91" s="15">
        <f>Table24514[[#This Row],[Total '# of Parts or Packages to Order]]*Table24514[[#This Row],[Price per Package or Part]]+Table24514[[#This Row],[Shipping Cost]]</f>
        <v>0</v>
      </c>
    </row>
    <row r="92" spans="5:25">
      <c r="E92" s="6"/>
      <c r="F92" s="6"/>
      <c r="G92" s="96"/>
      <c r="H92" s="96"/>
      <c r="L92">
        <f>Table24514[[#This Row],[Mass per Part (lb)]]*Table24514[[#This Row],[QTY Nessary for Car]]</f>
        <v>0</v>
      </c>
      <c r="O92" s="35"/>
      <c r="P92" s="23"/>
      <c r="Q92"/>
      <c r="T92">
        <f>Table24514[[#This Row],[QTY Nessary for Car]] * Table24514[[#This Row],['# of Spare Parts]]</f>
        <v>0</v>
      </c>
      <c r="U92">
        <f>Table24514[[#This Row],['# of Spare Parts or Packages]]+Table24514[[#This Row],['# of Packages or Parts]]</f>
        <v>0</v>
      </c>
      <c r="W92" s="128"/>
      <c r="X92" s="128">
        <f>Table24514[[#This Row],['# of Packages or Parts]]*Table24514[[#This Row],[Price per Package or Part]]+Table24514[[#This Row],[Shipping Cost]]</f>
        <v>0</v>
      </c>
      <c r="Y92" s="15">
        <f>Table24514[[#This Row],[Total '# of Parts or Packages to Order]]*Table24514[[#This Row],[Price per Package or Part]]+Table24514[[#This Row],[Shipping Cost]]</f>
        <v>0</v>
      </c>
    </row>
    <row r="93" spans="5:25">
      <c r="E93" s="6"/>
      <c r="F93" s="6"/>
      <c r="G93" s="96"/>
      <c r="H93" s="96"/>
      <c r="L93">
        <f>Table24514[[#This Row],[Mass per Part (lb)]]*Table24514[[#This Row],[QTY Nessary for Car]]</f>
        <v>0</v>
      </c>
      <c r="O93" s="17"/>
      <c r="Q93" s="23"/>
      <c r="R93" s="23"/>
      <c r="S93" s="23"/>
      <c r="T93" s="23">
        <f>Table24514[[#This Row],[QTY Nessary for Car]] * Table24514[[#This Row],['# of Spare Parts]]</f>
        <v>0</v>
      </c>
      <c r="U93" s="23">
        <f>Table24514[[#This Row],['# of Spare Parts or Packages]]+Table24514[[#This Row],['# of Packages or Parts]]</f>
        <v>0</v>
      </c>
      <c r="V93" s="23"/>
      <c r="W93" s="129"/>
      <c r="X93" s="129">
        <f>Table24514[[#This Row],['# of Packages or Parts]]*Table24514[[#This Row],[Price per Package or Part]]+Table24514[[#This Row],[Shipping Cost]]</f>
        <v>0</v>
      </c>
      <c r="Y93" s="15">
        <f>Table24514[[#This Row],[Total '# of Parts or Packages to Order]]*Table24514[[#This Row],[Price per Package or Part]]+Table24514[[#This Row],[Shipping Cost]]</f>
        <v>0</v>
      </c>
    </row>
    <row r="94" spans="5:25">
      <c r="E94" s="6"/>
      <c r="F94" s="6"/>
      <c r="G94" s="36"/>
      <c r="H94" s="36"/>
      <c r="L94">
        <f>Table24514[[#This Row],[Mass per Part (lb)]]*Table24514[[#This Row],[QTY Nessary for Car]]</f>
        <v>0</v>
      </c>
      <c r="N94" s="34"/>
      <c r="O94" s="16"/>
      <c r="Q94"/>
      <c r="T94">
        <f>Table24514[[#This Row],[QTY Nessary for Car]] * Table24514[[#This Row],['# of Spare Parts]]</f>
        <v>0</v>
      </c>
      <c r="U94">
        <f>Table24514[[#This Row],['# of Spare Parts or Packages]]+Table24514[[#This Row],['# of Packages or Parts]]</f>
        <v>0</v>
      </c>
      <c r="W94" s="128"/>
      <c r="X94" s="128">
        <f>Table24514[[#This Row],['# of Packages or Parts]]*Table24514[[#This Row],[Price per Package or Part]]+Table24514[[#This Row],[Shipping Cost]]</f>
        <v>0</v>
      </c>
      <c r="Y94" s="15">
        <f>Table24514[[#This Row],[Total '# of Parts or Packages to Order]]*Table24514[[#This Row],[Price per Package or Part]]+Table24514[[#This Row],[Shipping Cost]]</f>
        <v>0</v>
      </c>
    </row>
    <row r="95" spans="5:25">
      <c r="G95" s="36"/>
      <c r="H95" s="36"/>
      <c r="L95">
        <f>Table24514[[#This Row],[Mass per Part (lb)]]*Table24514[[#This Row],[QTY Nessary for Car]]</f>
        <v>0</v>
      </c>
      <c r="Q95"/>
      <c r="T95">
        <f>Table24514[[#This Row],[QTY Nessary for Car]] * Table24514[[#This Row],['# of Spare Parts]]</f>
        <v>0</v>
      </c>
      <c r="U95">
        <f>Table24514[[#This Row],['# of Spare Parts or Packages]]+Table24514[[#This Row],['# of Packages or Parts]]</f>
        <v>0</v>
      </c>
      <c r="W95" s="128"/>
      <c r="X95" s="128">
        <f>Table24514[[#This Row],['# of Packages or Parts]]*Table24514[[#This Row],[Price per Package or Part]]+Table24514[[#This Row],[Shipping Cost]]</f>
        <v>0</v>
      </c>
      <c r="Y95" s="15">
        <f>Table24514[[#This Row],[Total '# of Parts or Packages to Order]]*Table24514[[#This Row],[Price per Package or Part]]+Table24514[[#This Row],[Shipping Cost]]</f>
        <v>0</v>
      </c>
    </row>
    <row r="96" spans="5:25">
      <c r="G96" s="36"/>
      <c r="H96" s="36"/>
      <c r="L96">
        <f>Table24514[[#This Row],[Mass per Part (lb)]]*Table24514[[#This Row],[QTY Nessary for Car]]</f>
        <v>0</v>
      </c>
      <c r="Q96"/>
      <c r="T96">
        <f>Table24514[[#This Row],[QTY Nessary for Car]] * Table24514[[#This Row],['# of Spare Parts]]</f>
        <v>0</v>
      </c>
      <c r="U96">
        <f>Table24514[[#This Row],['# of Spare Parts or Packages]]+Table24514[[#This Row],['# of Packages or Parts]]</f>
        <v>0</v>
      </c>
      <c r="W96" s="128"/>
      <c r="X96" s="128">
        <f>Table24514[[#This Row],['# of Packages or Parts]]*Table24514[[#This Row],[Price per Package or Part]]+Table24514[[#This Row],[Shipping Cost]]</f>
        <v>0</v>
      </c>
      <c r="Y96" s="15">
        <f>Table24514[[#This Row],[Total '# of Parts or Packages to Order]]*Table24514[[#This Row],[Price per Package or Part]]+Table24514[[#This Row],[Shipping Cost]]</f>
        <v>0</v>
      </c>
    </row>
    <row r="97" spans="7:25">
      <c r="G97" s="36"/>
      <c r="H97" s="36"/>
      <c r="L97">
        <f>Table24514[[#This Row],[Mass per Part (lb)]]*Table24514[[#This Row],[QTY Nessary for Car]]</f>
        <v>0</v>
      </c>
      <c r="Q97"/>
      <c r="T97">
        <f>Table24514[[#This Row],[QTY Nessary for Car]] * Table24514[[#This Row],['# of Spare Parts]]</f>
        <v>0</v>
      </c>
      <c r="U97">
        <f>Table24514[[#This Row],['# of Spare Parts or Packages]]+Table24514[[#This Row],['# of Packages or Parts]]</f>
        <v>0</v>
      </c>
      <c r="W97" s="128"/>
      <c r="X97" s="128">
        <f>Table24514[[#This Row],['# of Packages or Parts]]*Table24514[[#This Row],[Price per Package or Part]]+Table24514[[#This Row],[Shipping Cost]]</f>
        <v>0</v>
      </c>
      <c r="Y97" s="15">
        <f>Table24514[[#This Row],[Total '# of Parts or Packages to Order]]*Table24514[[#This Row],[Price per Package or Part]]+Table24514[[#This Row],[Shipping Cost]]</f>
        <v>0</v>
      </c>
    </row>
    <row r="98" spans="7:25">
      <c r="G98" s="36"/>
      <c r="H98" s="36"/>
      <c r="L98">
        <f>Table24514[[#This Row],[Mass per Part (lb)]]*Table24514[[#This Row],[QTY Nessary for Car]]</f>
        <v>0</v>
      </c>
      <c r="Q98"/>
      <c r="T98">
        <f>Table24514[[#This Row],[QTY Nessary for Car]] * Table24514[[#This Row],['# of Spare Parts]]</f>
        <v>0</v>
      </c>
      <c r="U98">
        <f>Table24514[[#This Row],['# of Spare Parts or Packages]]+Table24514[[#This Row],['# of Packages or Parts]]</f>
        <v>0</v>
      </c>
      <c r="W98" s="128"/>
      <c r="X98" s="128">
        <f>Table24514[[#This Row],['# of Packages or Parts]]*Table24514[[#This Row],[Price per Package or Part]]+Table24514[[#This Row],[Shipping Cost]]</f>
        <v>0</v>
      </c>
      <c r="Y98" s="15">
        <f>Table24514[[#This Row],[Total '# of Parts or Packages to Order]]*Table24514[[#This Row],[Price per Package or Part]]+Table24514[[#This Row],[Shipping Cost]]</f>
        <v>0</v>
      </c>
    </row>
    <row r="99" spans="7:25">
      <c r="G99" s="36"/>
      <c r="H99" s="36"/>
      <c r="L99">
        <f>Table24514[[#This Row],[Mass per Part (lb)]]*Table24514[[#This Row],[QTY Nessary for Car]]</f>
        <v>0</v>
      </c>
      <c r="Q99"/>
      <c r="T99">
        <f>Table24514[[#This Row],[QTY Nessary for Car]] * Table24514[[#This Row],['# of Spare Parts]]</f>
        <v>0</v>
      </c>
      <c r="U99">
        <f>Table24514[[#This Row],['# of Spare Parts or Packages]]+Table24514[[#This Row],['# of Packages or Parts]]</f>
        <v>0</v>
      </c>
      <c r="W99" s="128"/>
      <c r="X99" s="128">
        <f>Table24514[[#This Row],['# of Packages or Parts]]*Table24514[[#This Row],[Price per Package or Part]]+Table24514[[#This Row],[Shipping Cost]]</f>
        <v>0</v>
      </c>
      <c r="Y99" s="15">
        <f>Table24514[[#This Row],[Total '# of Parts or Packages to Order]]*Table24514[[#This Row],[Price per Package or Part]]+Table24514[[#This Row],[Shipping Cost]]</f>
        <v>0</v>
      </c>
    </row>
    <row r="100" spans="7:25">
      <c r="G100" s="36"/>
      <c r="H100" s="36"/>
      <c r="L100">
        <f>Table24514[[#This Row],[Mass per Part (lb)]]*Table24514[[#This Row],[QTY Nessary for Car]]</f>
        <v>0</v>
      </c>
      <c r="Q100"/>
      <c r="T100">
        <f>Table24514[[#This Row],[QTY Nessary for Car]] * Table24514[[#This Row],['# of Spare Parts]]</f>
        <v>0</v>
      </c>
      <c r="U100">
        <f>Table24514[[#This Row],['# of Spare Parts or Packages]]+Table24514[[#This Row],['# of Packages or Parts]]</f>
        <v>0</v>
      </c>
      <c r="W100" s="128"/>
      <c r="X100" s="128">
        <f>Table24514[[#This Row],['# of Packages or Parts]]*Table24514[[#This Row],[Price per Package or Part]]+Table24514[[#This Row],[Shipping Cost]]</f>
        <v>0</v>
      </c>
      <c r="Y100" s="15">
        <f>Table24514[[#This Row],[Total '# of Parts or Packages to Order]]*Table24514[[#This Row],[Price per Package or Part]]+Table24514[[#This Row],[Shipping Cost]]</f>
        <v>0</v>
      </c>
    </row>
    <row r="101" spans="7:25">
      <c r="G101" s="36"/>
      <c r="H101" s="36"/>
      <c r="L101">
        <f>Table24514[[#This Row],[Mass per Part (lb)]]*Table24514[[#This Row],[QTY Nessary for Car]]</f>
        <v>0</v>
      </c>
      <c r="Q101"/>
      <c r="T101">
        <f>Table24514[[#This Row],[QTY Nessary for Car]] * Table24514[[#This Row],['# of Spare Parts]]</f>
        <v>0</v>
      </c>
      <c r="U101">
        <f>Table24514[[#This Row],['# of Spare Parts or Packages]]+Table24514[[#This Row],['# of Packages or Parts]]</f>
        <v>0</v>
      </c>
      <c r="W101" s="128"/>
      <c r="X101" s="128">
        <f>Table24514[[#This Row],['# of Packages or Parts]]*Table24514[[#This Row],[Price per Package or Part]]+Table24514[[#This Row],[Shipping Cost]]</f>
        <v>0</v>
      </c>
      <c r="Y101" s="15">
        <f>Table24514[[#This Row],[Total '# of Parts or Packages to Order]]*Table24514[[#This Row],[Price per Package or Part]]+Table24514[[#This Row],[Shipping Cost]]</f>
        <v>0</v>
      </c>
    </row>
    <row r="102" spans="7:25">
      <c r="G102" s="36"/>
      <c r="H102" s="36"/>
      <c r="L102">
        <f>Table24514[[#This Row],[Mass per Part (lb)]]*Table24514[[#This Row],[QTY Nessary for Car]]</f>
        <v>0</v>
      </c>
      <c r="Q102"/>
      <c r="T102">
        <f>Table24514[[#This Row],[QTY Nessary for Car]] * Table24514[[#This Row],['# of Spare Parts]]</f>
        <v>0</v>
      </c>
      <c r="U102">
        <f>Table24514[[#This Row],['# of Spare Parts or Packages]]+Table24514[[#This Row],['# of Packages or Parts]]</f>
        <v>0</v>
      </c>
      <c r="W102" s="128"/>
      <c r="X102" s="128">
        <f>Table24514[[#This Row],['# of Packages or Parts]]*Table24514[[#This Row],[Price per Package or Part]]+Table24514[[#This Row],[Shipping Cost]]</f>
        <v>0</v>
      </c>
      <c r="Y102" s="15">
        <f>Table24514[[#This Row],[Total '# of Parts or Packages to Order]]*Table24514[[#This Row],[Price per Package or Part]]+Table24514[[#This Row],[Shipping Cost]]</f>
        <v>0</v>
      </c>
    </row>
    <row r="103" spans="7:25">
      <c r="G103" s="36"/>
      <c r="H103" s="36"/>
      <c r="L103">
        <f>Table24514[[#This Row],[Mass per Part (lb)]]*Table24514[[#This Row],[QTY Nessary for Car]]</f>
        <v>0</v>
      </c>
      <c r="Q103"/>
      <c r="T103">
        <f>Table24514[[#This Row],[QTY Nessary for Car]] * Table24514[[#This Row],['# of Spare Parts]]</f>
        <v>0</v>
      </c>
      <c r="U103">
        <f>Table24514[[#This Row],['# of Spare Parts or Packages]]+Table24514[[#This Row],['# of Packages or Parts]]</f>
        <v>0</v>
      </c>
      <c r="W103" s="128"/>
      <c r="X103" s="128">
        <f>Table24514[[#This Row],['# of Packages or Parts]]*Table24514[[#This Row],[Price per Package or Part]]+Table24514[[#This Row],[Shipping Cost]]</f>
        <v>0</v>
      </c>
      <c r="Y103" s="15">
        <f>Table24514[[#This Row],[Total '# of Parts or Packages to Order]]*Table24514[[#This Row],[Price per Package or Part]]+Table24514[[#This Row],[Shipping Cost]]</f>
        <v>0</v>
      </c>
    </row>
    <row r="104" spans="7:25">
      <c r="G104" s="36"/>
      <c r="H104" s="36"/>
      <c r="L104">
        <f>Table24514[[#This Row],[Mass per Part (lb)]]*Table24514[[#This Row],[QTY Nessary for Car]]</f>
        <v>0</v>
      </c>
      <c r="Q104"/>
      <c r="T104">
        <f>Table24514[[#This Row],[QTY Nessary for Car]] * Table24514[[#This Row],['# of Spare Parts]]</f>
        <v>0</v>
      </c>
      <c r="U104">
        <f>Table24514[[#This Row],['# of Spare Parts or Packages]]+Table24514[[#This Row],['# of Packages or Parts]]</f>
        <v>0</v>
      </c>
      <c r="W104" s="128"/>
      <c r="X104" s="128">
        <f>Table24514[[#This Row],['# of Packages or Parts]]*Table24514[[#This Row],[Price per Package or Part]]+Table24514[[#This Row],[Shipping Cost]]</f>
        <v>0</v>
      </c>
      <c r="Y104" s="15">
        <f>Table24514[[#This Row],[Total '# of Parts or Packages to Order]]*Table24514[[#This Row],[Price per Package or Part]]+Table24514[[#This Row],[Shipping Cost]]</f>
        <v>0</v>
      </c>
    </row>
    <row r="105" spans="7:25">
      <c r="G105" s="36"/>
      <c r="H105" s="36"/>
      <c r="L105">
        <f>Table24514[[#This Row],[Mass per Part (lb)]]*Table24514[[#This Row],[QTY Nessary for Car]]</f>
        <v>0</v>
      </c>
      <c r="Q105"/>
      <c r="T105">
        <f>Table24514[[#This Row],[QTY Nessary for Car]] * Table24514[[#This Row],['# of Spare Parts]]</f>
        <v>0</v>
      </c>
      <c r="U105">
        <f>Table24514[[#This Row],['# of Spare Parts or Packages]]+Table24514[[#This Row],['# of Packages or Parts]]</f>
        <v>0</v>
      </c>
      <c r="W105" s="128"/>
      <c r="X105" s="128">
        <f>Table24514[[#This Row],['# of Packages or Parts]]*Table24514[[#This Row],[Price per Package or Part]]+Table24514[[#This Row],[Shipping Cost]]</f>
        <v>0</v>
      </c>
      <c r="Y105" s="15">
        <f>Table24514[[#This Row],[Total '# of Parts or Packages to Order]]*Table24514[[#This Row],[Price per Package or Part]]+Table24514[[#This Row],[Shipping Cost]]</f>
        <v>0</v>
      </c>
    </row>
    <row r="106" spans="7:25">
      <c r="G106" s="36"/>
      <c r="H106" s="36"/>
      <c r="L106">
        <f>Table24514[[#This Row],[Mass per Part (lb)]]*Table24514[[#This Row],[QTY Nessary for Car]]</f>
        <v>0</v>
      </c>
      <c r="Q106"/>
      <c r="T106">
        <f>Table24514[[#This Row],[QTY Nessary for Car]] * Table24514[[#This Row],['# of Spare Parts]]</f>
        <v>0</v>
      </c>
      <c r="U106">
        <f>Table24514[[#This Row],['# of Spare Parts or Packages]]+Table24514[[#This Row],['# of Packages or Parts]]</f>
        <v>0</v>
      </c>
      <c r="W106" s="128"/>
      <c r="X106" s="128">
        <f>Table24514[[#This Row],['# of Packages or Parts]]*Table24514[[#This Row],[Price per Package or Part]]+Table24514[[#This Row],[Shipping Cost]]</f>
        <v>0</v>
      </c>
      <c r="Y106" s="15">
        <f>Table24514[[#This Row],[Total '# of Parts or Packages to Order]]*Table24514[[#This Row],[Price per Package or Part]]+Table24514[[#This Row],[Shipping Cost]]</f>
        <v>0</v>
      </c>
    </row>
    <row r="107" spans="7:25">
      <c r="G107" s="36"/>
      <c r="H107" s="36"/>
      <c r="L107">
        <f>Table24514[[#This Row],[Mass per Part (lb)]]*Table24514[[#This Row],[QTY Nessary for Car]]</f>
        <v>0</v>
      </c>
      <c r="Q107"/>
      <c r="T107">
        <f>Table24514[[#This Row],[QTY Nessary for Car]] * Table24514[[#This Row],['# of Spare Parts]]</f>
        <v>0</v>
      </c>
      <c r="U107">
        <f>Table24514[[#This Row],['# of Spare Parts or Packages]]+Table24514[[#This Row],['# of Packages or Parts]]</f>
        <v>0</v>
      </c>
      <c r="W107" s="128"/>
      <c r="X107" s="128">
        <f>Table24514[[#This Row],['# of Packages or Parts]]*Table24514[[#This Row],[Price per Package or Part]]+Table24514[[#This Row],[Shipping Cost]]</f>
        <v>0</v>
      </c>
      <c r="Y107" s="15">
        <f>Table24514[[#This Row],[Total '# of Parts or Packages to Order]]*Table24514[[#This Row],[Price per Package or Part]]+Table24514[[#This Row],[Shipping Cost]]</f>
        <v>0</v>
      </c>
    </row>
    <row r="108" spans="7:25">
      <c r="G108" s="36"/>
      <c r="H108" s="36"/>
      <c r="L108">
        <f>Table24514[[#This Row],[Mass per Part (lb)]]*Table24514[[#This Row],[QTY Nessary for Car]]</f>
        <v>0</v>
      </c>
      <c r="Q108"/>
      <c r="T108">
        <f>Table24514[[#This Row],[QTY Nessary for Car]] * Table24514[[#This Row],['# of Spare Parts]]</f>
        <v>0</v>
      </c>
      <c r="U108">
        <f>Table24514[[#This Row],['# of Spare Parts or Packages]]+Table24514[[#This Row],['# of Packages or Parts]]</f>
        <v>0</v>
      </c>
      <c r="W108" s="128"/>
      <c r="X108" s="128">
        <f>Table24514[[#This Row],['# of Packages or Parts]]*Table24514[[#This Row],[Price per Package or Part]]+Table24514[[#This Row],[Shipping Cost]]</f>
        <v>0</v>
      </c>
      <c r="Y108" s="15">
        <f>Table24514[[#This Row],[Total '# of Parts or Packages to Order]]*Table24514[[#This Row],[Price per Package or Part]]+Table24514[[#This Row],[Shipping Cost]]</f>
        <v>0</v>
      </c>
    </row>
    <row r="109" spans="7:25">
      <c r="G109" s="36"/>
      <c r="H109" s="36"/>
      <c r="L109">
        <f>Table24514[[#This Row],[Mass per Part (lb)]]*Table24514[[#This Row],[QTY Nessary for Car]]</f>
        <v>0</v>
      </c>
      <c r="Q109"/>
      <c r="T109">
        <f>Table24514[[#This Row],[QTY Nessary for Car]] * Table24514[[#This Row],['# of Spare Parts]]</f>
        <v>0</v>
      </c>
      <c r="U109">
        <f>Table24514[[#This Row],['# of Spare Parts or Packages]]+Table24514[[#This Row],['# of Packages or Parts]]</f>
        <v>0</v>
      </c>
      <c r="W109" s="128"/>
      <c r="X109" s="128">
        <f>Table24514[[#This Row],['# of Packages or Parts]]*Table24514[[#This Row],[Price per Package or Part]]+Table24514[[#This Row],[Shipping Cost]]</f>
        <v>0</v>
      </c>
      <c r="Y109" s="15">
        <f>Table24514[[#This Row],[Total '# of Parts or Packages to Order]]*Table24514[[#This Row],[Price per Package or Part]]+Table24514[[#This Row],[Shipping Cost]]</f>
        <v>0</v>
      </c>
    </row>
    <row r="110" spans="7:25">
      <c r="G110" s="36"/>
      <c r="H110" s="36"/>
      <c r="L110">
        <f>Table24514[[#This Row],[Mass per Part (lb)]]*Table24514[[#This Row],[QTY Nessary for Car]]</f>
        <v>0</v>
      </c>
      <c r="Q110"/>
      <c r="T110">
        <f>Table24514[[#This Row],[QTY Nessary for Car]] * Table24514[[#This Row],['# of Spare Parts]]</f>
        <v>0</v>
      </c>
      <c r="U110">
        <f>Table24514[[#This Row],['# of Spare Parts or Packages]]+Table24514[[#This Row],['# of Packages or Parts]]</f>
        <v>0</v>
      </c>
      <c r="W110" s="128"/>
      <c r="X110" s="128">
        <f>Table24514[[#This Row],['# of Packages or Parts]]*Table24514[[#This Row],[Price per Package or Part]]+Table24514[[#This Row],[Shipping Cost]]</f>
        <v>0</v>
      </c>
      <c r="Y110" s="15">
        <f>Table24514[[#This Row],[Total '# of Parts or Packages to Order]]*Table24514[[#This Row],[Price per Package or Part]]+Table24514[[#This Row],[Shipping Cost]]</f>
        <v>0</v>
      </c>
    </row>
    <row r="111" spans="7:25">
      <c r="G111" s="36"/>
      <c r="H111" s="36"/>
      <c r="L111">
        <f>Table24514[[#This Row],[Mass per Part (lb)]]*Table24514[[#This Row],[QTY Nessary for Car]]</f>
        <v>0</v>
      </c>
      <c r="Q111"/>
      <c r="T111">
        <f>Table24514[[#This Row],[QTY Nessary for Car]] * Table24514[[#This Row],['# of Spare Parts]]</f>
        <v>0</v>
      </c>
      <c r="U111">
        <f>Table24514[[#This Row],['# of Spare Parts or Packages]]+Table24514[[#This Row],['# of Packages or Parts]]</f>
        <v>0</v>
      </c>
      <c r="W111" s="128"/>
      <c r="X111" s="128">
        <f>Table24514[[#This Row],['# of Packages or Parts]]*Table24514[[#This Row],[Price per Package or Part]]+Table24514[[#This Row],[Shipping Cost]]</f>
        <v>0</v>
      </c>
      <c r="Y111" s="15">
        <f>Table24514[[#This Row],[Total '# of Parts or Packages to Order]]*Table24514[[#This Row],[Price per Package or Part]]+Table24514[[#This Row],[Shipping Cost]]</f>
        <v>0</v>
      </c>
    </row>
    <row r="112" spans="7:25">
      <c r="G112" s="36"/>
      <c r="H112" s="36"/>
      <c r="L112">
        <f>Table24514[[#This Row],[Mass per Part (lb)]]*Table24514[[#This Row],[QTY Nessary for Car]]</f>
        <v>0</v>
      </c>
      <c r="Q112"/>
      <c r="T112">
        <f>Table24514[[#This Row],[QTY Nessary for Car]] * Table24514[[#This Row],['# of Spare Parts]]</f>
        <v>0</v>
      </c>
      <c r="U112">
        <f>Table24514[[#This Row],['# of Spare Parts or Packages]]+Table24514[[#This Row],['# of Packages or Parts]]</f>
        <v>0</v>
      </c>
      <c r="W112" s="128"/>
      <c r="X112" s="128">
        <f>Table24514[[#This Row],['# of Packages or Parts]]*Table24514[[#This Row],[Price per Package or Part]]+Table24514[[#This Row],[Shipping Cost]]</f>
        <v>0</v>
      </c>
      <c r="Y112" s="15">
        <f>Table24514[[#This Row],[Total '# of Parts or Packages to Order]]*Table24514[[#This Row],[Price per Package or Part]]+Table24514[[#This Row],[Shipping Cost]]</f>
        <v>0</v>
      </c>
    </row>
    <row r="113" spans="7:25">
      <c r="G113" s="36"/>
      <c r="H113" s="36"/>
      <c r="L113">
        <f>Table24514[[#This Row],[Mass per Part (lb)]]*Table24514[[#This Row],[QTY Nessary for Car]]</f>
        <v>0</v>
      </c>
      <c r="Q113"/>
      <c r="T113">
        <f>Table24514[[#This Row],[QTY Nessary for Car]] * Table24514[[#This Row],['# of Spare Parts]]</f>
        <v>0</v>
      </c>
      <c r="U113">
        <f>Table24514[[#This Row],['# of Spare Parts or Packages]]+Table24514[[#This Row],['# of Packages or Parts]]</f>
        <v>0</v>
      </c>
      <c r="W113" s="128"/>
      <c r="X113" s="128">
        <f>Table24514[[#This Row],['# of Packages or Parts]]*Table24514[[#This Row],[Price per Package or Part]]+Table24514[[#This Row],[Shipping Cost]]</f>
        <v>0</v>
      </c>
      <c r="Y113" s="15">
        <f>Table24514[[#This Row],[Total '# of Parts or Packages to Order]]*Table24514[[#This Row],[Price per Package or Part]]+Table24514[[#This Row],[Shipping Cost]]</f>
        <v>0</v>
      </c>
    </row>
    <row r="114" spans="7:25">
      <c r="G114" s="36"/>
      <c r="H114" s="36"/>
      <c r="L114">
        <f>Table24514[[#This Row],[Mass per Part (lb)]]*Table24514[[#This Row],[QTY Nessary for Car]]</f>
        <v>0</v>
      </c>
      <c r="Q114"/>
      <c r="T114">
        <f>Table24514[[#This Row],[QTY Nessary for Car]] * Table24514[[#This Row],['# of Spare Parts]]</f>
        <v>0</v>
      </c>
      <c r="U114">
        <f>Table24514[[#This Row],['# of Spare Parts or Packages]]+Table24514[[#This Row],['# of Packages or Parts]]</f>
        <v>0</v>
      </c>
      <c r="W114" s="128"/>
      <c r="X114" s="128">
        <f>Table24514[[#This Row],['# of Packages or Parts]]*Table24514[[#This Row],[Price per Package or Part]]+Table24514[[#This Row],[Shipping Cost]]</f>
        <v>0</v>
      </c>
      <c r="Y114" s="15">
        <f>Table24514[[#This Row],[Total '# of Parts or Packages to Order]]*Table24514[[#This Row],[Price per Package or Part]]+Table24514[[#This Row],[Shipping Cost]]</f>
        <v>0</v>
      </c>
    </row>
    <row r="115" spans="7:25">
      <c r="G115" s="36"/>
      <c r="H115" s="36"/>
      <c r="L115">
        <f>Table24514[[#This Row],[Mass per Part (lb)]]*Table24514[[#This Row],[QTY Nessary for Car]]</f>
        <v>0</v>
      </c>
      <c r="Q115"/>
      <c r="T115">
        <f>Table24514[[#This Row],[QTY Nessary for Car]] * Table24514[[#This Row],['# of Spare Parts]]</f>
        <v>0</v>
      </c>
      <c r="U115">
        <f>Table24514[[#This Row],['# of Spare Parts or Packages]]+Table24514[[#This Row],['# of Packages or Parts]]</f>
        <v>0</v>
      </c>
      <c r="W115" s="128"/>
      <c r="X115" s="128">
        <f>Table24514[[#This Row],['# of Packages or Parts]]*Table24514[[#This Row],[Price per Package or Part]]+Table24514[[#This Row],[Shipping Cost]]</f>
        <v>0</v>
      </c>
      <c r="Y115" s="15">
        <f>Table24514[[#This Row],[Total '# of Parts or Packages to Order]]*Table24514[[#This Row],[Price per Package or Part]]+Table24514[[#This Row],[Shipping Cost]]</f>
        <v>0</v>
      </c>
    </row>
    <row r="116" spans="7:25">
      <c r="G116" s="36"/>
      <c r="H116" s="36"/>
      <c r="L116">
        <f>Table24514[[#This Row],[Mass per Part (lb)]]*Table24514[[#This Row],[QTY Nessary for Car]]</f>
        <v>0</v>
      </c>
      <c r="Q116"/>
      <c r="T116">
        <f>Table24514[[#This Row],[QTY Nessary for Car]] * Table24514[[#This Row],['# of Spare Parts]]</f>
        <v>0</v>
      </c>
      <c r="U116">
        <f>Table24514[[#This Row],['# of Spare Parts or Packages]]+Table24514[[#This Row],['# of Packages or Parts]]</f>
        <v>0</v>
      </c>
      <c r="W116" s="128"/>
      <c r="X116" s="128">
        <f>Table24514[[#This Row],['# of Packages or Parts]]*Table24514[[#This Row],[Price per Package or Part]]+Table24514[[#This Row],[Shipping Cost]]</f>
        <v>0</v>
      </c>
      <c r="Y116" s="15">
        <f>Table24514[[#This Row],[Total '# of Parts or Packages to Order]]*Table24514[[#This Row],[Price per Package or Part]]+Table24514[[#This Row],[Shipping Cost]]</f>
        <v>0</v>
      </c>
    </row>
    <row r="117" spans="7:25">
      <c r="G117" s="36"/>
      <c r="H117" s="36"/>
      <c r="L117">
        <f>Table24514[[#This Row],[Mass per Part (lb)]]*Table24514[[#This Row],[QTY Nessary for Car]]</f>
        <v>0</v>
      </c>
      <c r="Q117"/>
      <c r="T117">
        <f>Table24514[[#This Row],[QTY Nessary for Car]] * Table24514[[#This Row],['# of Spare Parts]]</f>
        <v>0</v>
      </c>
      <c r="U117">
        <f>Table24514[[#This Row],['# of Spare Parts or Packages]]+Table24514[[#This Row],['# of Packages or Parts]]</f>
        <v>0</v>
      </c>
      <c r="W117" s="128"/>
      <c r="X117" s="128">
        <f>Table24514[[#This Row],['# of Packages or Parts]]*Table24514[[#This Row],[Price per Package or Part]]+Table24514[[#This Row],[Shipping Cost]]</f>
        <v>0</v>
      </c>
      <c r="Y117" s="15">
        <f>Table24514[[#This Row],[Total '# of Parts or Packages to Order]]*Table24514[[#This Row],[Price per Package or Part]]+Table24514[[#This Row],[Shipping Cost]]</f>
        <v>0</v>
      </c>
    </row>
    <row r="118" spans="7:25">
      <c r="G118" s="36"/>
      <c r="H118" s="36"/>
      <c r="L118">
        <f>Table24514[[#This Row],[Mass per Part (lb)]]*Table24514[[#This Row],[QTY Nessary for Car]]</f>
        <v>0</v>
      </c>
      <c r="Q118"/>
      <c r="T118">
        <f>Table24514[[#This Row],[QTY Nessary for Car]] * Table24514[[#This Row],['# of Spare Parts]]</f>
        <v>0</v>
      </c>
      <c r="U118">
        <f>Table24514[[#This Row],['# of Spare Parts or Packages]]+Table24514[[#This Row],['# of Packages or Parts]]</f>
        <v>0</v>
      </c>
      <c r="W118" s="128"/>
      <c r="X118" s="128">
        <f>Table24514[[#This Row],['# of Packages or Parts]]*Table24514[[#This Row],[Price per Package or Part]]+Table24514[[#This Row],[Shipping Cost]]</f>
        <v>0</v>
      </c>
      <c r="Y118" s="15">
        <f>Table24514[[#This Row],[Total '# of Parts or Packages to Order]]*Table24514[[#This Row],[Price per Package or Part]]+Table24514[[#This Row],[Shipping Cost]]</f>
        <v>0</v>
      </c>
    </row>
    <row r="119" spans="7:25">
      <c r="G119" s="36"/>
      <c r="H119" s="36"/>
      <c r="L119">
        <f>Table24514[[#This Row],[Mass per Part (lb)]]*Table24514[[#This Row],[QTY Nessary for Car]]</f>
        <v>0</v>
      </c>
      <c r="Q119"/>
      <c r="T119">
        <f>Table24514[[#This Row],[QTY Nessary for Car]] * Table24514[[#This Row],['# of Spare Parts]]</f>
        <v>0</v>
      </c>
      <c r="U119">
        <f>Table24514[[#This Row],['# of Spare Parts or Packages]]+Table24514[[#This Row],['# of Packages or Parts]]</f>
        <v>0</v>
      </c>
      <c r="W119" s="128"/>
      <c r="X119" s="128">
        <f>Table24514[[#This Row],['# of Packages or Parts]]*Table24514[[#This Row],[Price per Package or Part]]+Table24514[[#This Row],[Shipping Cost]]</f>
        <v>0</v>
      </c>
      <c r="Y119" s="15">
        <f>Table24514[[#This Row],[Total '# of Parts or Packages to Order]]*Table24514[[#This Row],[Price per Package or Part]]+Table24514[[#This Row],[Shipping Cost]]</f>
        <v>0</v>
      </c>
    </row>
    <row r="120" spans="7:25">
      <c r="G120" s="36"/>
      <c r="H120" s="36"/>
      <c r="L120">
        <f>Table24514[[#This Row],[Mass per Part (lb)]]*Table24514[[#This Row],[QTY Nessary for Car]]</f>
        <v>0</v>
      </c>
      <c r="Q120"/>
      <c r="T120">
        <f>Table24514[[#This Row],[QTY Nessary for Car]] * Table24514[[#This Row],['# of Spare Parts]]</f>
        <v>0</v>
      </c>
      <c r="U120">
        <f>Table24514[[#This Row],['# of Spare Parts or Packages]]+Table24514[[#This Row],['# of Packages or Parts]]</f>
        <v>0</v>
      </c>
      <c r="W120" s="128"/>
      <c r="X120" s="128">
        <f>Table24514[[#This Row],['# of Packages or Parts]]*Table24514[[#This Row],[Price per Package or Part]]+Table24514[[#This Row],[Shipping Cost]]</f>
        <v>0</v>
      </c>
      <c r="Y120" s="15">
        <f>Table24514[[#This Row],[Total '# of Parts or Packages to Order]]*Table24514[[#This Row],[Price per Package or Part]]+Table24514[[#This Row],[Shipping Cost]]</f>
        <v>0</v>
      </c>
    </row>
    <row r="121" spans="7:25">
      <c r="G121" s="36"/>
      <c r="H121" s="36"/>
      <c r="L121">
        <f>Table24514[[#This Row],[Mass per Part (lb)]]*Table24514[[#This Row],[QTY Nessary for Car]]</f>
        <v>0</v>
      </c>
      <c r="Q121"/>
      <c r="T121">
        <f>Table24514[[#This Row],[QTY Nessary for Car]] * Table24514[[#This Row],['# of Spare Parts]]</f>
        <v>0</v>
      </c>
      <c r="U121">
        <f>Table24514[[#This Row],['# of Spare Parts or Packages]]+Table24514[[#This Row],['# of Packages or Parts]]</f>
        <v>0</v>
      </c>
      <c r="W121" s="128"/>
      <c r="X121" s="128">
        <f>Table24514[[#This Row],['# of Packages or Parts]]*Table24514[[#This Row],[Price per Package or Part]]+Table24514[[#This Row],[Shipping Cost]]</f>
        <v>0</v>
      </c>
      <c r="Y121" s="15">
        <f>Table24514[[#This Row],[Total '# of Parts or Packages to Order]]*Table24514[[#This Row],[Price per Package or Part]]+Table24514[[#This Row],[Shipping Cost]]</f>
        <v>0</v>
      </c>
    </row>
    <row r="122" spans="7:25">
      <c r="G122" s="36"/>
      <c r="H122" s="36"/>
      <c r="L122">
        <f>Table24514[[#This Row],[Mass per Part (lb)]]*Table24514[[#This Row],[QTY Nessary for Car]]</f>
        <v>0</v>
      </c>
      <c r="Q122"/>
      <c r="T122">
        <f>Table24514[[#This Row],[QTY Nessary for Car]] * Table24514[[#This Row],['# of Spare Parts]]</f>
        <v>0</v>
      </c>
      <c r="U122">
        <f>Table24514[[#This Row],['# of Spare Parts or Packages]]+Table24514[[#This Row],['# of Packages or Parts]]</f>
        <v>0</v>
      </c>
      <c r="W122" s="128"/>
      <c r="X122" s="128">
        <f>Table24514[[#This Row],['# of Packages or Parts]]*Table24514[[#This Row],[Price per Package or Part]]+Table24514[[#This Row],[Shipping Cost]]</f>
        <v>0</v>
      </c>
      <c r="Y122" s="15">
        <f>Table24514[[#This Row],[Total '# of Parts or Packages to Order]]*Table24514[[#This Row],[Price per Package or Part]]+Table24514[[#This Row],[Shipping Cost]]</f>
        <v>0</v>
      </c>
    </row>
    <row r="123" spans="7:25">
      <c r="G123" s="36"/>
      <c r="H123" s="36"/>
      <c r="L123">
        <f>Table24514[[#This Row],[Mass per Part (lb)]]*Table24514[[#This Row],[QTY Nessary for Car]]</f>
        <v>0</v>
      </c>
      <c r="Q123"/>
      <c r="T123">
        <f>Table24514[[#This Row],[QTY Nessary for Car]] * Table24514[[#This Row],['# of Spare Parts]]</f>
        <v>0</v>
      </c>
      <c r="U123">
        <f>Table24514[[#This Row],['# of Spare Parts or Packages]]+Table24514[[#This Row],['# of Packages or Parts]]</f>
        <v>0</v>
      </c>
      <c r="W123" s="128"/>
      <c r="X123" s="128">
        <f>Table24514[[#This Row],['# of Packages or Parts]]*Table24514[[#This Row],[Price per Package or Part]]+Table24514[[#This Row],[Shipping Cost]]</f>
        <v>0</v>
      </c>
      <c r="Y123" s="15">
        <f>Table24514[[#This Row],[Total '# of Parts or Packages to Order]]*Table24514[[#This Row],[Price per Package or Part]]+Table24514[[#This Row],[Shipping Cost]]</f>
        <v>0</v>
      </c>
    </row>
    <row r="124" spans="7:25">
      <c r="G124" s="36"/>
      <c r="H124" s="36"/>
      <c r="L124">
        <f>Table24514[[#This Row],[Mass per Part (lb)]]*Table24514[[#This Row],[QTY Nessary for Car]]</f>
        <v>0</v>
      </c>
      <c r="Q124"/>
      <c r="T124">
        <f>Table24514[[#This Row],[QTY Nessary for Car]] * Table24514[[#This Row],['# of Spare Parts]]</f>
        <v>0</v>
      </c>
      <c r="U124">
        <f>Table24514[[#This Row],['# of Spare Parts or Packages]]+Table24514[[#This Row],['# of Packages or Parts]]</f>
        <v>0</v>
      </c>
      <c r="W124" s="128"/>
      <c r="X124" s="128">
        <f>Table24514[[#This Row],['# of Packages or Parts]]*Table24514[[#This Row],[Price per Package or Part]]+Table24514[[#This Row],[Shipping Cost]]</f>
        <v>0</v>
      </c>
      <c r="Y124" s="15">
        <f>Table24514[[#This Row],[Total '# of Parts or Packages to Order]]*Table24514[[#This Row],[Price per Package or Part]]+Table24514[[#This Row],[Shipping Cost]]</f>
        <v>0</v>
      </c>
    </row>
    <row r="125" spans="7:25">
      <c r="G125" s="36"/>
      <c r="H125" s="36"/>
      <c r="L125">
        <f>Table24514[[#This Row],[Mass per Part (lb)]]*Table24514[[#This Row],[QTY Nessary for Car]]</f>
        <v>0</v>
      </c>
      <c r="Q125"/>
      <c r="T125">
        <f>Table24514[[#This Row],[QTY Nessary for Car]] * Table24514[[#This Row],['# of Spare Parts]]</f>
        <v>0</v>
      </c>
      <c r="U125">
        <f>Table24514[[#This Row],['# of Spare Parts or Packages]]+Table24514[[#This Row],['# of Packages or Parts]]</f>
        <v>0</v>
      </c>
      <c r="W125" s="128"/>
      <c r="X125" s="128">
        <f>Table24514[[#This Row],['# of Packages or Parts]]*Table24514[[#This Row],[Price per Package or Part]]+Table24514[[#This Row],[Shipping Cost]]</f>
        <v>0</v>
      </c>
      <c r="Y125" s="15">
        <f>Table24514[[#This Row],[Total '# of Parts or Packages to Order]]*Table24514[[#This Row],[Price per Package or Part]]+Table24514[[#This Row],[Shipping Cost]]</f>
        <v>0</v>
      </c>
    </row>
    <row r="126" spans="7:25">
      <c r="G126" s="36"/>
      <c r="H126" s="36"/>
      <c r="L126">
        <f>Table24514[[#This Row],[Mass per Part (lb)]]*Table24514[[#This Row],[QTY Nessary for Car]]</f>
        <v>0</v>
      </c>
      <c r="Q126"/>
      <c r="T126">
        <f>Table24514[[#This Row],[QTY Nessary for Car]] * Table24514[[#This Row],['# of Spare Parts]]</f>
        <v>0</v>
      </c>
      <c r="U126">
        <f>Table24514[[#This Row],['# of Spare Parts or Packages]]+Table24514[[#This Row],['# of Packages or Parts]]</f>
        <v>0</v>
      </c>
      <c r="W126" s="128"/>
      <c r="X126" s="128">
        <f>Table24514[[#This Row],['# of Packages or Parts]]*Table24514[[#This Row],[Price per Package or Part]]+Table24514[[#This Row],[Shipping Cost]]</f>
        <v>0</v>
      </c>
      <c r="Y126" s="15">
        <f>Table24514[[#This Row],[Total '# of Parts or Packages to Order]]*Table24514[[#This Row],[Price per Package or Part]]+Table24514[[#This Row],[Shipping Cost]]</f>
        <v>0</v>
      </c>
    </row>
    <row r="127" spans="7:25">
      <c r="G127" s="36"/>
      <c r="H127" s="36"/>
      <c r="L127">
        <f>Table24514[[#This Row],[Mass per Part (lb)]]*Table24514[[#This Row],[QTY Nessary for Car]]</f>
        <v>0</v>
      </c>
      <c r="Q127"/>
      <c r="T127">
        <f>Table24514[[#This Row],[QTY Nessary for Car]] * Table24514[[#This Row],['# of Spare Parts]]</f>
        <v>0</v>
      </c>
      <c r="U127">
        <f>Table24514[[#This Row],['# of Spare Parts or Packages]]+Table24514[[#This Row],['# of Packages or Parts]]</f>
        <v>0</v>
      </c>
      <c r="W127" s="128"/>
      <c r="X127" s="128">
        <f>Table24514[[#This Row],['# of Packages or Parts]]*Table24514[[#This Row],[Price per Package or Part]]+Table24514[[#This Row],[Shipping Cost]]</f>
        <v>0</v>
      </c>
      <c r="Y127" s="15">
        <f>Table24514[[#This Row],[Total '# of Parts or Packages to Order]]*Table24514[[#This Row],[Price per Package or Part]]+Table24514[[#This Row],[Shipping Cost]]</f>
        <v>0</v>
      </c>
    </row>
    <row r="128" spans="7:25">
      <c r="G128" s="36"/>
      <c r="H128" s="36"/>
      <c r="L128">
        <f>Table24514[[#This Row],[Mass per Part (lb)]]*Table24514[[#This Row],[QTY Nessary for Car]]</f>
        <v>0</v>
      </c>
      <c r="Q128"/>
      <c r="T128">
        <f>Table24514[[#This Row],[QTY Nessary for Car]] * Table24514[[#This Row],['# of Spare Parts]]</f>
        <v>0</v>
      </c>
      <c r="U128">
        <f>Table24514[[#This Row],['# of Spare Parts or Packages]]+Table24514[[#This Row],['# of Packages or Parts]]</f>
        <v>0</v>
      </c>
      <c r="W128" s="128"/>
      <c r="X128" s="128">
        <f>Table24514[[#This Row],['# of Packages or Parts]]*Table24514[[#This Row],[Price per Package or Part]]+Table24514[[#This Row],[Shipping Cost]]</f>
        <v>0</v>
      </c>
      <c r="Y128" s="15">
        <f>Table24514[[#This Row],[Total '# of Parts or Packages to Order]]*Table24514[[#This Row],[Price per Package or Part]]+Table24514[[#This Row],[Shipping Cost]]</f>
        <v>0</v>
      </c>
    </row>
    <row r="129" spans="7:25">
      <c r="G129" s="36"/>
      <c r="H129" s="36"/>
      <c r="L129">
        <f>Table24514[[#This Row],[Mass per Part (lb)]]*Table24514[[#This Row],[QTY Nessary for Car]]</f>
        <v>0</v>
      </c>
      <c r="Q129"/>
      <c r="T129">
        <f>Table24514[[#This Row],[QTY Nessary for Car]] * Table24514[[#This Row],['# of Spare Parts]]</f>
        <v>0</v>
      </c>
      <c r="U129">
        <f>Table24514[[#This Row],['# of Spare Parts or Packages]]+Table24514[[#This Row],['# of Packages or Parts]]</f>
        <v>0</v>
      </c>
      <c r="W129" s="128"/>
      <c r="X129" s="128">
        <f>Table24514[[#This Row],['# of Packages or Parts]]*Table24514[[#This Row],[Price per Package or Part]]+Table24514[[#This Row],[Shipping Cost]]</f>
        <v>0</v>
      </c>
      <c r="Y129" s="15">
        <f>Table24514[[#This Row],[Total '# of Parts or Packages to Order]]*Table24514[[#This Row],[Price per Package or Part]]+Table24514[[#This Row],[Shipping Cost]]</f>
        <v>0</v>
      </c>
    </row>
    <row r="130" spans="7:25">
      <c r="G130" s="36"/>
      <c r="H130" s="36"/>
      <c r="L130">
        <f>Table24514[[#This Row],[Mass per Part (lb)]]*Table24514[[#This Row],[QTY Nessary for Car]]</f>
        <v>0</v>
      </c>
      <c r="Q130"/>
      <c r="T130">
        <f>Table24514[[#This Row],[QTY Nessary for Car]] * Table24514[[#This Row],['# of Spare Parts]]</f>
        <v>0</v>
      </c>
      <c r="U130">
        <f>Table24514[[#This Row],['# of Spare Parts or Packages]]+Table24514[[#This Row],['# of Packages or Parts]]</f>
        <v>0</v>
      </c>
      <c r="W130" s="128"/>
      <c r="X130" s="128">
        <f>Table24514[[#This Row],['# of Packages or Parts]]*Table24514[[#This Row],[Price per Package or Part]]+Table24514[[#This Row],[Shipping Cost]]</f>
        <v>0</v>
      </c>
      <c r="Y130" s="15">
        <f>Table24514[[#This Row],[Total '# of Parts or Packages to Order]]*Table24514[[#This Row],[Price per Package or Part]]+Table24514[[#This Row],[Shipping Cost]]</f>
        <v>0</v>
      </c>
    </row>
    <row r="131" spans="7:25">
      <c r="G131" s="36"/>
      <c r="H131" s="36"/>
      <c r="L131">
        <f>Table24514[[#This Row],[Mass per Part (lb)]]*Table24514[[#This Row],[QTY Nessary for Car]]</f>
        <v>0</v>
      </c>
      <c r="Q131"/>
      <c r="T131">
        <f>Table24514[[#This Row],[QTY Nessary for Car]] * Table24514[[#This Row],['# of Spare Parts]]</f>
        <v>0</v>
      </c>
      <c r="U131">
        <f>Table24514[[#This Row],['# of Spare Parts or Packages]]+Table24514[[#This Row],['# of Packages or Parts]]</f>
        <v>0</v>
      </c>
      <c r="W131" s="128"/>
      <c r="X131" s="128">
        <f>Table24514[[#This Row],['# of Packages or Parts]]*Table24514[[#This Row],[Price per Package or Part]]+Table24514[[#This Row],[Shipping Cost]]</f>
        <v>0</v>
      </c>
      <c r="Y131" s="15">
        <f>Table24514[[#This Row],[Total '# of Parts or Packages to Order]]*Table24514[[#This Row],[Price per Package or Part]]+Table24514[[#This Row],[Shipping Cost]]</f>
        <v>0</v>
      </c>
    </row>
    <row r="132" spans="7:25">
      <c r="G132" s="36"/>
      <c r="H132" s="36"/>
      <c r="L132">
        <f>Table24514[[#This Row],[Mass per Part (lb)]]*Table24514[[#This Row],[QTY Nessary for Car]]</f>
        <v>0</v>
      </c>
      <c r="Q132"/>
      <c r="T132">
        <f>Table24514[[#This Row],[QTY Nessary for Car]] * Table24514[[#This Row],['# of Spare Parts]]</f>
        <v>0</v>
      </c>
      <c r="U132">
        <f>Table24514[[#This Row],['# of Spare Parts or Packages]]+Table24514[[#This Row],['# of Packages or Parts]]</f>
        <v>0</v>
      </c>
      <c r="W132" s="128"/>
      <c r="X132" s="128">
        <f>Table24514[[#This Row],['# of Packages or Parts]]*Table24514[[#This Row],[Price per Package or Part]]+Table24514[[#This Row],[Shipping Cost]]</f>
        <v>0</v>
      </c>
      <c r="Y132" s="15">
        <f>Table24514[[#This Row],[Total '# of Parts or Packages to Order]]*Table24514[[#This Row],[Price per Package or Part]]+Table24514[[#This Row],[Shipping Cost]]</f>
        <v>0</v>
      </c>
    </row>
    <row r="133" spans="7:25">
      <c r="G133" s="36"/>
      <c r="H133" s="36"/>
      <c r="L133">
        <f>Table24514[[#This Row],[Mass per Part (lb)]]*Table24514[[#This Row],[QTY Nessary for Car]]</f>
        <v>0</v>
      </c>
      <c r="Q133"/>
      <c r="T133">
        <f>Table24514[[#This Row],[QTY Nessary for Car]] * Table24514[[#This Row],['# of Spare Parts]]</f>
        <v>0</v>
      </c>
      <c r="U133">
        <f>Table24514[[#This Row],['# of Spare Parts or Packages]]+Table24514[[#This Row],['# of Packages or Parts]]</f>
        <v>0</v>
      </c>
      <c r="W133" s="128"/>
      <c r="X133" s="128">
        <f>Table24514[[#This Row],['# of Packages or Parts]]*Table24514[[#This Row],[Price per Package or Part]]+Table24514[[#This Row],[Shipping Cost]]</f>
        <v>0</v>
      </c>
      <c r="Y133" s="15">
        <f>Table24514[[#This Row],[Total '# of Parts or Packages to Order]]*Table24514[[#This Row],[Price per Package or Part]]+Table24514[[#This Row],[Shipping Cost]]</f>
        <v>0</v>
      </c>
    </row>
    <row r="134" spans="7:25">
      <c r="G134" s="36"/>
      <c r="H134" s="36"/>
      <c r="L134">
        <f>Table24514[[#This Row],[Mass per Part (lb)]]*Table24514[[#This Row],[QTY Nessary for Car]]</f>
        <v>0</v>
      </c>
      <c r="Q134"/>
      <c r="T134">
        <f>Table24514[[#This Row],[QTY Nessary for Car]] * Table24514[[#This Row],['# of Spare Parts]]</f>
        <v>0</v>
      </c>
      <c r="U134">
        <f>Table24514[[#This Row],['# of Spare Parts or Packages]]+Table24514[[#This Row],['# of Packages or Parts]]</f>
        <v>0</v>
      </c>
      <c r="W134" s="128"/>
      <c r="X134" s="128">
        <f>Table24514[[#This Row],['# of Packages or Parts]]*Table24514[[#This Row],[Price per Package or Part]]+Table24514[[#This Row],[Shipping Cost]]</f>
        <v>0</v>
      </c>
      <c r="Y134" s="15">
        <f>Table24514[[#This Row],[Total '# of Parts or Packages to Order]]*Table24514[[#This Row],[Price per Package or Part]]+Table24514[[#This Row],[Shipping Cost]]</f>
        <v>0</v>
      </c>
    </row>
    <row r="135" spans="7:25">
      <c r="G135" s="36"/>
      <c r="H135" s="36"/>
      <c r="L135">
        <f>Table24514[[#This Row],[Mass per Part (lb)]]*Table24514[[#This Row],[QTY Nessary for Car]]</f>
        <v>0</v>
      </c>
      <c r="Q135"/>
      <c r="T135">
        <f>Table24514[[#This Row],[QTY Nessary for Car]] * Table24514[[#This Row],['# of Spare Parts]]</f>
        <v>0</v>
      </c>
      <c r="U135">
        <f>Table24514[[#This Row],['# of Spare Parts or Packages]]+Table24514[[#This Row],['# of Packages or Parts]]</f>
        <v>0</v>
      </c>
      <c r="W135" s="128"/>
      <c r="X135" s="128">
        <f>Table24514[[#This Row],['# of Packages or Parts]]*Table24514[[#This Row],[Price per Package or Part]]+Table24514[[#This Row],[Shipping Cost]]</f>
        <v>0</v>
      </c>
      <c r="Y135" s="15">
        <f>Table24514[[#This Row],[Total '# of Parts or Packages to Order]]*Table24514[[#This Row],[Price per Package or Part]]+Table24514[[#This Row],[Shipping Cost]]</f>
        <v>0</v>
      </c>
    </row>
    <row r="136" spans="7:25">
      <c r="G136" s="36"/>
      <c r="H136" s="36"/>
      <c r="L136">
        <f>Table24514[[#This Row],[Mass per Part (lb)]]*Table24514[[#This Row],[QTY Nessary for Car]]</f>
        <v>0</v>
      </c>
      <c r="Q136"/>
      <c r="T136">
        <f>Table24514[[#This Row],[QTY Nessary for Car]] * Table24514[[#This Row],['# of Spare Parts]]</f>
        <v>0</v>
      </c>
      <c r="U136">
        <f>Table24514[[#This Row],['# of Spare Parts or Packages]]+Table24514[[#This Row],['# of Packages or Parts]]</f>
        <v>0</v>
      </c>
      <c r="W136" s="128"/>
      <c r="X136" s="128">
        <f>Table24514[[#This Row],['# of Packages or Parts]]*Table24514[[#This Row],[Price per Package or Part]]+Table24514[[#This Row],[Shipping Cost]]</f>
        <v>0</v>
      </c>
      <c r="Y136" s="15">
        <f>Table24514[[#This Row],[Total '# of Parts or Packages to Order]]*Table24514[[#This Row],[Price per Package or Part]]+Table24514[[#This Row],[Shipping Cost]]</f>
        <v>0</v>
      </c>
    </row>
    <row r="137" spans="7:25">
      <c r="G137" s="36"/>
      <c r="H137" s="36"/>
      <c r="L137">
        <f>Table24514[[#This Row],[Mass per Part (lb)]]*Table24514[[#This Row],[QTY Nessary for Car]]</f>
        <v>0</v>
      </c>
      <c r="Q137"/>
      <c r="T137">
        <f>Table24514[[#This Row],[QTY Nessary for Car]] * Table24514[[#This Row],['# of Spare Parts]]</f>
        <v>0</v>
      </c>
      <c r="U137">
        <f>Table24514[[#This Row],['# of Spare Parts or Packages]]+Table24514[[#This Row],['# of Packages or Parts]]</f>
        <v>0</v>
      </c>
      <c r="W137" s="128"/>
      <c r="X137" s="128">
        <f>Table24514[[#This Row],['# of Packages or Parts]]*Table24514[[#This Row],[Price per Package or Part]]+Table24514[[#This Row],[Shipping Cost]]</f>
        <v>0</v>
      </c>
      <c r="Y137" s="15">
        <f>Table24514[[#This Row],[Total '# of Parts or Packages to Order]]*Table24514[[#This Row],[Price per Package or Part]]+Table24514[[#This Row],[Shipping Cost]]</f>
        <v>0</v>
      </c>
    </row>
    <row r="138" spans="7:25">
      <c r="G138" s="36"/>
      <c r="H138" s="36"/>
      <c r="L138">
        <f>Table24514[[#This Row],[Mass per Part (lb)]]*Table24514[[#This Row],[QTY Nessary for Car]]</f>
        <v>0</v>
      </c>
      <c r="Q138"/>
      <c r="T138">
        <f>Table24514[[#This Row],[QTY Nessary for Car]] * Table24514[[#This Row],['# of Spare Parts]]</f>
        <v>0</v>
      </c>
      <c r="U138">
        <f>Table24514[[#This Row],['# of Spare Parts or Packages]]+Table24514[[#This Row],['# of Packages or Parts]]</f>
        <v>0</v>
      </c>
      <c r="W138" s="128"/>
      <c r="X138" s="128">
        <f>Table24514[[#This Row],['# of Packages or Parts]]*Table24514[[#This Row],[Price per Package or Part]]+Table24514[[#This Row],[Shipping Cost]]</f>
        <v>0</v>
      </c>
      <c r="Y138" s="15">
        <f>Table24514[[#This Row],[Total '# of Parts or Packages to Order]]*Table24514[[#This Row],[Price per Package or Part]]+Table24514[[#This Row],[Shipping Cost]]</f>
        <v>0</v>
      </c>
    </row>
    <row r="139" spans="7:25">
      <c r="G139" s="36"/>
      <c r="H139" s="36"/>
      <c r="L139">
        <f>Table24514[[#This Row],[Mass per Part (lb)]]*Table24514[[#This Row],[QTY Nessary for Car]]</f>
        <v>0</v>
      </c>
      <c r="Q139"/>
      <c r="T139">
        <f>Table24514[[#This Row],[QTY Nessary for Car]] * Table24514[[#This Row],['# of Spare Parts]]</f>
        <v>0</v>
      </c>
      <c r="U139">
        <f>Table24514[[#This Row],['# of Spare Parts or Packages]]+Table24514[[#This Row],['# of Packages or Parts]]</f>
        <v>0</v>
      </c>
      <c r="W139" s="128"/>
      <c r="X139" s="128">
        <f>Table24514[[#This Row],['# of Packages or Parts]]*Table24514[[#This Row],[Price per Package or Part]]+Table24514[[#This Row],[Shipping Cost]]</f>
        <v>0</v>
      </c>
      <c r="Y139" s="15">
        <f>Table24514[[#This Row],[Total '# of Parts or Packages to Order]]*Table24514[[#This Row],[Price per Package or Part]]+Table24514[[#This Row],[Shipping Cost]]</f>
        <v>0</v>
      </c>
    </row>
    <row r="140" spans="7:25">
      <c r="G140" s="36"/>
      <c r="H140" s="36"/>
      <c r="L140">
        <f>Table24514[[#This Row],[Mass per Part (lb)]]*Table24514[[#This Row],[QTY Nessary for Car]]</f>
        <v>0</v>
      </c>
      <c r="Q140"/>
      <c r="T140">
        <f>Table24514[[#This Row],[QTY Nessary for Car]] * Table24514[[#This Row],['# of Spare Parts]]</f>
        <v>0</v>
      </c>
      <c r="U140">
        <f>Table24514[[#This Row],['# of Spare Parts or Packages]]+Table24514[[#This Row],['# of Packages or Parts]]</f>
        <v>0</v>
      </c>
      <c r="W140" s="128"/>
      <c r="X140" s="128">
        <f>Table24514[[#This Row],['# of Packages or Parts]]*Table24514[[#This Row],[Price per Package or Part]]+Table24514[[#This Row],[Shipping Cost]]</f>
        <v>0</v>
      </c>
      <c r="Y140" s="15">
        <f>Table24514[[#This Row],[Total '# of Parts or Packages to Order]]*Table24514[[#This Row],[Price per Package or Part]]+Table24514[[#This Row],[Shipping Cost]]</f>
        <v>0</v>
      </c>
    </row>
    <row r="141" spans="7:25">
      <c r="G141" s="36"/>
      <c r="H141" s="36"/>
      <c r="L141">
        <f>Table24514[[#This Row],[Mass per Part (lb)]]*Table24514[[#This Row],[QTY Nessary for Car]]</f>
        <v>0</v>
      </c>
      <c r="Q141"/>
      <c r="T141">
        <f>Table24514[[#This Row],[QTY Nessary for Car]] * Table24514[[#This Row],['# of Spare Parts]]</f>
        <v>0</v>
      </c>
      <c r="U141">
        <f>Table24514[[#This Row],['# of Spare Parts or Packages]]+Table24514[[#This Row],['# of Packages or Parts]]</f>
        <v>0</v>
      </c>
      <c r="W141" s="128"/>
      <c r="X141" s="128">
        <f>Table24514[[#This Row],['# of Packages or Parts]]*Table24514[[#This Row],[Price per Package or Part]]+Table24514[[#This Row],[Shipping Cost]]</f>
        <v>0</v>
      </c>
      <c r="Y141" s="15">
        <f>Table24514[[#This Row],[Total '# of Parts or Packages to Order]]*Table24514[[#This Row],[Price per Package or Part]]+Table24514[[#This Row],[Shipping Cost]]</f>
        <v>0</v>
      </c>
    </row>
    <row r="142" spans="7:25">
      <c r="G142" s="36"/>
      <c r="H142" s="36"/>
      <c r="L142">
        <f>Table24514[[#This Row],[Mass per Part (lb)]]*Table24514[[#This Row],[QTY Nessary for Car]]</f>
        <v>0</v>
      </c>
      <c r="Q142"/>
      <c r="T142">
        <f>Table24514[[#This Row],[QTY Nessary for Car]] * Table24514[[#This Row],['# of Spare Parts]]</f>
        <v>0</v>
      </c>
      <c r="U142">
        <f>Table24514[[#This Row],['# of Spare Parts or Packages]]+Table24514[[#This Row],['# of Packages or Parts]]</f>
        <v>0</v>
      </c>
      <c r="W142" s="128"/>
      <c r="X142" s="128">
        <f>Table24514[[#This Row],['# of Packages or Parts]]*Table24514[[#This Row],[Price per Package or Part]]+Table24514[[#This Row],[Shipping Cost]]</f>
        <v>0</v>
      </c>
      <c r="Y142" s="15">
        <f>Table24514[[#This Row],[Total '# of Parts or Packages to Order]]*Table24514[[#This Row],[Price per Package or Part]]+Table24514[[#This Row],[Shipping Cost]]</f>
        <v>0</v>
      </c>
    </row>
    <row r="143" spans="7:25">
      <c r="G143" s="36"/>
      <c r="H143" s="36"/>
      <c r="L143">
        <f>Table24514[[#This Row],[Mass per Part (lb)]]*Table24514[[#This Row],[QTY Nessary for Car]]</f>
        <v>0</v>
      </c>
      <c r="Q143"/>
      <c r="T143">
        <f>Table24514[[#This Row],[QTY Nessary for Car]] * Table24514[[#This Row],['# of Spare Parts]]</f>
        <v>0</v>
      </c>
      <c r="U143">
        <f>Table24514[[#This Row],['# of Spare Parts or Packages]]+Table24514[[#This Row],['# of Packages or Parts]]</f>
        <v>0</v>
      </c>
      <c r="W143" s="128"/>
      <c r="X143" s="128">
        <f>Table24514[[#This Row],['# of Packages or Parts]]*Table24514[[#This Row],[Price per Package or Part]]+Table24514[[#This Row],[Shipping Cost]]</f>
        <v>0</v>
      </c>
      <c r="Y143" s="15">
        <f>Table24514[[#This Row],[Total '# of Parts or Packages to Order]]*Table24514[[#This Row],[Price per Package or Part]]+Table24514[[#This Row],[Shipping Cost]]</f>
        <v>0</v>
      </c>
    </row>
    <row r="144" spans="7:25">
      <c r="G144" s="36"/>
      <c r="H144" s="36"/>
      <c r="L144">
        <f>Table24514[[#This Row],[Mass per Part (lb)]]*Table24514[[#This Row],[QTY Nessary for Car]]</f>
        <v>0</v>
      </c>
      <c r="Q144"/>
      <c r="T144">
        <f>Table24514[[#This Row],[QTY Nessary for Car]] * Table24514[[#This Row],['# of Spare Parts]]</f>
        <v>0</v>
      </c>
      <c r="U144">
        <f>Table24514[[#This Row],['# of Spare Parts or Packages]]+Table24514[[#This Row],['# of Packages or Parts]]</f>
        <v>0</v>
      </c>
      <c r="W144" s="128"/>
      <c r="X144" s="128">
        <f>Table24514[[#This Row],['# of Packages or Parts]]*Table24514[[#This Row],[Price per Package or Part]]+Table24514[[#This Row],[Shipping Cost]]</f>
        <v>0</v>
      </c>
      <c r="Y144" s="15">
        <f>Table24514[[#This Row],[Total '# of Parts or Packages to Order]]*Table24514[[#This Row],[Price per Package or Part]]+Table24514[[#This Row],[Shipping Cost]]</f>
        <v>0</v>
      </c>
    </row>
    <row r="145" spans="7:25">
      <c r="G145" s="36"/>
      <c r="H145" s="36"/>
      <c r="L145">
        <f>Table24514[[#This Row],[Mass per Part (lb)]]*Table24514[[#This Row],[QTY Nessary for Car]]</f>
        <v>0</v>
      </c>
      <c r="Q145"/>
      <c r="T145">
        <f>Table24514[[#This Row],[QTY Nessary for Car]] * Table24514[[#This Row],['# of Spare Parts]]</f>
        <v>0</v>
      </c>
      <c r="U145">
        <f>Table24514[[#This Row],['# of Spare Parts or Packages]]+Table24514[[#This Row],['# of Packages or Parts]]</f>
        <v>0</v>
      </c>
      <c r="W145" s="128"/>
      <c r="X145" s="128">
        <f>Table24514[[#This Row],['# of Packages or Parts]]*Table24514[[#This Row],[Price per Package or Part]]+Table24514[[#This Row],[Shipping Cost]]</f>
        <v>0</v>
      </c>
      <c r="Y145" s="15">
        <f>Table24514[[#This Row],[Total '# of Parts or Packages to Order]]*Table24514[[#This Row],[Price per Package or Part]]+Table24514[[#This Row],[Shipping Cost]]</f>
        <v>0</v>
      </c>
    </row>
    <row r="146" spans="7:25">
      <c r="G146" s="36"/>
      <c r="H146" s="36"/>
      <c r="L146">
        <f>Table24514[[#This Row],[Mass per Part (lb)]]*Table24514[[#This Row],[QTY Nessary for Car]]</f>
        <v>0</v>
      </c>
      <c r="Q146"/>
      <c r="T146">
        <f>Table24514[[#This Row],[QTY Nessary for Car]] * Table24514[[#This Row],['# of Spare Parts]]</f>
        <v>0</v>
      </c>
      <c r="U146">
        <f>Table24514[[#This Row],['# of Spare Parts or Packages]]+Table24514[[#This Row],['# of Packages or Parts]]</f>
        <v>0</v>
      </c>
      <c r="W146" s="128"/>
      <c r="X146" s="128">
        <f>Table24514[[#This Row],['# of Packages or Parts]]*Table24514[[#This Row],[Price per Package or Part]]+Table24514[[#This Row],[Shipping Cost]]</f>
        <v>0</v>
      </c>
      <c r="Y146" s="15">
        <f>Table24514[[#This Row],[Total '# of Parts or Packages to Order]]*Table24514[[#This Row],[Price per Package or Part]]+Table24514[[#This Row],[Shipping Cost]]</f>
        <v>0</v>
      </c>
    </row>
    <row r="147" spans="7:25">
      <c r="G147" s="36"/>
      <c r="H147" s="36"/>
      <c r="L147">
        <f>Table24514[[#This Row],[Mass per Part (lb)]]*Table24514[[#This Row],[QTY Nessary for Car]]</f>
        <v>0</v>
      </c>
      <c r="Q147"/>
      <c r="T147">
        <f>Table24514[[#This Row],[QTY Nessary for Car]] * Table24514[[#This Row],['# of Spare Parts]]</f>
        <v>0</v>
      </c>
      <c r="U147">
        <f>Table24514[[#This Row],['# of Spare Parts or Packages]]+Table24514[[#This Row],['# of Packages or Parts]]</f>
        <v>0</v>
      </c>
      <c r="W147" s="128"/>
      <c r="X147" s="128">
        <f>Table24514[[#This Row],['# of Packages or Parts]]*Table24514[[#This Row],[Price per Package or Part]]+Table24514[[#This Row],[Shipping Cost]]</f>
        <v>0</v>
      </c>
      <c r="Y147" s="15">
        <f>Table24514[[#This Row],[Total '# of Parts or Packages to Order]]*Table24514[[#This Row],[Price per Package or Part]]+Table24514[[#This Row],[Shipping Cost]]</f>
        <v>0</v>
      </c>
    </row>
    <row r="148" spans="7:25">
      <c r="G148" s="36"/>
      <c r="H148" s="36"/>
      <c r="L148">
        <f>Table24514[[#This Row],[Mass per Part (lb)]]*Table24514[[#This Row],[QTY Nessary for Car]]</f>
        <v>0</v>
      </c>
      <c r="Q148"/>
      <c r="T148">
        <f>Table24514[[#This Row],[QTY Nessary for Car]] * Table24514[[#This Row],['# of Spare Parts]]</f>
        <v>0</v>
      </c>
      <c r="U148">
        <f>Table24514[[#This Row],['# of Spare Parts or Packages]]+Table24514[[#This Row],['# of Packages or Parts]]</f>
        <v>0</v>
      </c>
      <c r="W148" s="128"/>
      <c r="X148" s="128">
        <f>Table24514[[#This Row],['# of Packages or Parts]]*Table24514[[#This Row],[Price per Package or Part]]+Table24514[[#This Row],[Shipping Cost]]</f>
        <v>0</v>
      </c>
      <c r="Y148" s="15">
        <f>Table24514[[#This Row],[Total '# of Parts or Packages to Order]]*Table24514[[#This Row],[Price per Package or Part]]+Table24514[[#This Row],[Shipping Cost]]</f>
        <v>0</v>
      </c>
    </row>
    <row r="149" spans="7:25">
      <c r="G149" s="36"/>
      <c r="H149" s="36"/>
      <c r="L149">
        <f>Table24514[[#This Row],[Mass per Part (lb)]]*Table24514[[#This Row],[QTY Nessary for Car]]</f>
        <v>0</v>
      </c>
      <c r="Q149"/>
      <c r="T149">
        <f>Table24514[[#This Row],[QTY Nessary for Car]] * Table24514[[#This Row],['# of Spare Parts]]</f>
        <v>0</v>
      </c>
      <c r="U149">
        <f>Table24514[[#This Row],['# of Spare Parts or Packages]]+Table24514[[#This Row],['# of Packages or Parts]]</f>
        <v>0</v>
      </c>
      <c r="W149" s="128"/>
      <c r="X149" s="128">
        <f>Table24514[[#This Row],['# of Packages or Parts]]*Table24514[[#This Row],[Price per Package or Part]]+Table24514[[#This Row],[Shipping Cost]]</f>
        <v>0</v>
      </c>
      <c r="Y149" s="15">
        <f>Table24514[[#This Row],[Total '# of Parts or Packages to Order]]*Table24514[[#This Row],[Price per Package or Part]]+Table24514[[#This Row],[Shipping Cost]]</f>
        <v>0</v>
      </c>
    </row>
    <row r="150" spans="7:25">
      <c r="G150" s="36"/>
      <c r="H150" s="36"/>
      <c r="L150">
        <f>Table24514[[#This Row],[Mass per Part (lb)]]*Table24514[[#This Row],[QTY Nessary for Car]]</f>
        <v>0</v>
      </c>
      <c r="Q150"/>
      <c r="T150">
        <f>Table24514[[#This Row],[QTY Nessary for Car]] * Table24514[[#This Row],['# of Spare Parts]]</f>
        <v>0</v>
      </c>
      <c r="U150">
        <f>Table24514[[#This Row],['# of Spare Parts or Packages]]+Table24514[[#This Row],['# of Packages or Parts]]</f>
        <v>0</v>
      </c>
      <c r="W150" s="128"/>
      <c r="X150" s="128">
        <f>Table24514[[#This Row],['# of Packages or Parts]]*Table24514[[#This Row],[Price per Package or Part]]+Table24514[[#This Row],[Shipping Cost]]</f>
        <v>0</v>
      </c>
      <c r="Y150" s="15">
        <f>Table24514[[#This Row],[Total '# of Parts or Packages to Order]]*Table24514[[#This Row],[Price per Package or Part]]+Table24514[[#This Row],[Shipping Cost]]</f>
        <v>0</v>
      </c>
    </row>
    <row r="151" spans="7:25">
      <c r="G151" s="36"/>
      <c r="H151" s="36"/>
      <c r="L151">
        <f>Table24514[[#This Row],[Mass per Part (lb)]]*Table24514[[#This Row],[QTY Nessary for Car]]</f>
        <v>0</v>
      </c>
      <c r="Q151"/>
      <c r="T151">
        <f>Table24514[[#This Row],[QTY Nessary for Car]] * Table24514[[#This Row],['# of Spare Parts]]</f>
        <v>0</v>
      </c>
      <c r="U151">
        <f>Table24514[[#This Row],['# of Spare Parts or Packages]]+Table24514[[#This Row],['# of Packages or Parts]]</f>
        <v>0</v>
      </c>
      <c r="W151" s="128"/>
      <c r="X151" s="128">
        <f>Table24514[[#This Row],['# of Packages or Parts]]*Table24514[[#This Row],[Price per Package or Part]]+Table24514[[#This Row],[Shipping Cost]]</f>
        <v>0</v>
      </c>
      <c r="Y151" s="15">
        <f>Table24514[[#This Row],[Total '# of Parts or Packages to Order]]*Table24514[[#This Row],[Price per Package or Part]]+Table24514[[#This Row],[Shipping Cost]]</f>
        <v>0</v>
      </c>
    </row>
    <row r="152" spans="7:25">
      <c r="G152" s="36"/>
      <c r="H152" s="36"/>
      <c r="L152">
        <f>Table24514[[#This Row],[Mass per Part (lb)]]*Table24514[[#This Row],[QTY Nessary for Car]]</f>
        <v>0</v>
      </c>
      <c r="Q152"/>
      <c r="T152">
        <f>Table24514[[#This Row],[QTY Nessary for Car]] * Table24514[[#This Row],['# of Spare Parts]]</f>
        <v>0</v>
      </c>
      <c r="U152">
        <f>Table24514[[#This Row],['# of Spare Parts or Packages]]+Table24514[[#This Row],['# of Packages or Parts]]</f>
        <v>0</v>
      </c>
      <c r="W152" s="128"/>
      <c r="X152" s="128">
        <f>Table24514[[#This Row],['# of Packages or Parts]]*Table24514[[#This Row],[Price per Package or Part]]+Table24514[[#This Row],[Shipping Cost]]</f>
        <v>0</v>
      </c>
      <c r="Y152" s="15">
        <f>Table24514[[#This Row],[Total '# of Parts or Packages to Order]]*Table24514[[#This Row],[Price per Package or Part]]+Table24514[[#This Row],[Shipping Cost]]</f>
        <v>0</v>
      </c>
    </row>
    <row r="153" spans="7:25">
      <c r="G153" s="36"/>
      <c r="H153" s="36"/>
      <c r="L153">
        <f>Table24514[[#This Row],[Mass per Part (lb)]]*Table24514[[#This Row],[QTY Nessary for Car]]</f>
        <v>0</v>
      </c>
      <c r="Q153"/>
      <c r="T153">
        <f>Table24514[[#This Row],[QTY Nessary for Car]] * Table24514[[#This Row],['# of Spare Parts]]</f>
        <v>0</v>
      </c>
      <c r="U153">
        <f>Table24514[[#This Row],['# of Spare Parts or Packages]]+Table24514[[#This Row],['# of Packages or Parts]]</f>
        <v>0</v>
      </c>
      <c r="W153" s="128"/>
      <c r="X153" s="128">
        <f>Table24514[[#This Row],['# of Packages or Parts]]*Table24514[[#This Row],[Price per Package or Part]]+Table24514[[#This Row],[Shipping Cost]]</f>
        <v>0</v>
      </c>
      <c r="Y153" s="15">
        <f>Table24514[[#This Row],[Total '# of Parts or Packages to Order]]*Table24514[[#This Row],[Price per Package or Part]]+Table24514[[#This Row],[Shipping Cost]]</f>
        <v>0</v>
      </c>
    </row>
    <row r="154" spans="7:25">
      <c r="G154" s="36"/>
      <c r="H154" s="36"/>
      <c r="L154">
        <f>Table24514[[#This Row],[Mass per Part (lb)]]*Table24514[[#This Row],[QTY Nessary for Car]]</f>
        <v>0</v>
      </c>
      <c r="Q154"/>
      <c r="T154">
        <f>Table24514[[#This Row],[QTY Nessary for Car]] * Table24514[[#This Row],['# of Spare Parts]]</f>
        <v>0</v>
      </c>
      <c r="U154">
        <f>Table24514[[#This Row],['# of Spare Parts or Packages]]+Table24514[[#This Row],['# of Packages or Parts]]</f>
        <v>0</v>
      </c>
      <c r="W154" s="128"/>
      <c r="X154" s="128">
        <f>Table24514[[#This Row],['# of Packages or Parts]]*Table24514[[#This Row],[Price per Package or Part]]+Table24514[[#This Row],[Shipping Cost]]</f>
        <v>0</v>
      </c>
      <c r="Y154" s="15">
        <f>Table24514[[#This Row],[Total '# of Parts or Packages to Order]]*Table24514[[#This Row],[Price per Package or Part]]+Table24514[[#This Row],[Shipping Cost]]</f>
        <v>0</v>
      </c>
    </row>
    <row r="155" spans="7:25">
      <c r="G155" s="36"/>
      <c r="H155" s="36"/>
      <c r="L155">
        <f>Table24514[[#This Row],[Mass per Part (lb)]]*Table24514[[#This Row],[QTY Nessary for Car]]</f>
        <v>0</v>
      </c>
      <c r="Q155"/>
      <c r="T155">
        <f>Table24514[[#This Row],[QTY Nessary for Car]] * Table24514[[#This Row],['# of Spare Parts]]</f>
        <v>0</v>
      </c>
      <c r="U155">
        <f>Table24514[[#This Row],['# of Spare Parts or Packages]]+Table24514[[#This Row],['# of Packages or Parts]]</f>
        <v>0</v>
      </c>
      <c r="W155" s="128"/>
      <c r="X155" s="128">
        <f>Table24514[[#This Row],['# of Packages or Parts]]*Table24514[[#This Row],[Price per Package or Part]]+Table24514[[#This Row],[Shipping Cost]]</f>
        <v>0</v>
      </c>
      <c r="Y155" s="15">
        <f>Table24514[[#This Row],[Total '# of Parts or Packages to Order]]*Table24514[[#This Row],[Price per Package or Part]]+Table24514[[#This Row],[Shipping Cost]]</f>
        <v>0</v>
      </c>
    </row>
    <row r="156" spans="7:25">
      <c r="G156" s="36"/>
      <c r="H156" s="36"/>
      <c r="L156">
        <f>Table24514[[#This Row],[Mass per Part (lb)]]*Table24514[[#This Row],[QTY Nessary for Car]]</f>
        <v>0</v>
      </c>
      <c r="Q156"/>
      <c r="T156">
        <f>Table24514[[#This Row],[QTY Nessary for Car]] * Table24514[[#This Row],['# of Spare Parts]]</f>
        <v>0</v>
      </c>
      <c r="U156">
        <f>Table24514[[#This Row],['# of Spare Parts or Packages]]+Table24514[[#This Row],['# of Packages or Parts]]</f>
        <v>0</v>
      </c>
      <c r="W156" s="128"/>
      <c r="X156" s="128">
        <f>Table24514[[#This Row],['# of Packages or Parts]]*Table24514[[#This Row],[Price per Package or Part]]+Table24514[[#This Row],[Shipping Cost]]</f>
        <v>0</v>
      </c>
      <c r="Y156" s="15">
        <f>Table24514[[#This Row],[Total '# of Parts or Packages to Order]]*Table24514[[#This Row],[Price per Package or Part]]+Table24514[[#This Row],[Shipping Cost]]</f>
        <v>0</v>
      </c>
    </row>
    <row r="157" spans="7:25">
      <c r="G157" s="36"/>
      <c r="H157" s="36"/>
      <c r="L157">
        <f>Table24514[[#This Row],[Mass per Part (lb)]]*Table24514[[#This Row],[QTY Nessary for Car]]</f>
        <v>0</v>
      </c>
      <c r="Q157"/>
      <c r="T157">
        <f>Table24514[[#This Row],[QTY Nessary for Car]] * Table24514[[#This Row],['# of Spare Parts]]</f>
        <v>0</v>
      </c>
      <c r="U157">
        <f>Table24514[[#This Row],['# of Spare Parts or Packages]]+Table24514[[#This Row],['# of Packages or Parts]]</f>
        <v>0</v>
      </c>
      <c r="W157" s="128"/>
      <c r="X157" s="128">
        <f>Table24514[[#This Row],['# of Packages or Parts]]*Table24514[[#This Row],[Price per Package or Part]]+Table24514[[#This Row],[Shipping Cost]]</f>
        <v>0</v>
      </c>
      <c r="Y157" s="15">
        <f>Table24514[[#This Row],[Total '# of Parts or Packages to Order]]*Table24514[[#This Row],[Price per Package or Part]]+Table24514[[#This Row],[Shipping Cost]]</f>
        <v>0</v>
      </c>
    </row>
    <row r="158" spans="7:25">
      <c r="G158" s="36"/>
      <c r="H158" s="36"/>
      <c r="L158">
        <f>Table24514[[#This Row],[Mass per Part (lb)]]*Table24514[[#This Row],[QTY Nessary for Car]]</f>
        <v>0</v>
      </c>
      <c r="Q158"/>
      <c r="T158">
        <f>Table24514[[#This Row],[QTY Nessary for Car]] * Table24514[[#This Row],['# of Spare Parts]]</f>
        <v>0</v>
      </c>
      <c r="U158">
        <f>Table24514[[#This Row],['# of Spare Parts or Packages]]+Table24514[[#This Row],['# of Packages or Parts]]</f>
        <v>0</v>
      </c>
      <c r="W158" s="128"/>
      <c r="X158" s="128">
        <f>Table24514[[#This Row],['# of Packages or Parts]]*Table24514[[#This Row],[Price per Package or Part]]+Table24514[[#This Row],[Shipping Cost]]</f>
        <v>0</v>
      </c>
      <c r="Y158" s="15">
        <f>Table24514[[#This Row],[Total '# of Parts or Packages to Order]]*Table24514[[#This Row],[Price per Package or Part]]+Table24514[[#This Row],[Shipping Cost]]</f>
        <v>0</v>
      </c>
    </row>
    <row r="159" spans="7:25">
      <c r="G159" s="36"/>
      <c r="H159" s="36"/>
      <c r="L159">
        <f>Table24514[[#This Row],[Mass per Part (lb)]]*Table24514[[#This Row],[QTY Nessary for Car]]</f>
        <v>0</v>
      </c>
      <c r="Q159"/>
      <c r="T159">
        <f>Table24514[[#This Row],[QTY Nessary for Car]] * Table24514[[#This Row],['# of Spare Parts]]</f>
        <v>0</v>
      </c>
      <c r="U159">
        <f>Table24514[[#This Row],['# of Spare Parts or Packages]]+Table24514[[#This Row],['# of Packages or Parts]]</f>
        <v>0</v>
      </c>
      <c r="W159" s="128"/>
      <c r="X159" s="128">
        <f>Table24514[[#This Row],['# of Packages or Parts]]*Table24514[[#This Row],[Price per Package or Part]]+Table24514[[#This Row],[Shipping Cost]]</f>
        <v>0</v>
      </c>
      <c r="Y159" s="15">
        <f>Table24514[[#This Row],[Total '# of Parts or Packages to Order]]*Table24514[[#This Row],[Price per Package or Part]]+Table24514[[#This Row],[Shipping Cost]]</f>
        <v>0</v>
      </c>
    </row>
    <row r="160" spans="7:25">
      <c r="G160" s="36"/>
      <c r="H160" s="36"/>
      <c r="L160">
        <f>Table24514[[#This Row],[Mass per Part (lb)]]*Table24514[[#This Row],[QTY Nessary for Car]]</f>
        <v>0</v>
      </c>
      <c r="Q160"/>
      <c r="T160">
        <f>Table24514[[#This Row],[QTY Nessary for Car]] * Table24514[[#This Row],['# of Spare Parts]]</f>
        <v>0</v>
      </c>
      <c r="U160">
        <f>Table24514[[#This Row],['# of Spare Parts or Packages]]+Table24514[[#This Row],['# of Packages or Parts]]</f>
        <v>0</v>
      </c>
      <c r="W160" s="128"/>
      <c r="X160" s="128">
        <f>Table24514[[#This Row],['# of Packages or Parts]]*Table24514[[#This Row],[Price per Package or Part]]+Table24514[[#This Row],[Shipping Cost]]</f>
        <v>0</v>
      </c>
      <c r="Y160" s="15">
        <f>Table24514[[#This Row],[Total '# of Parts or Packages to Order]]*Table24514[[#This Row],[Price per Package or Part]]+Table24514[[#This Row],[Shipping Cost]]</f>
        <v>0</v>
      </c>
    </row>
    <row r="161" spans="7:25">
      <c r="G161" s="36"/>
      <c r="H161" s="36"/>
      <c r="L161">
        <f>Table24514[[#This Row],[Mass per Part (lb)]]*Table24514[[#This Row],[QTY Nessary for Car]]</f>
        <v>0</v>
      </c>
      <c r="Q161"/>
      <c r="T161">
        <f>Table24514[[#This Row],[QTY Nessary for Car]] * Table24514[[#This Row],['# of Spare Parts]]</f>
        <v>0</v>
      </c>
      <c r="U161">
        <f>Table24514[[#This Row],['# of Spare Parts or Packages]]+Table24514[[#This Row],['# of Packages or Parts]]</f>
        <v>0</v>
      </c>
      <c r="W161" s="128"/>
      <c r="X161" s="128">
        <f>Table24514[[#This Row],['# of Packages or Parts]]*Table24514[[#This Row],[Price per Package or Part]]+Table24514[[#This Row],[Shipping Cost]]</f>
        <v>0</v>
      </c>
      <c r="Y161" s="15">
        <f>Table24514[[#This Row],[Total '# of Parts or Packages to Order]]*Table24514[[#This Row],[Price per Package or Part]]+Table24514[[#This Row],[Shipping Cost]]</f>
        <v>0</v>
      </c>
    </row>
    <row r="162" spans="7:25">
      <c r="G162" s="36"/>
      <c r="H162" s="36"/>
      <c r="L162">
        <f>Table24514[[#This Row],[Mass per Part (lb)]]*Table24514[[#This Row],[QTY Nessary for Car]]</f>
        <v>0</v>
      </c>
      <c r="Q162"/>
      <c r="T162">
        <f>Table24514[[#This Row],[QTY Nessary for Car]] * Table24514[[#This Row],['# of Spare Parts]]</f>
        <v>0</v>
      </c>
      <c r="U162">
        <f>Table24514[[#This Row],['# of Spare Parts or Packages]]+Table24514[[#This Row],['# of Packages or Parts]]</f>
        <v>0</v>
      </c>
      <c r="W162" s="128"/>
      <c r="X162" s="128">
        <f>Table24514[[#This Row],['# of Packages or Parts]]*Table24514[[#This Row],[Price per Package or Part]]+Table24514[[#This Row],[Shipping Cost]]</f>
        <v>0</v>
      </c>
      <c r="Y162" s="15">
        <f>Table24514[[#This Row],[Total '# of Parts or Packages to Order]]*Table24514[[#This Row],[Price per Package or Part]]+Table24514[[#This Row],[Shipping Cost]]</f>
        <v>0</v>
      </c>
    </row>
    <row r="163" spans="7:25">
      <c r="G163" s="36"/>
      <c r="H163" s="36"/>
      <c r="L163">
        <f>Table24514[[#This Row],[Mass per Part (lb)]]*Table24514[[#This Row],[QTY Nessary for Car]]</f>
        <v>0</v>
      </c>
      <c r="Q163"/>
      <c r="T163">
        <f>Table24514[[#This Row],[QTY Nessary for Car]] * Table24514[[#This Row],['# of Spare Parts]]</f>
        <v>0</v>
      </c>
      <c r="U163">
        <f>Table24514[[#This Row],['# of Spare Parts or Packages]]+Table24514[[#This Row],['# of Packages or Parts]]</f>
        <v>0</v>
      </c>
      <c r="W163" s="128"/>
      <c r="X163" s="128">
        <f>Table24514[[#This Row],['# of Packages or Parts]]*Table24514[[#This Row],[Price per Package or Part]]+Table24514[[#This Row],[Shipping Cost]]</f>
        <v>0</v>
      </c>
      <c r="Y163" s="15">
        <f>Table24514[[#This Row],[Total '# of Parts or Packages to Order]]*Table24514[[#This Row],[Price per Package or Part]]+Table24514[[#This Row],[Shipping Cost]]</f>
        <v>0</v>
      </c>
    </row>
    <row r="164" spans="7:25">
      <c r="G164" s="36"/>
      <c r="H164" s="36"/>
      <c r="L164">
        <f>Table24514[[#This Row],[Mass per Part (lb)]]*Table24514[[#This Row],[QTY Nessary for Car]]</f>
        <v>0</v>
      </c>
      <c r="Q164"/>
      <c r="T164">
        <f>Table24514[[#This Row],[QTY Nessary for Car]] * Table24514[[#This Row],['# of Spare Parts]]</f>
        <v>0</v>
      </c>
      <c r="U164">
        <f>Table24514[[#This Row],['# of Spare Parts or Packages]]+Table24514[[#This Row],['# of Packages or Parts]]</f>
        <v>0</v>
      </c>
      <c r="W164" s="128"/>
      <c r="X164" s="128">
        <f>Table24514[[#This Row],['# of Packages or Parts]]*Table24514[[#This Row],[Price per Package or Part]]+Table24514[[#This Row],[Shipping Cost]]</f>
        <v>0</v>
      </c>
      <c r="Y164" s="15">
        <f>Table24514[[#This Row],[Total '# of Parts or Packages to Order]]*Table24514[[#This Row],[Price per Package or Part]]+Table24514[[#This Row],[Shipping Cost]]</f>
        <v>0</v>
      </c>
    </row>
    <row r="165" spans="7:25">
      <c r="G165" s="36"/>
      <c r="H165" s="36"/>
      <c r="L165">
        <f>Table24514[[#This Row],[Mass per Part (lb)]]*Table24514[[#This Row],[QTY Nessary for Car]]</f>
        <v>0</v>
      </c>
      <c r="Q165"/>
      <c r="T165">
        <f>Table24514[[#This Row],[QTY Nessary for Car]] * Table24514[[#This Row],['# of Spare Parts]]</f>
        <v>0</v>
      </c>
      <c r="U165">
        <f>Table24514[[#This Row],['# of Spare Parts or Packages]]+Table24514[[#This Row],['# of Packages or Parts]]</f>
        <v>0</v>
      </c>
      <c r="W165" s="128"/>
      <c r="X165" s="128">
        <f>Table24514[[#This Row],['# of Packages or Parts]]*Table24514[[#This Row],[Price per Package or Part]]+Table24514[[#This Row],[Shipping Cost]]</f>
        <v>0</v>
      </c>
      <c r="Y165" s="15">
        <f>Table24514[[#This Row],[Total '# of Parts or Packages to Order]]*Table24514[[#This Row],[Price per Package or Part]]+Table24514[[#This Row],[Shipping Cost]]</f>
        <v>0</v>
      </c>
    </row>
    <row r="166" spans="7:25">
      <c r="G166" s="36"/>
      <c r="H166" s="36"/>
      <c r="L166">
        <f>Table24514[[#This Row],[Mass per Part (lb)]]*Table24514[[#This Row],[QTY Nessary for Car]]</f>
        <v>0</v>
      </c>
      <c r="Q166"/>
      <c r="T166">
        <f>Table24514[[#This Row],[QTY Nessary for Car]] * Table24514[[#This Row],['# of Spare Parts]]</f>
        <v>0</v>
      </c>
      <c r="U166">
        <f>Table24514[[#This Row],['# of Spare Parts or Packages]]+Table24514[[#This Row],['# of Packages or Parts]]</f>
        <v>0</v>
      </c>
      <c r="W166" s="128"/>
      <c r="X166" s="128">
        <f>Table24514[[#This Row],['# of Packages or Parts]]*Table24514[[#This Row],[Price per Package or Part]]+Table24514[[#This Row],[Shipping Cost]]</f>
        <v>0</v>
      </c>
      <c r="Y166" s="15">
        <f>Table24514[[#This Row],[Total '# of Parts or Packages to Order]]*Table24514[[#This Row],[Price per Package or Part]]+Table24514[[#This Row],[Shipping Cost]]</f>
        <v>0</v>
      </c>
    </row>
    <row r="167" spans="7:25">
      <c r="G167" s="36"/>
      <c r="H167" s="36"/>
      <c r="L167">
        <f>Table24514[[#This Row],[Mass per Part (lb)]]*Table24514[[#This Row],[QTY Nessary for Car]]</f>
        <v>0</v>
      </c>
      <c r="Q167"/>
      <c r="T167">
        <f>Table24514[[#This Row],[QTY Nessary for Car]] * Table24514[[#This Row],['# of Spare Parts]]</f>
        <v>0</v>
      </c>
      <c r="U167">
        <f>Table24514[[#This Row],['# of Spare Parts or Packages]]+Table24514[[#This Row],['# of Packages or Parts]]</f>
        <v>0</v>
      </c>
      <c r="W167" s="128"/>
      <c r="X167" s="128">
        <f>Table24514[[#This Row],['# of Packages or Parts]]*Table24514[[#This Row],[Price per Package or Part]]+Table24514[[#This Row],[Shipping Cost]]</f>
        <v>0</v>
      </c>
      <c r="Y167" s="15">
        <f>Table24514[[#This Row],[Total '# of Parts or Packages to Order]]*Table24514[[#This Row],[Price per Package or Part]]+Table24514[[#This Row],[Shipping Cost]]</f>
        <v>0</v>
      </c>
    </row>
    <row r="168" spans="7:25">
      <c r="G168" s="36"/>
      <c r="H168" s="36"/>
      <c r="L168">
        <f>Table24514[[#This Row],[Mass per Part (lb)]]*Table24514[[#This Row],[QTY Nessary for Car]]</f>
        <v>0</v>
      </c>
      <c r="Q168"/>
      <c r="T168">
        <f>Table24514[[#This Row],[QTY Nessary for Car]] * Table24514[[#This Row],['# of Spare Parts]]</f>
        <v>0</v>
      </c>
      <c r="U168">
        <f>Table24514[[#This Row],['# of Spare Parts or Packages]]+Table24514[[#This Row],['# of Packages or Parts]]</f>
        <v>0</v>
      </c>
      <c r="W168" s="128"/>
      <c r="X168" s="128">
        <f>Table24514[[#This Row],['# of Packages or Parts]]*Table24514[[#This Row],[Price per Package or Part]]+Table24514[[#This Row],[Shipping Cost]]</f>
        <v>0</v>
      </c>
      <c r="Y168" s="15">
        <f>Table24514[[#This Row],[Total '# of Parts or Packages to Order]]*Table24514[[#This Row],[Price per Package or Part]]+Table24514[[#This Row],[Shipping Cost]]</f>
        <v>0</v>
      </c>
    </row>
    <row r="169" spans="7:25">
      <c r="G169" s="36"/>
      <c r="H169" s="36"/>
      <c r="L169">
        <f>Table24514[[#This Row],[Mass per Part (lb)]]*Table24514[[#This Row],[QTY Nessary for Car]]</f>
        <v>0</v>
      </c>
      <c r="Q169"/>
      <c r="T169">
        <f>Table24514[[#This Row],[QTY Nessary for Car]] * Table24514[[#This Row],['# of Spare Parts]]</f>
        <v>0</v>
      </c>
      <c r="U169">
        <f>Table24514[[#This Row],['# of Spare Parts or Packages]]+Table24514[[#This Row],['# of Packages or Parts]]</f>
        <v>0</v>
      </c>
      <c r="W169" s="128"/>
      <c r="X169" s="128">
        <f>Table24514[[#This Row],['# of Packages or Parts]]*Table24514[[#This Row],[Price per Package or Part]]+Table24514[[#This Row],[Shipping Cost]]</f>
        <v>0</v>
      </c>
      <c r="Y169" s="15">
        <f>Table24514[[#This Row],[Total '# of Parts or Packages to Order]]*Table24514[[#This Row],[Price per Package or Part]]+Table24514[[#This Row],[Shipping Cost]]</f>
        <v>0</v>
      </c>
    </row>
    <row r="170" spans="7:25">
      <c r="G170" s="36"/>
      <c r="H170" s="36"/>
      <c r="L170">
        <f>Table24514[[#This Row],[Mass per Part (lb)]]*Table24514[[#This Row],[QTY Nessary for Car]]</f>
        <v>0</v>
      </c>
      <c r="Q170"/>
      <c r="T170">
        <f>Table24514[[#This Row],[QTY Nessary for Car]] * Table24514[[#This Row],['# of Spare Parts]]</f>
        <v>0</v>
      </c>
      <c r="U170">
        <f>Table24514[[#This Row],['# of Spare Parts or Packages]]+Table24514[[#This Row],['# of Packages or Parts]]</f>
        <v>0</v>
      </c>
      <c r="W170" s="128"/>
      <c r="X170" s="128">
        <f>Table24514[[#This Row],['# of Packages or Parts]]*Table24514[[#This Row],[Price per Package or Part]]+Table24514[[#This Row],[Shipping Cost]]</f>
        <v>0</v>
      </c>
      <c r="Y170" s="15">
        <f>Table24514[[#This Row],[Total '# of Parts or Packages to Order]]*Table24514[[#This Row],[Price per Package or Part]]+Table24514[[#This Row],[Shipping Cost]]</f>
        <v>0</v>
      </c>
    </row>
    <row r="171" spans="7:25">
      <c r="G171" s="36"/>
      <c r="H171" s="36"/>
      <c r="L171">
        <f>Table24514[[#This Row],[Mass per Part (lb)]]*Table24514[[#This Row],[QTY Nessary for Car]]</f>
        <v>0</v>
      </c>
      <c r="Q171"/>
      <c r="T171">
        <f>Table24514[[#This Row],[QTY Nessary for Car]] * Table24514[[#This Row],['# of Spare Parts]]</f>
        <v>0</v>
      </c>
      <c r="U171">
        <f>Table24514[[#This Row],['# of Spare Parts or Packages]]+Table24514[[#This Row],['# of Packages or Parts]]</f>
        <v>0</v>
      </c>
      <c r="W171" s="128"/>
      <c r="X171" s="128">
        <f>Table24514[[#This Row],['# of Packages or Parts]]*Table24514[[#This Row],[Price per Package or Part]]+Table24514[[#This Row],[Shipping Cost]]</f>
        <v>0</v>
      </c>
      <c r="Y171" s="15">
        <f>Table24514[[#This Row],[Total '# of Parts or Packages to Order]]*Table24514[[#This Row],[Price per Package or Part]]+Table24514[[#This Row],[Shipping Cost]]</f>
        <v>0</v>
      </c>
    </row>
    <row r="172" spans="7:25">
      <c r="G172" s="36"/>
      <c r="H172" s="36"/>
      <c r="L172">
        <f>Table24514[[#This Row],[Mass per Part (lb)]]*Table24514[[#This Row],[QTY Nessary for Car]]</f>
        <v>0</v>
      </c>
      <c r="Q172"/>
      <c r="T172">
        <f>Table24514[[#This Row],[QTY Nessary for Car]] * Table24514[[#This Row],['# of Spare Parts]]</f>
        <v>0</v>
      </c>
      <c r="U172">
        <f>Table24514[[#This Row],['# of Spare Parts or Packages]]+Table24514[[#This Row],['# of Packages or Parts]]</f>
        <v>0</v>
      </c>
      <c r="W172" s="128"/>
      <c r="X172" s="128">
        <f>Table24514[[#This Row],['# of Packages or Parts]]*Table24514[[#This Row],[Price per Package or Part]]+Table24514[[#This Row],[Shipping Cost]]</f>
        <v>0</v>
      </c>
      <c r="Y172" s="15">
        <f>Table24514[[#This Row],[Total '# of Parts or Packages to Order]]*Table24514[[#This Row],[Price per Package or Part]]+Table24514[[#This Row],[Shipping Cost]]</f>
        <v>0</v>
      </c>
    </row>
    <row r="173" spans="7:25">
      <c r="G173" s="36"/>
      <c r="H173" s="36"/>
      <c r="L173">
        <f>Table24514[[#This Row],[Mass per Part (lb)]]*Table24514[[#This Row],[QTY Nessary for Car]]</f>
        <v>0</v>
      </c>
      <c r="Q173"/>
      <c r="T173">
        <f>Table24514[[#This Row],[QTY Nessary for Car]] * Table24514[[#This Row],['# of Spare Parts]]</f>
        <v>0</v>
      </c>
      <c r="U173">
        <f>Table24514[[#This Row],['# of Spare Parts or Packages]]+Table24514[[#This Row],['# of Packages or Parts]]</f>
        <v>0</v>
      </c>
      <c r="W173" s="128"/>
      <c r="X173" s="128">
        <f>Table24514[[#This Row],['# of Packages or Parts]]*Table24514[[#This Row],[Price per Package or Part]]+Table24514[[#This Row],[Shipping Cost]]</f>
        <v>0</v>
      </c>
      <c r="Y173" s="15">
        <f>Table24514[[#This Row],[Total '# of Parts or Packages to Order]]*Table24514[[#This Row],[Price per Package or Part]]+Table24514[[#This Row],[Shipping Cost]]</f>
        <v>0</v>
      </c>
    </row>
    <row r="174" spans="7:25">
      <c r="G174" s="36"/>
      <c r="H174" s="36"/>
      <c r="L174">
        <f>Table24514[[#This Row],[Mass per Part (lb)]]*Table24514[[#This Row],[QTY Nessary for Car]]</f>
        <v>0</v>
      </c>
      <c r="Q174"/>
      <c r="T174">
        <f>Table24514[[#This Row],[QTY Nessary for Car]] * Table24514[[#This Row],['# of Spare Parts]]</f>
        <v>0</v>
      </c>
      <c r="U174">
        <f>Table24514[[#This Row],['# of Spare Parts or Packages]]+Table24514[[#This Row],['# of Packages or Parts]]</f>
        <v>0</v>
      </c>
      <c r="W174" s="128"/>
      <c r="X174" s="128">
        <f>Table24514[[#This Row],['# of Packages or Parts]]*Table24514[[#This Row],[Price per Package or Part]]+Table24514[[#This Row],[Shipping Cost]]</f>
        <v>0</v>
      </c>
      <c r="Y174" s="15">
        <f>Table24514[[#This Row],[Total '# of Parts or Packages to Order]]*Table24514[[#This Row],[Price per Package or Part]]+Table24514[[#This Row],[Shipping Cost]]</f>
        <v>0</v>
      </c>
    </row>
    <row r="175" spans="7:25">
      <c r="G175" s="36"/>
      <c r="H175" s="36"/>
      <c r="L175">
        <f>Table24514[[#This Row],[Mass per Part (lb)]]*Table24514[[#This Row],[QTY Nessary for Car]]</f>
        <v>0</v>
      </c>
      <c r="Q175"/>
      <c r="T175">
        <f>Table24514[[#This Row],[QTY Nessary for Car]] * Table24514[[#This Row],['# of Spare Parts]]</f>
        <v>0</v>
      </c>
      <c r="U175">
        <f>Table24514[[#This Row],['# of Spare Parts or Packages]]+Table24514[[#This Row],['# of Packages or Parts]]</f>
        <v>0</v>
      </c>
      <c r="W175" s="128"/>
      <c r="X175" s="128">
        <f>Table24514[[#This Row],['# of Packages or Parts]]*Table24514[[#This Row],[Price per Package or Part]]+Table24514[[#This Row],[Shipping Cost]]</f>
        <v>0</v>
      </c>
      <c r="Y175" s="15">
        <f>Table24514[[#This Row],[Total '# of Parts or Packages to Order]]*Table24514[[#This Row],[Price per Package or Part]]+Table24514[[#This Row],[Shipping Cost]]</f>
        <v>0</v>
      </c>
    </row>
    <row r="176" spans="7:25">
      <c r="G176" s="36"/>
      <c r="H176" s="36"/>
      <c r="L176">
        <f>Table24514[[#This Row],[Mass per Part (lb)]]*Table24514[[#This Row],[QTY Nessary for Car]]</f>
        <v>0</v>
      </c>
      <c r="Q176"/>
      <c r="T176">
        <f>Table24514[[#This Row],[QTY Nessary for Car]] * Table24514[[#This Row],['# of Spare Parts]]</f>
        <v>0</v>
      </c>
      <c r="U176">
        <f>Table24514[[#This Row],['# of Spare Parts or Packages]]+Table24514[[#This Row],['# of Packages or Parts]]</f>
        <v>0</v>
      </c>
      <c r="W176" s="128"/>
      <c r="X176" s="128">
        <f>Table24514[[#This Row],['# of Packages or Parts]]*Table24514[[#This Row],[Price per Package or Part]]+Table24514[[#This Row],[Shipping Cost]]</f>
        <v>0</v>
      </c>
      <c r="Y176" s="15">
        <f>Table24514[[#This Row],[Total '# of Parts or Packages to Order]]*Table24514[[#This Row],[Price per Package or Part]]+Table24514[[#This Row],[Shipping Cost]]</f>
        <v>0</v>
      </c>
    </row>
    <row r="177" spans="7:25">
      <c r="G177" s="36"/>
      <c r="H177" s="36"/>
      <c r="L177">
        <f>Table24514[[#This Row],[Mass per Part (lb)]]*Table24514[[#This Row],[QTY Nessary for Car]]</f>
        <v>0</v>
      </c>
      <c r="Q177"/>
      <c r="T177">
        <f>Table24514[[#This Row],[QTY Nessary for Car]] * Table24514[[#This Row],['# of Spare Parts]]</f>
        <v>0</v>
      </c>
      <c r="U177">
        <f>Table24514[[#This Row],['# of Spare Parts or Packages]]+Table24514[[#This Row],['# of Packages or Parts]]</f>
        <v>0</v>
      </c>
      <c r="W177" s="128"/>
      <c r="X177" s="128">
        <f>Table24514[[#This Row],['# of Packages or Parts]]*Table24514[[#This Row],[Price per Package or Part]]+Table24514[[#This Row],[Shipping Cost]]</f>
        <v>0</v>
      </c>
      <c r="Y177" s="15">
        <f>Table24514[[#This Row],[Total '# of Parts or Packages to Order]]*Table24514[[#This Row],[Price per Package or Part]]+Table24514[[#This Row],[Shipping Cost]]</f>
        <v>0</v>
      </c>
    </row>
    <row r="178" spans="7:25">
      <c r="G178" s="36"/>
      <c r="H178" s="36"/>
      <c r="L178">
        <f>Table24514[[#This Row],[Mass per Part (lb)]]*Table24514[[#This Row],[QTY Nessary for Car]]</f>
        <v>0</v>
      </c>
      <c r="Q178"/>
      <c r="T178">
        <f>Table24514[[#This Row],[QTY Nessary for Car]] * Table24514[[#This Row],['# of Spare Parts]]</f>
        <v>0</v>
      </c>
      <c r="U178">
        <f>Table24514[[#This Row],['# of Spare Parts or Packages]]+Table24514[[#This Row],['# of Packages or Parts]]</f>
        <v>0</v>
      </c>
      <c r="W178" s="128"/>
      <c r="X178" s="128">
        <f>Table24514[[#This Row],['# of Packages or Parts]]*Table24514[[#This Row],[Price per Package or Part]]+Table24514[[#This Row],[Shipping Cost]]</f>
        <v>0</v>
      </c>
      <c r="Y178" s="15">
        <f>Table24514[[#This Row],[Total '# of Parts or Packages to Order]]*Table24514[[#This Row],[Price per Package or Part]]+Table24514[[#This Row],[Shipping Cost]]</f>
        <v>0</v>
      </c>
    </row>
    <row r="179" spans="7:25">
      <c r="G179" s="36"/>
      <c r="H179" s="36"/>
      <c r="L179">
        <f>Table24514[[#This Row],[Mass per Part (lb)]]*Table24514[[#This Row],[QTY Nessary for Car]]</f>
        <v>0</v>
      </c>
      <c r="Q179"/>
      <c r="T179">
        <f>Table24514[[#This Row],[QTY Nessary for Car]] * Table24514[[#This Row],['# of Spare Parts]]</f>
        <v>0</v>
      </c>
      <c r="U179">
        <f>Table24514[[#This Row],['# of Spare Parts or Packages]]+Table24514[[#This Row],['# of Packages or Parts]]</f>
        <v>0</v>
      </c>
      <c r="W179" s="128"/>
      <c r="X179" s="128">
        <f>Table24514[[#This Row],['# of Packages or Parts]]*Table24514[[#This Row],[Price per Package or Part]]+Table24514[[#This Row],[Shipping Cost]]</f>
        <v>0</v>
      </c>
      <c r="Y179" s="15">
        <f>Table24514[[#This Row],[Total '# of Parts or Packages to Order]]*Table24514[[#This Row],[Price per Package or Part]]+Table24514[[#This Row],[Shipping Cost]]</f>
        <v>0</v>
      </c>
    </row>
    <row r="180" spans="7:25">
      <c r="G180" s="36"/>
      <c r="H180" s="36"/>
      <c r="L180">
        <f>Table24514[[#This Row],[Mass per Part (lb)]]*Table24514[[#This Row],[QTY Nessary for Car]]</f>
        <v>0</v>
      </c>
      <c r="Q180"/>
      <c r="T180">
        <f>Table24514[[#This Row],[QTY Nessary for Car]] * Table24514[[#This Row],['# of Spare Parts]]</f>
        <v>0</v>
      </c>
      <c r="U180">
        <f>Table24514[[#This Row],['# of Spare Parts or Packages]]+Table24514[[#This Row],['# of Packages or Parts]]</f>
        <v>0</v>
      </c>
      <c r="W180" s="128"/>
      <c r="X180" s="128">
        <f>Table24514[[#This Row],['# of Packages or Parts]]*Table24514[[#This Row],[Price per Package or Part]]+Table24514[[#This Row],[Shipping Cost]]</f>
        <v>0</v>
      </c>
      <c r="Y180" s="15">
        <f>Table24514[[#This Row],[Total '# of Parts or Packages to Order]]*Table24514[[#This Row],[Price per Package or Part]]+Table24514[[#This Row],[Shipping Cost]]</f>
        <v>0</v>
      </c>
    </row>
    <row r="181" spans="7:25">
      <c r="G181" s="36"/>
      <c r="H181" s="36"/>
      <c r="L181">
        <f>Table24514[[#This Row],[Mass per Part (lb)]]*Table24514[[#This Row],[QTY Nessary for Car]]</f>
        <v>0</v>
      </c>
      <c r="Q181"/>
      <c r="T181">
        <f>Table24514[[#This Row],[QTY Nessary for Car]] * Table24514[[#This Row],['# of Spare Parts]]</f>
        <v>0</v>
      </c>
      <c r="U181">
        <f>Table24514[[#This Row],['# of Spare Parts or Packages]]+Table24514[[#This Row],['# of Packages or Parts]]</f>
        <v>0</v>
      </c>
      <c r="W181" s="128"/>
      <c r="X181" s="128">
        <f>Table24514[[#This Row],['# of Packages or Parts]]*Table24514[[#This Row],[Price per Package or Part]]+Table24514[[#This Row],[Shipping Cost]]</f>
        <v>0</v>
      </c>
      <c r="Y181" s="15">
        <f>Table24514[[#This Row],[Total '# of Parts or Packages to Order]]*Table24514[[#This Row],[Price per Package or Part]]+Table24514[[#This Row],[Shipping Cost]]</f>
        <v>0</v>
      </c>
    </row>
    <row r="182" spans="7:25">
      <c r="G182" s="36"/>
      <c r="H182" s="36"/>
      <c r="L182">
        <f>Table24514[[#This Row],[Mass per Part (lb)]]*Table24514[[#This Row],[QTY Nessary for Car]]</f>
        <v>0</v>
      </c>
      <c r="Q182"/>
      <c r="T182">
        <f>Table24514[[#This Row],[QTY Nessary for Car]] * Table24514[[#This Row],['# of Spare Parts]]</f>
        <v>0</v>
      </c>
      <c r="U182">
        <f>Table24514[[#This Row],['# of Spare Parts or Packages]]+Table24514[[#This Row],['# of Packages or Parts]]</f>
        <v>0</v>
      </c>
      <c r="W182" s="128"/>
      <c r="X182" s="128">
        <f>Table24514[[#This Row],['# of Packages or Parts]]*Table24514[[#This Row],[Price per Package or Part]]+Table24514[[#This Row],[Shipping Cost]]</f>
        <v>0</v>
      </c>
      <c r="Y182" s="15">
        <f>Table24514[[#This Row],[Total '# of Parts or Packages to Order]]*Table24514[[#This Row],[Price per Package or Part]]+Table24514[[#This Row],[Shipping Cost]]</f>
        <v>0</v>
      </c>
    </row>
    <row r="183" spans="7:25">
      <c r="G183" s="36"/>
      <c r="H183" s="36"/>
      <c r="L183">
        <f>Table24514[[#This Row],[Mass per Part (lb)]]*Table24514[[#This Row],[QTY Nessary for Car]]</f>
        <v>0</v>
      </c>
      <c r="Q183"/>
      <c r="T183">
        <f>Table24514[[#This Row],[QTY Nessary for Car]] * Table24514[[#This Row],['# of Spare Parts]]</f>
        <v>0</v>
      </c>
      <c r="U183">
        <f>Table24514[[#This Row],['# of Spare Parts or Packages]]+Table24514[[#This Row],['# of Packages or Parts]]</f>
        <v>0</v>
      </c>
      <c r="W183" s="128"/>
      <c r="X183" s="128">
        <f>Table24514[[#This Row],['# of Packages or Parts]]*Table24514[[#This Row],[Price per Package or Part]]+Table24514[[#This Row],[Shipping Cost]]</f>
        <v>0</v>
      </c>
      <c r="Y183" s="15">
        <f>Table24514[[#This Row],[Total '# of Parts or Packages to Order]]*Table24514[[#This Row],[Price per Package or Part]]+Table24514[[#This Row],[Shipping Cost]]</f>
        <v>0</v>
      </c>
    </row>
    <row r="184" spans="7:25">
      <c r="G184" s="36"/>
      <c r="H184" s="36"/>
      <c r="L184">
        <f>Table24514[[#This Row],[Mass per Part (lb)]]*Table24514[[#This Row],[QTY Nessary for Car]]</f>
        <v>0</v>
      </c>
      <c r="Q184"/>
      <c r="T184">
        <f>Table24514[[#This Row],[QTY Nessary for Car]] * Table24514[[#This Row],['# of Spare Parts]]</f>
        <v>0</v>
      </c>
      <c r="U184">
        <f>Table24514[[#This Row],['# of Spare Parts or Packages]]+Table24514[[#This Row],['# of Packages or Parts]]</f>
        <v>0</v>
      </c>
      <c r="W184" s="128"/>
      <c r="X184" s="128">
        <f>Table24514[[#This Row],['# of Packages or Parts]]*Table24514[[#This Row],[Price per Package or Part]]+Table24514[[#This Row],[Shipping Cost]]</f>
        <v>0</v>
      </c>
      <c r="Y184" s="15">
        <f>Table24514[[#This Row],[Total '# of Parts or Packages to Order]]*Table24514[[#This Row],[Price per Package or Part]]+Table24514[[#This Row],[Shipping Cost]]</f>
        <v>0</v>
      </c>
    </row>
    <row r="185" spans="7:25">
      <c r="G185" s="36"/>
      <c r="H185" s="36"/>
      <c r="L185">
        <f>Table24514[[#This Row],[Mass per Part (lb)]]*Table24514[[#This Row],[QTY Nessary for Car]]</f>
        <v>0</v>
      </c>
      <c r="Q185"/>
      <c r="T185">
        <f>Table24514[[#This Row],[QTY Nessary for Car]] * Table24514[[#This Row],['# of Spare Parts]]</f>
        <v>0</v>
      </c>
      <c r="U185">
        <f>Table24514[[#This Row],['# of Spare Parts or Packages]]+Table24514[[#This Row],['# of Packages or Parts]]</f>
        <v>0</v>
      </c>
      <c r="W185" s="128"/>
      <c r="X185" s="128">
        <f>Table24514[[#This Row],['# of Packages or Parts]]*Table24514[[#This Row],[Price per Package or Part]]+Table24514[[#This Row],[Shipping Cost]]</f>
        <v>0</v>
      </c>
      <c r="Y185" s="15">
        <f>Table24514[[#This Row],[Total '# of Parts or Packages to Order]]*Table24514[[#This Row],[Price per Package or Part]]+Table24514[[#This Row],[Shipping Cost]]</f>
        <v>0</v>
      </c>
    </row>
    <row r="186" spans="7:25">
      <c r="G186" s="36"/>
      <c r="H186" s="36"/>
      <c r="L186">
        <f>Table24514[[#This Row],[Mass per Part (lb)]]*Table24514[[#This Row],[QTY Nessary for Car]]</f>
        <v>0</v>
      </c>
      <c r="Q186"/>
      <c r="T186">
        <f>Table24514[[#This Row],[QTY Nessary for Car]] * Table24514[[#This Row],['# of Spare Parts]]</f>
        <v>0</v>
      </c>
      <c r="U186">
        <f>Table24514[[#This Row],['# of Spare Parts or Packages]]+Table24514[[#This Row],['# of Packages or Parts]]</f>
        <v>0</v>
      </c>
      <c r="W186" s="128"/>
      <c r="X186" s="128">
        <f>Table24514[[#This Row],['# of Packages or Parts]]*Table24514[[#This Row],[Price per Package or Part]]+Table24514[[#This Row],[Shipping Cost]]</f>
        <v>0</v>
      </c>
      <c r="Y186" s="15">
        <f>Table24514[[#This Row],[Total '# of Parts or Packages to Order]]*Table24514[[#This Row],[Price per Package or Part]]+Table24514[[#This Row],[Shipping Cost]]</f>
        <v>0</v>
      </c>
    </row>
    <row r="187" spans="7:25">
      <c r="G187" s="36"/>
      <c r="H187" s="36"/>
      <c r="L187">
        <f>Table24514[[#This Row],[Mass per Part (lb)]]*Table24514[[#This Row],[QTY Nessary for Car]]</f>
        <v>0</v>
      </c>
      <c r="Q187"/>
      <c r="T187">
        <f>Table24514[[#This Row],[QTY Nessary for Car]] * Table24514[[#This Row],['# of Spare Parts]]</f>
        <v>0</v>
      </c>
      <c r="U187">
        <f>Table24514[[#This Row],['# of Spare Parts or Packages]]+Table24514[[#This Row],['# of Packages or Parts]]</f>
        <v>0</v>
      </c>
      <c r="W187" s="128"/>
      <c r="X187" s="128">
        <f>Table24514[[#This Row],['# of Packages or Parts]]*Table24514[[#This Row],[Price per Package or Part]]+Table24514[[#This Row],[Shipping Cost]]</f>
        <v>0</v>
      </c>
      <c r="Y187" s="15">
        <f>Table24514[[#This Row],[Total '# of Parts or Packages to Order]]*Table24514[[#This Row],[Price per Package or Part]]+Table24514[[#This Row],[Shipping Cost]]</f>
        <v>0</v>
      </c>
    </row>
    <row r="188" spans="7:25">
      <c r="G188" s="36"/>
      <c r="H188" s="36"/>
      <c r="L188">
        <f>Table24514[[#This Row],[Mass per Part (lb)]]*Table24514[[#This Row],[QTY Nessary for Car]]</f>
        <v>0</v>
      </c>
      <c r="Q188"/>
      <c r="T188">
        <f>Table24514[[#This Row],[QTY Nessary for Car]] * Table24514[[#This Row],['# of Spare Parts]]</f>
        <v>0</v>
      </c>
      <c r="U188">
        <f>Table24514[[#This Row],['# of Spare Parts or Packages]]+Table24514[[#This Row],['# of Packages or Parts]]</f>
        <v>0</v>
      </c>
      <c r="W188" s="128"/>
      <c r="X188" s="128">
        <f>Table24514[[#This Row],['# of Packages or Parts]]*Table24514[[#This Row],[Price per Package or Part]]+Table24514[[#This Row],[Shipping Cost]]</f>
        <v>0</v>
      </c>
      <c r="Y188" s="15">
        <f>Table24514[[#This Row],[Total '# of Parts or Packages to Order]]*Table24514[[#This Row],[Price per Package or Part]]+Table24514[[#This Row],[Shipping Cost]]</f>
        <v>0</v>
      </c>
    </row>
    <row r="189" spans="7:25">
      <c r="G189" s="36"/>
      <c r="H189" s="36"/>
      <c r="L189">
        <f>Table24514[[#This Row],[Mass per Part (lb)]]*Table24514[[#This Row],[QTY Nessary for Car]]</f>
        <v>0</v>
      </c>
      <c r="Q189"/>
      <c r="T189">
        <f>Table24514[[#This Row],[QTY Nessary for Car]] * Table24514[[#This Row],['# of Spare Parts]]</f>
        <v>0</v>
      </c>
      <c r="U189">
        <f>Table24514[[#This Row],['# of Spare Parts or Packages]]+Table24514[[#This Row],['# of Packages or Parts]]</f>
        <v>0</v>
      </c>
      <c r="W189" s="128"/>
      <c r="X189" s="128">
        <f>Table24514[[#This Row],['# of Packages or Parts]]*Table24514[[#This Row],[Price per Package or Part]]+Table24514[[#This Row],[Shipping Cost]]</f>
        <v>0</v>
      </c>
      <c r="Y189" s="15">
        <f>Table24514[[#This Row],[Total '# of Parts or Packages to Order]]*Table24514[[#This Row],[Price per Package or Part]]+Table24514[[#This Row],[Shipping Cost]]</f>
        <v>0</v>
      </c>
    </row>
    <row r="190" spans="7:25">
      <c r="G190" s="36"/>
      <c r="H190" s="36"/>
      <c r="L190">
        <f>Table24514[[#This Row],[Mass per Part (lb)]]*Table24514[[#This Row],[QTY Nessary for Car]]</f>
        <v>0</v>
      </c>
      <c r="Q190"/>
      <c r="T190">
        <f>Table24514[[#This Row],[QTY Nessary for Car]] * Table24514[[#This Row],['# of Spare Parts]]</f>
        <v>0</v>
      </c>
      <c r="U190">
        <f>Table24514[[#This Row],['# of Spare Parts or Packages]]+Table24514[[#This Row],['# of Packages or Parts]]</f>
        <v>0</v>
      </c>
      <c r="W190" s="128"/>
      <c r="X190" s="128">
        <f>Table24514[[#This Row],['# of Packages or Parts]]*Table24514[[#This Row],[Price per Package or Part]]+Table24514[[#This Row],[Shipping Cost]]</f>
        <v>0</v>
      </c>
      <c r="Y190" s="15">
        <f>Table24514[[#This Row],[Total '# of Parts or Packages to Order]]*Table24514[[#This Row],[Price per Package or Part]]+Table24514[[#This Row],[Shipping Cost]]</f>
        <v>0</v>
      </c>
    </row>
    <row r="191" spans="7:25">
      <c r="G191" s="36"/>
      <c r="H191" s="36"/>
      <c r="L191">
        <f>Table24514[[#This Row],[Mass per Part (lb)]]*Table24514[[#This Row],[QTY Nessary for Car]]</f>
        <v>0</v>
      </c>
      <c r="Q191"/>
      <c r="T191">
        <f>Table24514[[#This Row],[QTY Nessary for Car]] * Table24514[[#This Row],['# of Spare Parts]]</f>
        <v>0</v>
      </c>
      <c r="U191">
        <f>Table24514[[#This Row],['# of Spare Parts or Packages]]+Table24514[[#This Row],['# of Packages or Parts]]</f>
        <v>0</v>
      </c>
      <c r="W191" s="128"/>
      <c r="X191" s="128">
        <f>Table24514[[#This Row],['# of Packages or Parts]]*Table24514[[#This Row],[Price per Package or Part]]+Table24514[[#This Row],[Shipping Cost]]</f>
        <v>0</v>
      </c>
      <c r="Y191" s="15">
        <f>Table24514[[#This Row],[Total '# of Parts or Packages to Order]]*Table24514[[#This Row],[Price per Package or Part]]+Table24514[[#This Row],[Shipping Cost]]</f>
        <v>0</v>
      </c>
    </row>
    <row r="192" spans="7:25">
      <c r="Q192"/>
    </row>
    <row r="193" spans="17:17">
      <c r="Q193"/>
    </row>
    <row r="194" spans="17:17">
      <c r="Q194"/>
    </row>
    <row r="195" spans="17:17">
      <c r="Q195"/>
    </row>
    <row r="196" spans="17:17">
      <c r="Q196"/>
    </row>
    <row r="197" spans="17:17">
      <c r="Q197"/>
    </row>
    <row r="198" spans="17:17">
      <c r="Q198"/>
    </row>
    <row r="199" spans="17:17">
      <c r="Q199"/>
    </row>
    <row r="200" spans="17:17">
      <c r="Q200"/>
    </row>
    <row r="201" spans="17:17">
      <c r="Q201"/>
    </row>
    <row r="202" spans="17:17">
      <c r="Q202"/>
    </row>
    <row r="203" spans="17:17">
      <c r="Q203"/>
    </row>
    <row r="204" spans="17:17">
      <c r="Q204"/>
    </row>
    <row r="205" spans="17:17">
      <c r="Q205"/>
    </row>
    <row r="206" spans="17:17">
      <c r="Q206"/>
    </row>
    <row r="207" spans="17:17">
      <c r="Q207"/>
    </row>
    <row r="208" spans="17:17">
      <c r="Q208"/>
    </row>
    <row r="209" spans="17:17">
      <c r="Q209"/>
    </row>
    <row r="210" spans="17:17">
      <c r="Q210"/>
    </row>
    <row r="211" spans="17:17">
      <c r="Q211"/>
    </row>
    <row r="212" spans="17:17">
      <c r="Q212"/>
    </row>
    <row r="213" spans="17:17">
      <c r="Q213"/>
    </row>
    <row r="214" spans="17:17">
      <c r="Q214"/>
    </row>
    <row r="215" spans="17:17">
      <c r="Q215"/>
    </row>
    <row r="216" spans="17:17">
      <c r="Q216"/>
    </row>
    <row r="217" spans="17:17">
      <c r="Q217"/>
    </row>
    <row r="218" spans="17:17">
      <c r="Q218"/>
    </row>
    <row r="219" spans="17:17">
      <c r="Q219"/>
    </row>
    <row r="220" spans="17:17">
      <c r="Q220"/>
    </row>
    <row r="221" spans="17:17">
      <c r="Q221"/>
    </row>
    <row r="222" spans="17:17">
      <c r="Q222"/>
    </row>
    <row r="223" spans="17:17">
      <c r="Q223"/>
    </row>
    <row r="224" spans="17:17">
      <c r="Q224"/>
    </row>
    <row r="225" spans="17:17">
      <c r="Q225"/>
    </row>
    <row r="226" spans="17:17">
      <c r="Q226"/>
    </row>
    <row r="227" spans="17:17">
      <c r="Q227"/>
    </row>
    <row r="228" spans="17:17">
      <c r="Q228"/>
    </row>
    <row r="229" spans="17:17">
      <c r="Q229"/>
    </row>
    <row r="230" spans="17:17">
      <c r="Q230"/>
    </row>
    <row r="231" spans="17:17">
      <c r="Q231"/>
    </row>
    <row r="232" spans="17:17">
      <c r="Q232"/>
    </row>
    <row r="233" spans="17:17">
      <c r="Q233"/>
    </row>
    <row r="234" spans="17:17">
      <c r="Q234"/>
    </row>
    <row r="235" spans="17:17">
      <c r="Q235"/>
    </row>
    <row r="236" spans="17:17">
      <c r="Q236"/>
    </row>
    <row r="237" spans="17:17">
      <c r="Q237"/>
    </row>
    <row r="238" spans="17:17">
      <c r="Q238"/>
    </row>
    <row r="239" spans="17:17">
      <c r="Q239"/>
    </row>
    <row r="240" spans="17:17">
      <c r="Q240"/>
    </row>
    <row r="241" spans="17:17">
      <c r="Q241"/>
    </row>
    <row r="242" spans="17:17">
      <c r="Q242"/>
    </row>
    <row r="243" spans="17:17">
      <c r="Q243"/>
    </row>
    <row r="244" spans="17:17">
      <c r="Q244"/>
    </row>
    <row r="245" spans="17:17">
      <c r="Q245"/>
    </row>
    <row r="246" spans="17:17">
      <c r="Q246"/>
    </row>
    <row r="247" spans="17:17">
      <c r="Q247"/>
    </row>
    <row r="248" spans="17:17">
      <c r="Q248"/>
    </row>
    <row r="249" spans="17:17">
      <c r="Q249"/>
    </row>
    <row r="250" spans="17:17">
      <c r="Q250"/>
    </row>
    <row r="251" spans="17:17">
      <c r="Q251"/>
    </row>
    <row r="252" spans="17:17">
      <c r="Q252"/>
    </row>
    <row r="253" spans="17:17">
      <c r="Q253"/>
    </row>
    <row r="254" spans="17:17">
      <c r="Q254"/>
    </row>
    <row r="255" spans="17:17">
      <c r="Q255"/>
    </row>
    <row r="256" spans="17:17">
      <c r="Q256"/>
    </row>
    <row r="257" spans="17:17">
      <c r="Q257"/>
    </row>
    <row r="258" spans="17:17">
      <c r="Q258"/>
    </row>
    <row r="259" spans="17:17">
      <c r="Q259"/>
    </row>
    <row r="260" spans="17:17">
      <c r="Q260"/>
    </row>
    <row r="261" spans="17:17">
      <c r="Q261"/>
    </row>
    <row r="262" spans="17:17">
      <c r="Q262"/>
    </row>
    <row r="263" spans="17:17">
      <c r="Q263"/>
    </row>
    <row r="264" spans="17:17">
      <c r="Q264"/>
    </row>
    <row r="265" spans="17:17">
      <c r="Q265"/>
    </row>
    <row r="266" spans="17:17">
      <c r="Q266"/>
    </row>
    <row r="267" spans="17:17">
      <c r="Q267"/>
    </row>
  </sheetData>
  <mergeCells count="1">
    <mergeCell ref="B2:C2"/>
  </mergeCells>
  <phoneticPr fontId="4" type="noConversion"/>
  <hyperlinks>
    <hyperlink ref="O9" r:id="rId1" xr:uid="{E8DD1573-5348-4C6F-8883-CF6B4F6E6FCE}"/>
    <hyperlink ref="O11" r:id="rId2" xr:uid="{447BE4FC-A216-4765-866D-13567AB77E08}"/>
    <hyperlink ref="O10" r:id="rId3" xr:uid="{C55B74E9-AE47-4E63-9413-23CA1322086B}"/>
    <hyperlink ref="O26" r:id="rId4" xr:uid="{3E1245A0-DC3D-469A-8DD8-FE026774F317}"/>
    <hyperlink ref="O47" r:id="rId5" xr:uid="{5715891D-6A37-4508-A649-6EBF9D5710C7}"/>
    <hyperlink ref="O12" r:id="rId6" display="https://www.amazon.com/25-050-21-S1-16-Inch-Diameter/dp/B0021Y2XQM/ref=sr_1_5?adgrpid=1338106223623655&amp;hvadid=83631877562756&amp;hvbmt=be&amp;hvdev=c&amp;hvlocphy=86459&amp;hvnetw=o&amp;hvqmt=e&amp;hvtargid=kwd-83632001867652%3Aloc-190&amp;hydadcr=18707_13465085&amp;keywords=3%2F16%E2%80%9D+fuel+filter&amp;qid=1698789067&amp;sr=8-5" xr:uid="{AE71E3E3-D22E-40B0-B9AE-F8DAD41F7CB1}"/>
    <hyperlink ref="O8" r:id="rId7" xr:uid="{A279679E-D4E7-4718-930E-7730592BB4CE}"/>
    <hyperlink ref="O13" r:id="rId8" xr:uid="{D62285A0-2067-4C52-8C90-71F556E0BDB1}"/>
    <hyperlink ref="O27" r:id="rId9" xr:uid="{F82D287D-0806-41BD-B5C3-3BE98994B761}"/>
    <hyperlink ref="O29" r:id="rId10" xr:uid="{65ABA4F6-12F7-4617-B74D-944BA1F8A4CF}"/>
    <hyperlink ref="O28" r:id="rId11" xr:uid="{17BDAE8A-CF63-4FCB-B5CB-972C2B55F2E5}"/>
    <hyperlink ref="O25" r:id="rId12" xr:uid="{43D572AC-7963-46CA-90B1-6040C40EA229}"/>
    <hyperlink ref="O37" r:id="rId13" xr:uid="{2FEDEAF3-FD32-4077-B331-06AB3154387A}"/>
    <hyperlink ref="O38" r:id="rId14" xr:uid="{FF68090F-E357-4FAF-B2B1-172ABF1ECBEE}"/>
    <hyperlink ref="O14" r:id="rId15" xr:uid="{C636BB2C-BCAF-47A2-B06C-6E60BD9316BC}"/>
    <hyperlink ref="O16" r:id="rId16" xr:uid="{25CD45ED-7DC4-40C6-B5E2-A4891BBA05F6}"/>
    <hyperlink ref="O18" r:id="rId17" location="available-tab" xr:uid="{2739893C-B5E0-4F60-8D9B-43FD8C4879C6}"/>
    <hyperlink ref="O46" r:id="rId18" xr:uid="{EDAACBFA-18DC-4D9F-A91E-5052850BEC80}"/>
    <hyperlink ref="O30" r:id="rId19" xr:uid="{ABA5228D-C737-40C5-BF30-071F43D43131}"/>
    <hyperlink ref="O49" r:id="rId20" xr:uid="{A6626689-7527-4E0D-978F-2C8F86BB286E}"/>
    <hyperlink ref="O32" r:id="rId21" xr:uid="{D49ADDE4-3511-4B7A-B4AF-921B35C3C64D}"/>
    <hyperlink ref="O41" r:id="rId22" xr:uid="{1C8F6A08-53DD-463A-B97A-18C9C4F11A41}"/>
    <hyperlink ref="O39" r:id="rId23" xr:uid="{4FAB573B-D704-48A8-9A68-09F37BA00672}"/>
    <hyperlink ref="O40" r:id="rId24" xr:uid="{112541D5-0347-459F-A513-C5DFF878C8F2}"/>
    <hyperlink ref="O50" r:id="rId25" xr:uid="{6E4AE0DF-4304-4DDB-AAB2-6978E63FAFA6}"/>
    <hyperlink ref="O45" r:id="rId26" display="https://www.amazon.com/Throttle-Cable-Enhanced-Casing-Manco/dp/B082XR6SYT/ref=sr_1_26?crid=2IAF6ANNGQXJB&amp;dib=eyJ2IjoiMSJ9.I8tlaBlVyUoro3du1Av5VFjpVV-dIx_wuNg_PizmA3coWH1edMjeklCJA-Vmc8uQoQ6Y1jIc5TmXPc_j0UdhRDNpkV5hhrNn0xUZTOufpzRZXYLFjna0ukatf_28DGairo5y-_H-XeSRR4_7_wiN0TMNC46rsXC8XWO51XZ3WEVWFw3cLNWsxls1rIz4iTLbBGnld4W0dys25DvEpLfuKiJUmN3D9Huu34kiIT06CR4-fXkVD-uqTo1sTD5bj4xOwOzp0bPqwHEGmng-I7zYDCJ8iNMe-KquUz2jF4wKyYw.lRwcwYdxWVF4eAsa1Awlz7fvTuIw7mMjxsQ5UutipfQ&amp;dib_tag=se&amp;keywords=8+ft+throttle+cable&amp;qid=1711034852&amp;sprefix=8+ft+throttle+cable%2Caps%2C81&amp;sr=8-26" xr:uid="{06BCBC2D-B332-4911-8983-C243C425EE22}"/>
    <hyperlink ref="O51" r:id="rId27" xr:uid="{0D571EAB-DD4B-4BB7-9091-56750D2FC7D0}"/>
    <hyperlink ref="O15" r:id="rId28" xr:uid="{B564A314-6E3E-4028-97BB-801ED6129918}"/>
    <hyperlink ref="O19" r:id="rId29" xr:uid="{F45EF194-6FDF-4FCE-87DA-604113180E29}"/>
    <hyperlink ref="O20" r:id="rId30" xr:uid="{C5D4827A-D58F-49AD-B77C-02D6B4D73101}"/>
    <hyperlink ref="O21" r:id="rId31" xr:uid="{4E2CF581-6FBE-48CD-B397-D2CE4A4F6CDB}"/>
    <hyperlink ref="O23" r:id="rId32" xr:uid="{4BA6AA00-E781-422D-AFEC-A718089D2DC8}"/>
    <hyperlink ref="O22" r:id="rId33" xr:uid="{F9CD9C82-5D0A-40A2-8330-ED290C66FBEE}"/>
    <hyperlink ref="O42" r:id="rId34" xr:uid="{AC8C3A07-30E2-4B78-B0E2-639BA15A3010}"/>
    <hyperlink ref="O43" r:id="rId35" xr:uid="{8F37B51C-6521-4C3F-96D5-7D746906788D}"/>
    <hyperlink ref="O34" r:id="rId36" xr:uid="{C2074828-4F8B-4AFA-85CA-E16459BC6B3B}"/>
    <hyperlink ref="O44" r:id="rId37" xr:uid="{DC340E1D-7D34-4CCE-98BF-9D554690EA71}"/>
    <hyperlink ref="O35" r:id="rId38" xr:uid="{6164D328-02A6-4DAA-8678-57C5C5470E4A}"/>
    <hyperlink ref="O36" r:id="rId39" xr:uid="{FE666547-D6EC-463D-B4BB-53AD8E53E5F5}"/>
    <hyperlink ref="O24" r:id="rId40" location="available-tab" xr:uid="{79E06EF6-3A7E-49E3-818D-892D9F204FC8}"/>
    <hyperlink ref="O31" r:id="rId41" xr:uid="{87256D04-1E6E-4AA5-BF3D-6281D336CA10}"/>
    <hyperlink ref="O17" r:id="rId42" xr:uid="{CBDDF381-F57D-4331-8119-71243F2278F7}"/>
  </hyperlinks>
  <pageMargins left="0.7" right="0.7" top="0.75" bottom="0.75" header="0.3" footer="0.3"/>
  <pageSetup orientation="portrait" r:id="rId43"/>
  <tableParts count="3">
    <tablePart r:id="rId44"/>
    <tablePart r:id="rId45"/>
    <tablePart r:id="rId4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CC91-4F4A-4F9F-A4E5-C8D570569AD2}">
  <dimension ref="B2:L19"/>
  <sheetViews>
    <sheetView workbookViewId="0">
      <selection activeCell="C20" sqref="C20"/>
    </sheetView>
  </sheetViews>
  <sheetFormatPr defaultRowHeight="15.75"/>
  <cols>
    <col min="2" max="2" width="19" customWidth="1"/>
    <col min="3" max="3" width="16.25" customWidth="1"/>
    <col min="4" max="4" width="10.125" bestFit="1" customWidth="1"/>
    <col min="5" max="5" width="10.25" bestFit="1" customWidth="1"/>
    <col min="12" max="12" width="20.25" bestFit="1" customWidth="1"/>
  </cols>
  <sheetData>
    <row r="2" spans="2:12">
      <c r="C2">
        <v>2025</v>
      </c>
      <c r="D2">
        <v>2024</v>
      </c>
    </row>
    <row r="3" spans="2:12">
      <c r="B3" t="s">
        <v>499</v>
      </c>
      <c r="C3" t="s">
        <v>500</v>
      </c>
      <c r="G3" t="s">
        <v>501</v>
      </c>
      <c r="L3" t="s">
        <v>502</v>
      </c>
    </row>
    <row r="4" spans="2:12">
      <c r="B4" t="s">
        <v>503</v>
      </c>
      <c r="C4" s="128">
        <v>300</v>
      </c>
      <c r="D4" s="166">
        <v>300</v>
      </c>
    </row>
    <row r="5" spans="2:12">
      <c r="B5" t="s">
        <v>504</v>
      </c>
      <c r="C5" s="128">
        <v>282.51</v>
      </c>
      <c r="D5" s="166">
        <v>65.239999999999995</v>
      </c>
      <c r="G5" t="s">
        <v>505</v>
      </c>
      <c r="L5" t="s">
        <v>506</v>
      </c>
    </row>
    <row r="6" spans="2:12">
      <c r="B6" t="s">
        <v>88</v>
      </c>
      <c r="C6" s="128">
        <v>701.91</v>
      </c>
      <c r="D6" s="166">
        <v>701.91</v>
      </c>
      <c r="L6" t="s">
        <v>507</v>
      </c>
    </row>
    <row r="7" spans="2:12">
      <c r="B7" t="s">
        <v>97</v>
      </c>
      <c r="C7" s="128">
        <v>376.82</v>
      </c>
      <c r="D7" s="128">
        <v>376.82</v>
      </c>
    </row>
    <row r="8" spans="2:12">
      <c r="B8" t="s">
        <v>508</v>
      </c>
      <c r="C8" s="128">
        <v>218.14</v>
      </c>
      <c r="D8" s="166">
        <v>172.4</v>
      </c>
    </row>
    <row r="9" spans="2:12">
      <c r="B9" t="s">
        <v>509</v>
      </c>
      <c r="C9" s="128">
        <v>41.09</v>
      </c>
      <c r="D9" s="166">
        <v>41.09</v>
      </c>
    </row>
    <row r="10" spans="2:12">
      <c r="B10" t="s">
        <v>510</v>
      </c>
      <c r="C10" s="128">
        <f>SUM(I10:I13)</f>
        <v>743.32999999999993</v>
      </c>
      <c r="D10" s="166">
        <v>801.11</v>
      </c>
      <c r="H10" t="s">
        <v>511</v>
      </c>
      <c r="I10" s="128">
        <v>287.83</v>
      </c>
    </row>
    <row r="11" spans="2:12">
      <c r="B11" t="s">
        <v>512</v>
      </c>
      <c r="C11" s="128">
        <v>1299.99</v>
      </c>
      <c r="D11" s="166">
        <v>1299</v>
      </c>
      <c r="H11" t="s">
        <v>513</v>
      </c>
      <c r="I11" s="128">
        <v>229.78</v>
      </c>
    </row>
    <row r="12" spans="2:12">
      <c r="B12" t="s">
        <v>514</v>
      </c>
      <c r="C12" s="128">
        <v>300</v>
      </c>
      <c r="D12" s="166">
        <v>210</v>
      </c>
      <c r="H12" t="s">
        <v>323</v>
      </c>
      <c r="I12" s="128">
        <v>57.78</v>
      </c>
    </row>
    <row r="13" spans="2:12">
      <c r="B13" t="s">
        <v>515</v>
      </c>
      <c r="C13" s="128">
        <v>324.38</v>
      </c>
      <c r="D13" s="128">
        <v>324.38</v>
      </c>
      <c r="H13" t="s">
        <v>516</v>
      </c>
      <c r="I13" s="128">
        <v>167.94</v>
      </c>
    </row>
    <row r="14" spans="2:12">
      <c r="B14" t="s">
        <v>517</v>
      </c>
      <c r="C14" s="128">
        <f>14.99+13.49</f>
        <v>28.48</v>
      </c>
      <c r="D14" s="166">
        <f>12.99+14.99</f>
        <v>27.98</v>
      </c>
    </row>
    <row r="15" spans="2:12">
      <c r="B15" t="s">
        <v>518</v>
      </c>
      <c r="C15" s="128">
        <v>200</v>
      </c>
      <c r="D15" s="166">
        <v>169.98</v>
      </c>
    </row>
    <row r="16" spans="2:12">
      <c r="B16" t="s">
        <v>519</v>
      </c>
      <c r="C16" s="128">
        <v>329.98</v>
      </c>
      <c r="D16" s="166">
        <v>169.98</v>
      </c>
    </row>
    <row r="17" spans="2:4">
      <c r="B17" t="s">
        <v>520</v>
      </c>
      <c r="C17" s="128">
        <f>SUM(C4:C16)</f>
        <v>5146.6299999999992</v>
      </c>
      <c r="D17" s="166">
        <f>SUM(D4:D16)</f>
        <v>4659.8899999999985</v>
      </c>
    </row>
    <row r="19" spans="2:4">
      <c r="C19" s="128">
        <f>C17-D17</f>
        <v>486.74000000000069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5A7-6DE7-8F47-B545-FD874A2CF0DF}">
  <dimension ref="B2:Z202"/>
  <sheetViews>
    <sheetView topLeftCell="A3" zoomScale="80" zoomScaleNormal="80" workbookViewId="0">
      <pane xSplit="3" ySplit="4" topLeftCell="D7" activePane="bottomRight" state="frozen"/>
      <selection pane="topRight" activeCell="D3" sqref="D3"/>
      <selection pane="bottomLeft" activeCell="A7" sqref="A7"/>
      <selection pane="bottomRight" activeCell="C18" sqref="C18"/>
    </sheetView>
  </sheetViews>
  <sheetFormatPr defaultColWidth="11" defaultRowHeight="15.75" outlineLevelRow="1"/>
  <cols>
    <col min="2" max="2" width="16" bestFit="1" customWidth="1"/>
    <col min="3" max="3" width="26.25" bestFit="1" customWidth="1"/>
    <col min="4" max="4" width="16.5" customWidth="1"/>
    <col min="5" max="5" width="19" bestFit="1" customWidth="1"/>
    <col min="6" max="6" width="18" customWidth="1"/>
    <col min="7" max="7" width="40.5" customWidth="1"/>
    <col min="8" max="8" width="16.5" bestFit="1" customWidth="1"/>
    <col min="9" max="9" width="19" customWidth="1"/>
    <col min="10" max="11" width="13.5" customWidth="1"/>
    <col min="12" max="12" width="19" customWidth="1"/>
    <col min="13" max="13" width="15.625" bestFit="1" customWidth="1"/>
    <col min="14" max="14" width="11" bestFit="1" customWidth="1"/>
    <col min="15" max="15" width="10" customWidth="1"/>
    <col min="16" max="16" width="15" customWidth="1"/>
    <col min="17" max="17" width="13" customWidth="1"/>
    <col min="18" max="18" width="21" bestFit="1" customWidth="1"/>
    <col min="19" max="19" width="14.5" customWidth="1"/>
    <col min="20" max="20" width="20" bestFit="1" customWidth="1"/>
    <col min="21" max="21" width="13.5" style="137" customWidth="1"/>
    <col min="22" max="22" width="11" style="137"/>
    <col min="26" max="26" width="13" bestFit="1" customWidth="1"/>
  </cols>
  <sheetData>
    <row r="2" spans="2:26" ht="47.25">
      <c r="B2" s="191" t="s">
        <v>246</v>
      </c>
      <c r="C2" s="191"/>
      <c r="O2" s="36" t="s">
        <v>247</v>
      </c>
    </row>
    <row r="3" spans="2:26" ht="16.5" thickBot="1"/>
    <row r="4" spans="2:26" ht="16.5" thickBot="1">
      <c r="B4" s="3" t="s">
        <v>248</v>
      </c>
      <c r="C4" s="20">
        <f>SUM(X7:X102)</f>
        <v>2113.79</v>
      </c>
      <c r="D4" s="3" t="s">
        <v>249</v>
      </c>
      <c r="E4" s="56">
        <f>SUM(Table24512[Mass Total (lb) On Car])</f>
        <v>94.940000000000012</v>
      </c>
      <c r="F4" s="3" t="s">
        <v>250</v>
      </c>
      <c r="G4" s="4">
        <f>SUM(Table24512[Mass/part (lb)])</f>
        <v>33.269999999999996</v>
      </c>
      <c r="L4" t="s">
        <v>260</v>
      </c>
      <c r="V4" s="15"/>
      <c r="X4" s="15">
        <f>SUM(X7:X28)</f>
        <v>2113.79</v>
      </c>
      <c r="Y4" s="15"/>
    </row>
    <row r="5" spans="2:26">
      <c r="C5" s="128">
        <f>SUM(W7:W102)</f>
        <v>1663.79</v>
      </c>
      <c r="L5" s="135">
        <f>SUM(L7:L28)</f>
        <v>94.940000000000012</v>
      </c>
    </row>
    <row r="6" spans="2:26" ht="94.5" customHeight="1" thickBot="1">
      <c r="B6" s="97" t="s">
        <v>2</v>
      </c>
      <c r="C6" s="98" t="s">
        <v>50</v>
      </c>
      <c r="D6" s="98" t="s">
        <v>55</v>
      </c>
      <c r="E6" s="98" t="s">
        <v>253</v>
      </c>
      <c r="F6" s="98" t="s">
        <v>254</v>
      </c>
      <c r="G6" s="98" t="s">
        <v>255</v>
      </c>
      <c r="H6" s="98" t="s">
        <v>256</v>
      </c>
      <c r="I6" s="98" t="s">
        <v>257</v>
      </c>
      <c r="J6" s="98" t="s">
        <v>258</v>
      </c>
      <c r="K6" s="98" t="s">
        <v>521</v>
      </c>
      <c r="L6" s="98" t="s">
        <v>260</v>
      </c>
      <c r="M6" s="98" t="s">
        <v>261</v>
      </c>
      <c r="N6" s="98" t="s">
        <v>262</v>
      </c>
      <c r="O6" s="98" t="s">
        <v>263</v>
      </c>
      <c r="P6" s="98" t="s">
        <v>265</v>
      </c>
      <c r="Q6" s="98" t="s">
        <v>266</v>
      </c>
      <c r="R6" s="98" t="s">
        <v>267</v>
      </c>
      <c r="S6" s="98" t="s">
        <v>268</v>
      </c>
      <c r="T6" s="98" t="s">
        <v>269</v>
      </c>
      <c r="U6" s="138" t="s">
        <v>270</v>
      </c>
      <c r="V6" s="138" t="s">
        <v>271</v>
      </c>
      <c r="W6" s="98" t="s">
        <v>272</v>
      </c>
      <c r="X6" s="98" t="s">
        <v>21</v>
      </c>
      <c r="Y6" s="98" t="s">
        <v>273</v>
      </c>
      <c r="Z6" s="98" t="s">
        <v>274</v>
      </c>
    </row>
    <row r="7" spans="2:26" ht="16.5" thickTop="1">
      <c r="B7" t="s">
        <v>162</v>
      </c>
      <c r="C7" s="170" t="s">
        <v>163</v>
      </c>
      <c r="D7" t="s">
        <v>522</v>
      </c>
      <c r="E7" s="6" t="s">
        <v>523</v>
      </c>
      <c r="F7" s="6"/>
      <c r="G7" s="96"/>
      <c r="H7" s="96"/>
      <c r="I7" t="s">
        <v>335</v>
      </c>
      <c r="K7" s="140"/>
      <c r="L7" s="135">
        <v>55</v>
      </c>
      <c r="O7" s="31"/>
      <c r="T7">
        <f>Table24512[[#This Row],['# of Spare Parts or Packages]]+Table24512[[#This Row],['# of Packages or Parts]]</f>
        <v>0</v>
      </c>
      <c r="V7" s="137">
        <v>347</v>
      </c>
      <c r="W7" s="128">
        <f>Table24512[[#This Row],['# of Packages or Parts]]*Table24512[[#This Row],[Price per Package or Part]]+Table24512[[#This Row],[Shipping Cost]]</f>
        <v>347</v>
      </c>
      <c r="X7" s="15">
        <f>Table24512[[#This Row],[Total '# of Parts or Packages to Order]]*Table24512[[#This Row],[Price per Package or Part]]+Table24512[[#This Row],[Shipping Cost]]</f>
        <v>347</v>
      </c>
      <c r="Y7" s="6"/>
    </row>
    <row r="8" spans="2:26">
      <c r="B8" t="s">
        <v>524</v>
      </c>
      <c r="C8" s="170" t="s">
        <v>525</v>
      </c>
      <c r="D8" t="s">
        <v>522</v>
      </c>
      <c r="E8" s="6" t="s">
        <v>523</v>
      </c>
      <c r="F8" s="6">
        <v>1</v>
      </c>
      <c r="G8" s="96" t="s">
        <v>526</v>
      </c>
      <c r="H8" s="36"/>
      <c r="I8" t="s">
        <v>335</v>
      </c>
      <c r="J8" t="s">
        <v>527</v>
      </c>
      <c r="L8" s="135">
        <f>Table24512[[#This Row],[QTY Nessary for Car]]*Table24512[[#This Row],[Mass/part (lb)]]</f>
        <v>0</v>
      </c>
      <c r="M8" t="s">
        <v>528</v>
      </c>
      <c r="N8" t="s">
        <v>529</v>
      </c>
      <c r="O8" s="136" t="s">
        <v>530</v>
      </c>
      <c r="R8">
        <v>1</v>
      </c>
      <c r="T8">
        <f>Table24512[[#This Row],['# of Spare Parts or Packages]]+Table24512[[#This Row],['# of Packages or Parts]]</f>
        <v>1</v>
      </c>
      <c r="U8" s="128">
        <v>530.04</v>
      </c>
      <c r="W8" s="128">
        <v>530.04</v>
      </c>
      <c r="X8" s="15">
        <f>Table24512[[#This Row],[Total '# of Parts or Packages to Order]]*Table24512[[#This Row],[Price per Package or Part]]+Table24512[[#This Row],[Shipping Cost]]</f>
        <v>530.04</v>
      </c>
      <c r="Y8" s="6" t="s">
        <v>531</v>
      </c>
    </row>
    <row r="9" spans="2:26">
      <c r="B9" t="s">
        <v>532</v>
      </c>
      <c r="C9" s="170" t="s">
        <v>533</v>
      </c>
      <c r="D9" t="s">
        <v>522</v>
      </c>
      <c r="E9" s="6" t="s">
        <v>523</v>
      </c>
      <c r="F9" s="6">
        <v>1</v>
      </c>
      <c r="G9" s="96" t="s">
        <v>534</v>
      </c>
      <c r="H9" s="36"/>
      <c r="I9" t="s">
        <v>335</v>
      </c>
      <c r="J9" t="s">
        <v>527</v>
      </c>
      <c r="L9" s="135">
        <f>Table24512[[#This Row],[QTY Nessary for Car]]*Table24512[[#This Row],[Mass/part (lb)]]</f>
        <v>0</v>
      </c>
      <c r="M9" t="s">
        <v>528</v>
      </c>
      <c r="N9" t="s">
        <v>535</v>
      </c>
      <c r="O9" s="136" t="s">
        <v>530</v>
      </c>
      <c r="R9">
        <v>1</v>
      </c>
      <c r="T9">
        <f>Table24512[[#This Row],['# of Spare Parts or Packages]]+Table24512[[#This Row],['# of Packages or Parts]]</f>
        <v>1</v>
      </c>
      <c r="U9" s="128">
        <v>628.67999999999995</v>
      </c>
      <c r="W9" s="128">
        <v>628.67999999999995</v>
      </c>
      <c r="X9" s="15">
        <f>Table24512[[#This Row],[Total '# of Parts or Packages to Order]]*Table24512[[#This Row],[Price per Package or Part]]+Table24512[[#This Row],[Shipping Cost]]</f>
        <v>628.67999999999995</v>
      </c>
      <c r="Y9" s="6" t="s">
        <v>531</v>
      </c>
    </row>
    <row r="10" spans="2:26">
      <c r="B10" t="s">
        <v>164</v>
      </c>
      <c r="C10" s="168" t="s">
        <v>536</v>
      </c>
      <c r="E10" s="6"/>
      <c r="F10" s="6"/>
      <c r="G10" s="96"/>
      <c r="H10" s="96"/>
      <c r="K10" s="141"/>
      <c r="L10" s="135" t="s">
        <v>279</v>
      </c>
      <c r="T10">
        <f>Table24512[[#This Row],['# of Spare Parts or Packages]]+Table24512[[#This Row],['# of Packages or Parts]]</f>
        <v>0</v>
      </c>
      <c r="W10" s="128">
        <f>Table24512[[#This Row],['# of Packages or Parts]]*Table24512[[#This Row],[Price per Package or Part]]+Table24512[[#This Row],[Shipping Cost]]</f>
        <v>0</v>
      </c>
      <c r="X10" s="15">
        <f>Table24512[[#This Row],[Total '# of Parts or Packages to Order]]*Table24512[[#This Row],[Price per Package or Part]]+Table24512[[#This Row],[Shipping Cost]]</f>
        <v>0</v>
      </c>
      <c r="Y10" s="6"/>
    </row>
    <row r="11" spans="2:26" ht="31.5" outlineLevel="1">
      <c r="B11" t="s">
        <v>166</v>
      </c>
      <c r="C11" s="5" t="s">
        <v>537</v>
      </c>
      <c r="D11" t="s">
        <v>538</v>
      </c>
      <c r="E11" s="6" t="s">
        <v>295</v>
      </c>
      <c r="F11" s="6">
        <v>2</v>
      </c>
      <c r="G11" s="96" t="s">
        <v>539</v>
      </c>
      <c r="H11" s="96"/>
      <c r="I11" t="s">
        <v>335</v>
      </c>
      <c r="J11" s="36" t="s">
        <v>540</v>
      </c>
      <c r="K11" s="135">
        <v>2.5</v>
      </c>
      <c r="L11" s="135">
        <f>Table24512[[#This Row],[QTY Nessary for Car]]*Table24512[[#This Row],[Mass/part (lb)]]</f>
        <v>5</v>
      </c>
      <c r="N11" s="30"/>
      <c r="O11" s="16"/>
      <c r="P11">
        <v>0</v>
      </c>
      <c r="Q11">
        <v>1</v>
      </c>
      <c r="R11">
        <v>2</v>
      </c>
      <c r="S11">
        <v>0</v>
      </c>
      <c r="T11">
        <f>Table24512[[#This Row],['# of Spare Parts or Packages]]+Table24512[[#This Row],['# of Packages or Parts]]</f>
        <v>2</v>
      </c>
      <c r="W11" s="128"/>
      <c r="X11" s="15">
        <f>Table24512[[#This Row],[Total '# of Parts or Packages to Order]]*Table24512[[#This Row],[Price per Package or Part]]+Table24512[[#This Row],[Shipping Cost]]</f>
        <v>0</v>
      </c>
      <c r="Y11" s="6" t="s">
        <v>541</v>
      </c>
    </row>
    <row r="12" spans="2:26" ht="31.5" outlineLevel="1">
      <c r="B12" t="s">
        <v>542</v>
      </c>
      <c r="C12" s="183" t="s">
        <v>543</v>
      </c>
      <c r="D12" t="s">
        <v>538</v>
      </c>
      <c r="E12" s="6" t="s">
        <v>295</v>
      </c>
      <c r="F12" s="6">
        <v>2</v>
      </c>
      <c r="G12" s="96" t="s">
        <v>544</v>
      </c>
      <c r="H12" s="36"/>
      <c r="I12" t="s">
        <v>335</v>
      </c>
      <c r="J12" s="36" t="s">
        <v>540</v>
      </c>
      <c r="K12" s="135">
        <v>1</v>
      </c>
      <c r="L12" s="135">
        <f>Table24512[[#This Row],[QTY Nessary for Car]]*Table24512[[#This Row],[Mass/part (lb)]]</f>
        <v>2</v>
      </c>
      <c r="N12" s="30"/>
      <c r="O12" s="16"/>
      <c r="T12">
        <f>Table24512[[#This Row],['# of Spare Parts or Packages]]+Table24512[[#This Row],['# of Packages or Parts]]</f>
        <v>0</v>
      </c>
      <c r="W12" s="128">
        <f>Table24512[[#This Row],['# of Packages or Parts]]*Table24512[[#This Row],[Price per Package or Part]]+Table24512[[#This Row],[Shipping Cost]]</f>
        <v>0</v>
      </c>
      <c r="X12" s="15">
        <f>Table24512[[#This Row],[Total '# of Parts or Packages to Order]]*Table24512[[#This Row],[Price per Package or Part]]+Table24512[[#This Row],[Shipping Cost]]</f>
        <v>0</v>
      </c>
      <c r="Y12" s="6"/>
    </row>
    <row r="13" spans="2:26" ht="31.5" outlineLevel="1">
      <c r="B13" t="s">
        <v>545</v>
      </c>
      <c r="C13" s="183" t="s">
        <v>546</v>
      </c>
      <c r="D13" t="s">
        <v>538</v>
      </c>
      <c r="E13" s="6" t="s">
        <v>295</v>
      </c>
      <c r="F13" s="6">
        <v>2</v>
      </c>
      <c r="G13" s="96" t="s">
        <v>547</v>
      </c>
      <c r="H13" s="36"/>
      <c r="I13" t="s">
        <v>335</v>
      </c>
      <c r="J13" s="36" t="s">
        <v>540</v>
      </c>
      <c r="K13" s="135">
        <v>1.32</v>
      </c>
      <c r="L13" s="135">
        <f>Table24512[[#This Row],[QTY Nessary for Car]]*Table24512[[#This Row],[Mass/part (lb)]]</f>
        <v>2.64</v>
      </c>
      <c r="N13" s="30"/>
      <c r="O13" s="16"/>
      <c r="T13">
        <f>Table24512[[#This Row],['# of Spare Parts or Packages]]+Table24512[[#This Row],['# of Packages or Parts]]</f>
        <v>0</v>
      </c>
      <c r="W13" s="128">
        <f>Table24512[[#This Row],['# of Packages or Parts]]*Table24512[[#This Row],[Price per Package or Part]]+Table24512[[#This Row],[Shipping Cost]]</f>
        <v>0</v>
      </c>
      <c r="X13" s="15">
        <f>Table24512[[#This Row],[Total '# of Parts or Packages to Order]]*Table24512[[#This Row],[Price per Package or Part]]+Table24512[[#This Row],[Shipping Cost]]</f>
        <v>0</v>
      </c>
      <c r="Y13" s="6"/>
    </row>
    <row r="14" spans="2:26" ht="31.5" outlineLevel="1">
      <c r="B14" t="s">
        <v>170</v>
      </c>
      <c r="C14" s="183" t="s">
        <v>548</v>
      </c>
      <c r="D14" t="s">
        <v>538</v>
      </c>
      <c r="E14" s="6" t="s">
        <v>295</v>
      </c>
      <c r="F14" s="6">
        <v>2</v>
      </c>
      <c r="G14" s="96" t="s">
        <v>549</v>
      </c>
      <c r="H14" s="36"/>
      <c r="I14" t="s">
        <v>335</v>
      </c>
      <c r="J14" s="36" t="s">
        <v>540</v>
      </c>
      <c r="K14" s="135">
        <v>1.04</v>
      </c>
      <c r="L14" s="135">
        <f>Table24512[[#This Row],[QTY Nessary for Car]]*Table24512[[#This Row],[Mass/part (lb)]]</f>
        <v>2.08</v>
      </c>
      <c r="N14" s="30"/>
      <c r="O14" s="16"/>
      <c r="T14">
        <f>Table24512[[#This Row],['# of Spare Parts or Packages]]+Table24512[[#This Row],['# of Packages or Parts]]</f>
        <v>0</v>
      </c>
      <c r="W14" s="128">
        <f>Table24512[[#This Row],['# of Packages or Parts]]*Table24512[[#This Row],[Price per Package or Part]]+Table24512[[#This Row],[Shipping Cost]]</f>
        <v>0</v>
      </c>
      <c r="X14" s="15">
        <f>Table24512[[#This Row],[Total '# of Parts or Packages to Order]]*Table24512[[#This Row],[Price per Package or Part]]+Table24512[[#This Row],[Shipping Cost]]</f>
        <v>0</v>
      </c>
      <c r="Y14" s="6"/>
    </row>
    <row r="15" spans="2:26" ht="31.5" outlineLevel="1">
      <c r="B15" t="s">
        <v>172</v>
      </c>
      <c r="C15" s="183" t="s">
        <v>550</v>
      </c>
      <c r="D15" t="s">
        <v>538</v>
      </c>
      <c r="E15" s="6" t="s">
        <v>295</v>
      </c>
      <c r="F15" s="6">
        <v>2</v>
      </c>
      <c r="G15" s="96" t="s">
        <v>551</v>
      </c>
      <c r="H15" s="36"/>
      <c r="I15" t="s">
        <v>335</v>
      </c>
      <c r="J15" s="36" t="s">
        <v>552</v>
      </c>
      <c r="K15" s="135">
        <v>0.81</v>
      </c>
      <c r="L15" s="135">
        <f>Table24512[[#This Row],[QTY Nessary for Car]]*Table24512[[#This Row],[Mass/part (lb)]]</f>
        <v>1.62</v>
      </c>
      <c r="N15" s="30"/>
      <c r="O15" s="16"/>
      <c r="T15">
        <f>Table24512[[#This Row],['# of Spare Parts or Packages]]+Table24512[[#This Row],['# of Packages or Parts]]</f>
        <v>0</v>
      </c>
      <c r="W15" s="128">
        <f>Table24512[[#This Row],['# of Packages or Parts]]*Table24512[[#This Row],[Price per Package or Part]]+Table24512[[#This Row],[Shipping Cost]]</f>
        <v>0</v>
      </c>
      <c r="X15" s="15">
        <f>Table24512[[#This Row],[Total '# of Parts or Packages to Order]]*Table24512[[#This Row],[Price per Package or Part]]+Table24512[[#This Row],[Shipping Cost]]</f>
        <v>0</v>
      </c>
      <c r="Y15" s="6"/>
    </row>
    <row r="16" spans="2:26" ht="31.5" outlineLevel="1">
      <c r="B16" t="s">
        <v>174</v>
      </c>
      <c r="C16" s="183" t="s">
        <v>553</v>
      </c>
      <c r="D16" t="s">
        <v>538</v>
      </c>
      <c r="E16" s="6" t="s">
        <v>295</v>
      </c>
      <c r="F16" s="6">
        <v>1</v>
      </c>
      <c r="G16" s="96" t="s">
        <v>554</v>
      </c>
      <c r="H16" s="36"/>
      <c r="I16" t="s">
        <v>335</v>
      </c>
      <c r="J16" s="36" t="s">
        <v>552</v>
      </c>
      <c r="K16" s="135">
        <v>0.81</v>
      </c>
      <c r="L16" s="135">
        <f>Table24512[[#This Row],[QTY Nessary for Car]]*Table24512[[#This Row],[Mass/part (lb)]]</f>
        <v>0.81</v>
      </c>
      <c r="N16" s="30"/>
      <c r="O16" s="16"/>
      <c r="T16">
        <f>Table24512[[#This Row],['# of Spare Parts or Packages]]+Table24512[[#This Row],['# of Packages or Parts]]</f>
        <v>0</v>
      </c>
      <c r="W16" s="128">
        <f>Table24512[[#This Row],['# of Packages or Parts]]*Table24512[[#This Row],[Price per Package or Part]]+Table24512[[#This Row],[Shipping Cost]]</f>
        <v>0</v>
      </c>
      <c r="X16" s="15">
        <f>Table24512[[#This Row],[Total '# of Parts or Packages to Order]]*Table24512[[#This Row],[Price per Package or Part]]+Table24512[[#This Row],[Shipping Cost]]</f>
        <v>0</v>
      </c>
      <c r="Y16" s="6"/>
    </row>
    <row r="17" spans="2:26" ht="31.5" outlineLevel="1">
      <c r="B17" t="s">
        <v>555</v>
      </c>
      <c r="C17" s="183" t="s">
        <v>556</v>
      </c>
      <c r="D17" t="s">
        <v>538</v>
      </c>
      <c r="E17" s="6" t="s">
        <v>295</v>
      </c>
      <c r="F17" s="6">
        <v>1</v>
      </c>
      <c r="G17" s="96" t="s">
        <v>557</v>
      </c>
      <c r="H17" s="96"/>
      <c r="I17" t="s">
        <v>335</v>
      </c>
      <c r="J17" s="36" t="s">
        <v>558</v>
      </c>
      <c r="K17">
        <v>0.89</v>
      </c>
      <c r="L17" s="135">
        <f>Table24512[[#This Row],[QTY Nessary for Car]]*Table24512[[#This Row],[Mass/part (lb)]]</f>
        <v>0.89</v>
      </c>
      <c r="O17" s="16"/>
      <c r="P17">
        <v>0</v>
      </c>
      <c r="Q17">
        <v>1</v>
      </c>
      <c r="R17">
        <v>1</v>
      </c>
      <c r="S17">
        <v>0</v>
      </c>
      <c r="T17">
        <f>Table24512[[#This Row],['# of Spare Parts or Packages]]+Table24512[[#This Row],['# of Packages or Parts]]</f>
        <v>1</v>
      </c>
      <c r="W17" s="128">
        <f>Table24512[[#This Row],['# of Packages or Parts]]*Table24512[[#This Row],[Price per Package or Part]]+Table24512[[#This Row],[Shipping Cost]]</f>
        <v>0</v>
      </c>
      <c r="X17" s="15">
        <f>Table24512[[#This Row],[Total '# of Parts or Packages to Order]]*Table24512[[#This Row],[Price per Package or Part]]+Table24512[[#This Row],[Shipping Cost]]</f>
        <v>0</v>
      </c>
      <c r="Y17" s="6" t="s">
        <v>541</v>
      </c>
    </row>
    <row r="18" spans="2:26" ht="31.5" outlineLevel="1">
      <c r="B18" t="s">
        <v>559</v>
      </c>
      <c r="C18" s="183" t="s">
        <v>171</v>
      </c>
      <c r="D18" t="s">
        <v>560</v>
      </c>
      <c r="E18" s="6" t="s">
        <v>295</v>
      </c>
      <c r="F18" s="6">
        <v>1</v>
      </c>
      <c r="G18" s="96" t="s">
        <v>561</v>
      </c>
      <c r="H18" s="96"/>
      <c r="I18" t="s">
        <v>335</v>
      </c>
      <c r="J18" s="36" t="s">
        <v>562</v>
      </c>
      <c r="K18">
        <v>0.62</v>
      </c>
      <c r="L18" s="135">
        <f>Table24512[[#This Row],[QTY Nessary for Car]]*Table24512[[#This Row],[Mass/part (lb)]]</f>
        <v>0.62</v>
      </c>
      <c r="M18" t="s">
        <v>563</v>
      </c>
      <c r="O18" s="136" t="s">
        <v>263</v>
      </c>
      <c r="P18">
        <v>0</v>
      </c>
      <c r="Q18">
        <v>1</v>
      </c>
      <c r="R18">
        <v>1</v>
      </c>
      <c r="S18">
        <v>0</v>
      </c>
      <c r="T18">
        <f>Table24512[[#This Row],['# of Spare Parts or Packages]]+Table24512[[#This Row],['# of Packages or Parts]]</f>
        <v>1</v>
      </c>
      <c r="U18" s="137">
        <v>23.64</v>
      </c>
      <c r="W18" s="128">
        <f>Table24512[[#This Row],['# of Packages or Parts]]*Table24512[[#This Row],[Price per Package or Part]]+Table24512[[#This Row],[Shipping Cost]]</f>
        <v>23.64</v>
      </c>
      <c r="X18" s="15">
        <f>Table24512[[#This Row],[Total '# of Parts or Packages to Order]]*Table24512[[#This Row],[Price per Package or Part]]+Table24512[[#This Row],[Shipping Cost]]</f>
        <v>23.64</v>
      </c>
      <c r="Y18" s="6" t="s">
        <v>541</v>
      </c>
    </row>
    <row r="19" spans="2:26" ht="31.5" outlineLevel="1">
      <c r="B19" t="s">
        <v>564</v>
      </c>
      <c r="C19" s="183" t="s">
        <v>173</v>
      </c>
      <c r="D19" t="s">
        <v>560</v>
      </c>
      <c r="E19" s="6" t="s">
        <v>295</v>
      </c>
      <c r="F19" s="6">
        <v>1</v>
      </c>
      <c r="G19" s="96" t="s">
        <v>565</v>
      </c>
      <c r="H19" s="96"/>
      <c r="I19" t="s">
        <v>335</v>
      </c>
      <c r="J19" s="36" t="s">
        <v>562</v>
      </c>
      <c r="K19">
        <v>0.93</v>
      </c>
      <c r="L19" s="135">
        <f>Table24512[[#This Row],[QTY Nessary for Car]]*Table24512[[#This Row],[Mass/part (lb)]]</f>
        <v>0.93</v>
      </c>
      <c r="M19" t="s">
        <v>563</v>
      </c>
      <c r="O19" s="136" t="s">
        <v>263</v>
      </c>
      <c r="P19">
        <v>0</v>
      </c>
      <c r="Q19">
        <v>1</v>
      </c>
      <c r="R19">
        <v>1</v>
      </c>
      <c r="S19">
        <v>0</v>
      </c>
      <c r="T19">
        <f>Table24512[[#This Row],['# of Spare Parts or Packages]]+Table24512[[#This Row],['# of Packages or Parts]]</f>
        <v>1</v>
      </c>
      <c r="U19" s="137">
        <v>81.39</v>
      </c>
      <c r="W19" s="128">
        <f>Table24512[[#This Row],['# of Packages or Parts]]*Table24512[[#This Row],[Price per Package or Part]]+Table24512[[#This Row],[Shipping Cost]]</f>
        <v>81.39</v>
      </c>
      <c r="X19" s="15">
        <f>Table24512[[#This Row],[Total '# of Parts or Packages to Order]]*Table24512[[#This Row],[Price per Package or Part]]+Table24512[[#This Row],[Shipping Cost]]</f>
        <v>81.39</v>
      </c>
      <c r="Y19" s="6" t="s">
        <v>541</v>
      </c>
    </row>
    <row r="20" spans="2:26" ht="31.5" outlineLevel="1">
      <c r="B20" t="s">
        <v>566</v>
      </c>
      <c r="C20" s="169" t="s">
        <v>567</v>
      </c>
      <c r="D20" t="s">
        <v>560</v>
      </c>
      <c r="E20" s="6" t="s">
        <v>295</v>
      </c>
      <c r="F20" s="6">
        <v>1</v>
      </c>
      <c r="G20" s="96" t="s">
        <v>568</v>
      </c>
      <c r="H20" s="36"/>
      <c r="I20" t="s">
        <v>335</v>
      </c>
      <c r="J20" s="36" t="s">
        <v>562</v>
      </c>
      <c r="L20" s="135">
        <f>Table24512[[#This Row],[QTY Nessary for Car]]*Table24512[[#This Row],[Mass/part (lb)]]</f>
        <v>0</v>
      </c>
      <c r="O20" s="16"/>
      <c r="T20">
        <f>Table24512[[#This Row],['# of Spare Parts or Packages]]+Table24512[[#This Row],['# of Packages or Parts]]</f>
        <v>0</v>
      </c>
      <c r="W20" s="128">
        <f>Table24512[[#This Row],['# of Packages or Parts]]*Table24512[[#This Row],[Price per Package or Part]]+Table24512[[#This Row],[Shipping Cost]]</f>
        <v>0</v>
      </c>
      <c r="X20" s="15">
        <f>Table24512[[#This Row],[Total '# of Parts or Packages to Order]]*Table24512[[#This Row],[Price per Package or Part]]+Table24512[[#This Row],[Shipping Cost]]</f>
        <v>0</v>
      </c>
      <c r="Y20" s="6"/>
    </row>
    <row r="21" spans="2:26" ht="31.5" outlineLevel="1">
      <c r="B21" t="s">
        <v>569</v>
      </c>
      <c r="C21" s="5" t="s">
        <v>570</v>
      </c>
      <c r="D21" t="s">
        <v>538</v>
      </c>
      <c r="E21" s="6" t="s">
        <v>295</v>
      </c>
      <c r="F21" s="6">
        <v>1</v>
      </c>
      <c r="G21" s="96" t="s">
        <v>571</v>
      </c>
      <c r="H21" s="36"/>
      <c r="I21" t="s">
        <v>335</v>
      </c>
      <c r="J21" s="36" t="s">
        <v>540</v>
      </c>
      <c r="K21">
        <v>0.74</v>
      </c>
      <c r="L21" s="135">
        <f>Table24512[[#This Row],[QTY Nessary for Car]]*Table24512[[#This Row],[Mass/part (lb)]]</f>
        <v>0.74</v>
      </c>
      <c r="O21" s="16"/>
      <c r="Q21">
        <v>1</v>
      </c>
      <c r="R21">
        <v>1</v>
      </c>
      <c r="T21">
        <f>Table24512[[#This Row],['# of Spare Parts or Packages]]+Table24512[[#This Row],['# of Packages or Parts]]</f>
        <v>1</v>
      </c>
      <c r="W21" s="128">
        <f>Table24512[[#This Row],['# of Packages or Parts]]*Table24512[[#This Row],[Price per Package or Part]]+Table24512[[#This Row],[Shipping Cost]]</f>
        <v>0</v>
      </c>
      <c r="X21" s="15">
        <f>Table24512[[#This Row],[Total '# of Parts or Packages to Order]]*Table24512[[#This Row],[Price per Package or Part]]+Table24512[[#This Row],[Shipping Cost]]</f>
        <v>0</v>
      </c>
      <c r="Y21" s="6"/>
    </row>
    <row r="22" spans="2:26">
      <c r="B22" t="s">
        <v>176</v>
      </c>
      <c r="C22" s="168" t="s">
        <v>177</v>
      </c>
      <c r="D22" t="s">
        <v>572</v>
      </c>
      <c r="E22" s="6"/>
      <c r="F22" s="6"/>
      <c r="G22" s="96"/>
      <c r="H22" s="96"/>
      <c r="K22" s="140"/>
      <c r="L22" s="135" t="s">
        <v>279</v>
      </c>
      <c r="O22" s="16"/>
      <c r="Q22">
        <v>1</v>
      </c>
      <c r="R22">
        <v>1</v>
      </c>
      <c r="S22">
        <v>0</v>
      </c>
      <c r="T22">
        <f>Table24512[[#This Row],['# of Spare Parts or Packages]]+Table24512[[#This Row],['# of Packages or Parts]]</f>
        <v>1</v>
      </c>
      <c r="U22" s="137">
        <v>450</v>
      </c>
      <c r="W22" s="128">
        <v>0</v>
      </c>
      <c r="X22" s="15">
        <f>Table24512[[#This Row],[Total '# of Parts or Packages to Order]]*Table24512[[#This Row],[Price per Package or Part]]+Table24512[[#This Row],[Shipping Cost]]</f>
        <v>450</v>
      </c>
      <c r="Y22" s="6"/>
    </row>
    <row r="23" spans="2:26" outlineLevel="1">
      <c r="B23" t="s">
        <v>178</v>
      </c>
      <c r="C23" s="169" t="s">
        <v>179</v>
      </c>
      <c r="D23" t="s">
        <v>573</v>
      </c>
      <c r="E23" s="6" t="s">
        <v>295</v>
      </c>
      <c r="F23" s="6">
        <v>1</v>
      </c>
      <c r="G23" s="96" t="s">
        <v>179</v>
      </c>
      <c r="H23" s="96"/>
      <c r="I23" t="s">
        <v>335</v>
      </c>
      <c r="K23">
        <v>4</v>
      </c>
      <c r="L23" s="135">
        <f>Table24512[[#This Row],[QTY Nessary for Car]]*Table24512[[#This Row],[Mass/part (lb)]]</f>
        <v>4</v>
      </c>
      <c r="O23" s="16"/>
      <c r="P23">
        <v>0</v>
      </c>
      <c r="Q23">
        <v>1</v>
      </c>
      <c r="R23">
        <v>1</v>
      </c>
      <c r="S23">
        <v>0</v>
      </c>
      <c r="T23">
        <v>0</v>
      </c>
      <c r="W23" s="128">
        <f>Table24512[[#This Row],['# of Packages or Parts]]*Table24512[[#This Row],[Price per Package or Part]]+Table24512[[#This Row],[Shipping Cost]]</f>
        <v>0</v>
      </c>
      <c r="X23" s="15">
        <f>Table24512[[#This Row],[Total '# of Parts or Packages to Order]]*Table24512[[#This Row],[Price per Package or Part]]+Table24512[[#This Row],[Shipping Cost]]</f>
        <v>0</v>
      </c>
      <c r="Y23" s="6" t="s">
        <v>541</v>
      </c>
    </row>
    <row r="24" spans="2:26" outlineLevel="1">
      <c r="B24" t="s">
        <v>180</v>
      </c>
      <c r="C24" s="169" t="s">
        <v>574</v>
      </c>
      <c r="D24" t="s">
        <v>573</v>
      </c>
      <c r="E24" s="6" t="s">
        <v>295</v>
      </c>
      <c r="F24" s="6">
        <v>1</v>
      </c>
      <c r="G24" s="96" t="s">
        <v>575</v>
      </c>
      <c r="H24" s="96"/>
      <c r="I24" t="s">
        <v>335</v>
      </c>
      <c r="K24">
        <v>1</v>
      </c>
      <c r="L24" s="135">
        <f>Table24512[[#This Row],[QTY Nessary for Car]]*Table24512[[#This Row],[Mass/part (lb)]]</f>
        <v>1</v>
      </c>
      <c r="O24" s="16"/>
      <c r="Q24">
        <v>1</v>
      </c>
      <c r="T24">
        <f>Table24512[[#This Row],['# of Spare Parts or Packages]]+Table24512[[#This Row],['# of Packages or Parts]]</f>
        <v>0</v>
      </c>
      <c r="W24" s="128">
        <f>Table24512[[#This Row],['# of Packages or Parts]]*Table24512[[#This Row],[Price per Package or Part]]+Table24512[[#This Row],[Shipping Cost]]</f>
        <v>0</v>
      </c>
      <c r="X24" s="15">
        <f>Table24512[[#This Row],[Total '# of Parts or Packages to Order]]*Table24512[[#This Row],[Price per Package or Part]]+Table24512[[#This Row],[Shipping Cost]]</f>
        <v>0</v>
      </c>
      <c r="Y24" s="6" t="s">
        <v>541</v>
      </c>
    </row>
    <row r="25" spans="2:26" ht="31.5">
      <c r="B25" t="s">
        <v>188</v>
      </c>
      <c r="C25" s="184" t="s">
        <v>189</v>
      </c>
      <c r="D25" t="s">
        <v>560</v>
      </c>
      <c r="E25" s="6" t="s">
        <v>576</v>
      </c>
      <c r="F25" s="6">
        <v>1</v>
      </c>
      <c r="G25" s="96" t="s">
        <v>577</v>
      </c>
      <c r="H25" s="96"/>
      <c r="I25" t="s">
        <v>335</v>
      </c>
      <c r="J25" s="36" t="s">
        <v>562</v>
      </c>
      <c r="K25">
        <v>2.61</v>
      </c>
      <c r="L25" s="135">
        <f>Table24512[[#This Row],[QTY Nessary for Car]]*Table24512[[#This Row],[Mass/part (lb)]]</f>
        <v>2.61</v>
      </c>
      <c r="M25" t="s">
        <v>578</v>
      </c>
      <c r="O25" s="136" t="s">
        <v>263</v>
      </c>
      <c r="P25">
        <v>0</v>
      </c>
      <c r="Q25">
        <v>1</v>
      </c>
      <c r="R25">
        <v>1</v>
      </c>
      <c r="S25">
        <v>0</v>
      </c>
      <c r="T25">
        <v>2</v>
      </c>
      <c r="U25" s="137">
        <v>26.52</v>
      </c>
      <c r="V25" s="137">
        <v>0</v>
      </c>
      <c r="W25" s="128">
        <v>53.04</v>
      </c>
      <c r="X25" s="15">
        <f>Table24512[[#This Row],[Total '# of Parts or Packages to Order]]*Table24512[[#This Row],[Price per Package or Part]]+Table24512[[#This Row],[Shipping Cost]]</f>
        <v>53.04</v>
      </c>
      <c r="Y25" s="6" t="s">
        <v>541</v>
      </c>
    </row>
    <row r="26" spans="2:26" hidden="1" outlineLevel="1">
      <c r="B26" t="s">
        <v>190</v>
      </c>
      <c r="C26" s="169" t="s">
        <v>191</v>
      </c>
      <c r="E26" s="6"/>
      <c r="F26" s="6"/>
      <c r="G26" s="96"/>
      <c r="H26" s="96"/>
      <c r="L26" s="135">
        <f>Table24512[[#This Row],[QTY Nessary for Car]]*Table24512[[#This Row],[Mass/part (lb)]]</f>
        <v>0</v>
      </c>
      <c r="O26" s="16"/>
      <c r="T26">
        <f>Table24512[[#This Row],['# of Spare Parts or Packages]]+Table24512[[#This Row],['# of Packages or Parts]]</f>
        <v>0</v>
      </c>
      <c r="W26" s="128">
        <f>Table24512[[#This Row],['# of Packages or Parts]]*Table24512[[#This Row],[Price per Package or Part]]+Table24512[[#This Row],[Shipping Cost]]</f>
        <v>0</v>
      </c>
      <c r="X26" s="15">
        <f>Table24512[[#This Row],[Total '# of Parts or Packages to Order]]*Table24512[[#This Row],[Price per Package or Part]]+Table24512[[#This Row],[Shipping Cost]]</f>
        <v>0</v>
      </c>
      <c r="Y26" s="6" t="s">
        <v>541</v>
      </c>
    </row>
    <row r="27" spans="2:26" hidden="1" outlineLevel="1">
      <c r="B27" t="s">
        <v>192</v>
      </c>
      <c r="C27" s="169" t="s">
        <v>579</v>
      </c>
      <c r="E27" s="6"/>
      <c r="F27" s="6"/>
      <c r="G27" s="96"/>
      <c r="H27" s="96"/>
      <c r="L27" s="135">
        <f>Table24512[[#This Row],[QTY Nessary for Car]]*Table24512[[#This Row],[Mass/part (lb)]]</f>
        <v>0</v>
      </c>
      <c r="O27" s="16"/>
      <c r="T27">
        <f>Table24512[[#This Row],['# of Spare Parts or Packages]]+Table24512[[#This Row],['# of Packages or Parts]]</f>
        <v>0</v>
      </c>
      <c r="W27" s="128">
        <f>Table24512[[#This Row],['# of Packages or Parts]]*Table24512[[#This Row],[Price per Package or Part]]+Table24512[[#This Row],[Shipping Cost]]</f>
        <v>0</v>
      </c>
      <c r="X27" s="15">
        <f>Table24512[[#This Row],[Total '# of Parts or Packages to Order]]*Table24512[[#This Row],[Price per Package or Part]]+Table24512[[#This Row],[Shipping Cost]]</f>
        <v>0</v>
      </c>
      <c r="Y27" s="6" t="s">
        <v>541</v>
      </c>
    </row>
    <row r="28" spans="2:26" collapsed="1">
      <c r="B28" t="s">
        <v>194</v>
      </c>
      <c r="C28" s="168" t="s">
        <v>195</v>
      </c>
      <c r="D28" t="s">
        <v>580</v>
      </c>
      <c r="E28" s="6" t="s">
        <v>523</v>
      </c>
      <c r="F28" s="6"/>
      <c r="G28" s="96"/>
      <c r="H28" s="96"/>
      <c r="K28" s="140">
        <v>15</v>
      </c>
      <c r="L28" s="135">
        <v>15</v>
      </c>
      <c r="O28" s="16"/>
      <c r="T28">
        <f>Table24512[[#This Row],['# of Spare Parts or Packages]]+Table24512[[#This Row],['# of Packages or Parts]]</f>
        <v>0</v>
      </c>
      <c r="W28" s="128">
        <f>Table24512[[#This Row],['# of Packages or Parts]]*Table24512[[#This Row],[Price per Package or Part]]+Table24512[[#This Row],[Shipping Cost]]</f>
        <v>0</v>
      </c>
      <c r="X28" s="15">
        <f>Table24512[[#This Row],[Total '# of Parts or Packages to Order]]*Table24512[[#This Row],[Price per Package or Part]]+Table24512[[#This Row],[Shipping Cost]]</f>
        <v>0</v>
      </c>
      <c r="Y28" s="6"/>
    </row>
    <row r="29" spans="2:26" ht="31.5" hidden="1" outlineLevel="1">
      <c r="B29" t="s">
        <v>196</v>
      </c>
      <c r="C29" s="169" t="s">
        <v>197</v>
      </c>
      <c r="D29" t="s">
        <v>581</v>
      </c>
      <c r="E29" s="6" t="s">
        <v>434</v>
      </c>
      <c r="F29" s="6">
        <v>2</v>
      </c>
      <c r="G29" s="96" t="s">
        <v>582</v>
      </c>
      <c r="H29" s="96"/>
      <c r="I29" t="s">
        <v>335</v>
      </c>
      <c r="L29" s="135">
        <f>Table24512[[#This Row],[QTY Nessary for Car]]*Table24512[[#This Row],[Mass/part (lb)]]</f>
        <v>0</v>
      </c>
      <c r="M29" t="s">
        <v>583</v>
      </c>
      <c r="N29" s="16" t="s">
        <v>584</v>
      </c>
      <c r="O29" s="16" t="s">
        <v>585</v>
      </c>
      <c r="Q29">
        <v>1</v>
      </c>
      <c r="R29">
        <v>1</v>
      </c>
      <c r="T29">
        <f>Table24512[[#This Row],['# of Spare Parts or Packages]]+Table24512[[#This Row],['# of Packages or Parts]]</f>
        <v>1</v>
      </c>
      <c r="W29" s="128">
        <f>Table24512[[#This Row],['# of Packages or Parts]]*Table24512[[#This Row],[Price per Package or Part]]+Table24512[[#This Row],[Shipping Cost]]</f>
        <v>0</v>
      </c>
      <c r="X29" s="15">
        <f>Table24512[[#This Row],[Total '# of Parts or Packages to Order]]*Table24512[[#This Row],[Price per Package or Part]]+Table24512[[#This Row],[Shipping Cost]]</f>
        <v>0</v>
      </c>
      <c r="Y29" s="6" t="s">
        <v>541</v>
      </c>
      <c r="Z29" t="s">
        <v>541</v>
      </c>
    </row>
    <row r="30" spans="2:26" ht="31.5" hidden="1" outlineLevel="1">
      <c r="B30" t="s">
        <v>198</v>
      </c>
      <c r="C30" s="169" t="s">
        <v>199</v>
      </c>
      <c r="D30" t="s">
        <v>581</v>
      </c>
      <c r="E30" s="6" t="s">
        <v>523</v>
      </c>
      <c r="F30" s="6">
        <v>2</v>
      </c>
      <c r="G30" s="96" t="s">
        <v>586</v>
      </c>
      <c r="H30" s="96"/>
      <c r="I30" t="s">
        <v>335</v>
      </c>
      <c r="L30" s="135">
        <f>Table24512[[#This Row],[QTY Nessary for Car]]*Table24512[[#This Row],[Mass/part (lb)]]</f>
        <v>0</v>
      </c>
      <c r="M30" t="s">
        <v>583</v>
      </c>
      <c r="N30" s="16" t="s">
        <v>587</v>
      </c>
      <c r="O30" s="16" t="s">
        <v>584</v>
      </c>
      <c r="Q30">
        <v>1</v>
      </c>
      <c r="R30">
        <v>1</v>
      </c>
      <c r="T30">
        <f>Table24512[[#This Row],['# of Spare Parts or Packages]]+Table24512[[#This Row],['# of Packages or Parts]]</f>
        <v>1</v>
      </c>
      <c r="W30" s="128">
        <f>Table24512[[#This Row],['# of Packages or Parts]]*Table24512[[#This Row],[Price per Package or Part]]+Table24512[[#This Row],[Shipping Cost]]</f>
        <v>0</v>
      </c>
      <c r="X30" s="15">
        <f>Table24512[[#This Row],[Total '# of Parts or Packages to Order]]*Table24512[[#This Row],[Price per Package or Part]]+Table24512[[#This Row],[Shipping Cost]]</f>
        <v>0</v>
      </c>
      <c r="Y30" s="6" t="s">
        <v>541</v>
      </c>
      <c r="Z30" t="s">
        <v>541</v>
      </c>
    </row>
    <row r="31" spans="2:26" hidden="1" outlineLevel="1">
      <c r="B31" t="s">
        <v>588</v>
      </c>
      <c r="C31" s="169" t="s">
        <v>589</v>
      </c>
      <c r="D31" t="s">
        <v>581</v>
      </c>
      <c r="E31" s="6" t="s">
        <v>295</v>
      </c>
      <c r="F31" s="6"/>
      <c r="G31" s="99"/>
      <c r="H31" s="99"/>
      <c r="I31" t="s">
        <v>335</v>
      </c>
      <c r="L31" s="135">
        <f>Table24512[[#This Row],[QTY Nessary for Car]]*Table24512[[#This Row],[Mass/part (lb)]]</f>
        <v>0</v>
      </c>
      <c r="M31" t="s">
        <v>583</v>
      </c>
      <c r="N31" s="16" t="s">
        <v>590</v>
      </c>
      <c r="O31" s="16" t="s">
        <v>587</v>
      </c>
      <c r="Q31">
        <v>1</v>
      </c>
      <c r="R31">
        <v>1</v>
      </c>
      <c r="T31">
        <f>Table24512[[#This Row],['# of Spare Parts or Packages]]+Table24512[[#This Row],['# of Packages or Parts]]</f>
        <v>1</v>
      </c>
      <c r="W31" s="128">
        <f>Table24512[[#This Row],['# of Packages or Parts]]*Table24512[[#This Row],[Price per Package or Part]]+Table24512[[#This Row],[Shipping Cost]]</f>
        <v>0</v>
      </c>
      <c r="X31" s="15">
        <f>Table24512[[#This Row],[Total '# of Parts or Packages to Order]]*Table24512[[#This Row],[Price per Package or Part]]+Table24512[[#This Row],[Shipping Cost]]</f>
        <v>0</v>
      </c>
      <c r="Y31" s="6" t="s">
        <v>541</v>
      </c>
    </row>
    <row r="32" spans="2:26" hidden="1" outlineLevel="1">
      <c r="B32" t="s">
        <v>591</v>
      </c>
      <c r="C32" s="169" t="s">
        <v>592</v>
      </c>
      <c r="E32" s="6"/>
      <c r="F32" s="6"/>
      <c r="G32" s="99"/>
      <c r="H32" s="36"/>
      <c r="L32" s="135">
        <f>Table24512[[#This Row],[QTY Nessary for Car]]*Table24512[[#This Row],[Mass/part (lb)]]</f>
        <v>0</v>
      </c>
      <c r="N32" s="16"/>
      <c r="O32" s="16"/>
      <c r="T32">
        <f>Table24512[[#This Row],['# of Spare Parts or Packages]]+Table24512[[#This Row],['# of Packages or Parts]]</f>
        <v>0</v>
      </c>
      <c r="W32" s="128">
        <f>Table24512[[#This Row],['# of Packages or Parts]]*Table24512[[#This Row],[Price per Package or Part]]+Table24512[[#This Row],[Shipping Cost]]</f>
        <v>0</v>
      </c>
      <c r="X32" s="15">
        <f>Table24512[[#This Row],[Total '# of Parts or Packages to Order]]*Table24512[[#This Row],[Price per Package or Part]]+Table24512[[#This Row],[Shipping Cost]]</f>
        <v>0</v>
      </c>
      <c r="Y32" s="6" t="s">
        <v>541</v>
      </c>
    </row>
    <row r="33" spans="2:25" hidden="1" outlineLevel="1">
      <c r="B33" t="s">
        <v>202</v>
      </c>
      <c r="C33" s="169" t="s">
        <v>203</v>
      </c>
      <c r="E33" s="6"/>
      <c r="F33" s="6"/>
      <c r="G33" s="96"/>
      <c r="H33" s="96"/>
      <c r="L33" s="135">
        <f>Table24512[[#This Row],[QTY Nessary for Car]]*Table24512[[#This Row],[Mass/part (lb)]]</f>
        <v>0</v>
      </c>
      <c r="O33" s="16"/>
      <c r="T33">
        <f>Table24512[[#This Row],['# of Spare Parts or Packages]]+Table24512[[#This Row],['# of Packages or Parts]]</f>
        <v>0</v>
      </c>
      <c r="W33" s="128">
        <f>Table24512[[#This Row],['# of Packages or Parts]]*Table24512[[#This Row],[Price per Package or Part]]+Table24512[[#This Row],[Shipping Cost]]</f>
        <v>0</v>
      </c>
      <c r="X33" s="15">
        <f>Table24512[[#This Row],[Total '# of Parts or Packages to Order]]*Table24512[[#This Row],[Price per Package or Part]]+Table24512[[#This Row],[Shipping Cost]]</f>
        <v>0</v>
      </c>
      <c r="Y33" s="6" t="s">
        <v>541</v>
      </c>
    </row>
    <row r="34" spans="2:25" collapsed="1">
      <c r="C34" s="169"/>
      <c r="E34" s="6"/>
      <c r="F34" s="6"/>
      <c r="G34" s="96"/>
      <c r="H34" s="96"/>
      <c r="L34" s="135"/>
      <c r="N34" s="29"/>
      <c r="O34" s="16"/>
      <c r="W34" s="128"/>
      <c r="X34" s="15">
        <f>Table24512[[#This Row],[Total '# of Parts or Packages to Order]]*Table24512[[#This Row],[Price per Package or Part]]+Table24512[[#This Row],[Shipping Cost]]</f>
        <v>0</v>
      </c>
      <c r="Y34" s="6"/>
    </row>
    <row r="35" spans="2:25">
      <c r="C35" s="169"/>
      <c r="E35" s="6"/>
      <c r="F35" s="6"/>
      <c r="G35" s="96"/>
      <c r="H35" s="96"/>
      <c r="L35" s="135"/>
      <c r="N35" s="29"/>
      <c r="O35" s="16"/>
      <c r="W35" s="128"/>
      <c r="X35" s="15">
        <f>Table24512[[#This Row],[Total '# of Parts or Packages to Order]]*Table24512[[#This Row],[Price per Package or Part]]+Table24512[[#This Row],[Shipping Cost]]</f>
        <v>0</v>
      </c>
      <c r="Y35" s="6"/>
    </row>
    <row r="36" spans="2:25">
      <c r="C36" s="169"/>
      <c r="E36" s="6"/>
      <c r="F36" s="6"/>
      <c r="G36" s="96"/>
      <c r="H36" s="96"/>
      <c r="L36" s="135"/>
      <c r="O36" s="16"/>
      <c r="W36" s="128"/>
      <c r="X36" s="15">
        <f>Table24512[[#This Row],[Total '# of Parts or Packages to Order]]*Table24512[[#This Row],[Price per Package or Part]]+Table24512[[#This Row],[Shipping Cost]]</f>
        <v>0</v>
      </c>
      <c r="Y36" s="6"/>
    </row>
    <row r="37" spans="2:25">
      <c r="C37" s="169"/>
      <c r="E37" s="6"/>
      <c r="F37" s="6"/>
      <c r="G37" s="96"/>
      <c r="H37" s="96"/>
      <c r="L37" s="135"/>
      <c r="O37" s="16"/>
      <c r="W37" s="128"/>
      <c r="X37" s="15">
        <f>Table24512[[#This Row],[Total '# of Parts or Packages to Order]]*Table24512[[#This Row],[Price per Package or Part]]+Table24512[[#This Row],[Shipping Cost]]</f>
        <v>0</v>
      </c>
      <c r="Y37" s="6"/>
    </row>
    <row r="38" spans="2:25">
      <c r="C38" s="169"/>
      <c r="E38" s="6"/>
      <c r="F38" s="6"/>
      <c r="G38" s="96"/>
      <c r="H38" s="96"/>
      <c r="L38" s="135"/>
      <c r="O38" s="16"/>
      <c r="W38" s="128"/>
      <c r="X38" s="15">
        <f>Table24512[[#This Row],[Total '# of Parts or Packages to Order]]*Table24512[[#This Row],[Price per Package or Part]]+Table24512[[#This Row],[Shipping Cost]]</f>
        <v>0</v>
      </c>
      <c r="Y38" s="6"/>
    </row>
    <row r="39" spans="2:25">
      <c r="E39" s="6"/>
      <c r="F39" s="6"/>
      <c r="G39" s="96"/>
      <c r="H39" s="96"/>
      <c r="L39" s="135">
        <f>Table24512[[#This Row],[QTY Nessary for Car]]*Table24512[[#This Row],[Mass/part (lb)]]</f>
        <v>0</v>
      </c>
      <c r="O39" s="16"/>
      <c r="T39">
        <f>Table24512[[#This Row],['# of Spare Parts or Packages]]+Table24512[[#This Row],['# of Packages or Parts]]</f>
        <v>0</v>
      </c>
      <c r="W39" s="128">
        <f>Table24512[[#This Row],['# of Packages or Parts]]*Table24512[[#This Row],[Price per Package or Part]]+Table24512[[#This Row],[Shipping Cost]]</f>
        <v>0</v>
      </c>
      <c r="X39" s="15">
        <f>Table24512[[#This Row],[Total '# of Parts or Packages to Order]]*Table24512[[#This Row],[Price per Package or Part]]+Table24512[[#This Row],[Shipping Cost]]</f>
        <v>0</v>
      </c>
      <c r="Y39" s="6" t="s">
        <v>541</v>
      </c>
    </row>
    <row r="40" spans="2:25">
      <c r="E40" s="6"/>
      <c r="F40" s="6"/>
      <c r="G40" s="96"/>
      <c r="H40" s="96"/>
      <c r="L40" s="135">
        <f>Table24512[[#This Row],[QTY Nessary for Car]]*Table24512[[#This Row],[Mass/part (lb)]]</f>
        <v>0</v>
      </c>
      <c r="O40" s="16"/>
      <c r="T40">
        <f>Table24512[[#This Row],['# of Spare Parts or Packages]]+Table24512[[#This Row],['# of Packages or Parts]]</f>
        <v>0</v>
      </c>
      <c r="W40" s="128">
        <f>Table24512[[#This Row],['# of Packages or Parts]]*Table24512[[#This Row],[Price per Package or Part]]+Table24512[[#This Row],[Shipping Cost]]</f>
        <v>0</v>
      </c>
      <c r="X40" s="15">
        <f>Table24512[[#This Row],[Total '# of Parts or Packages to Order]]*Table24512[[#This Row],[Price per Package or Part]]+Table24512[[#This Row],[Shipping Cost]]</f>
        <v>0</v>
      </c>
    </row>
    <row r="41" spans="2:25">
      <c r="E41" s="6"/>
      <c r="F41" s="6"/>
      <c r="G41" s="96"/>
      <c r="H41" s="96"/>
      <c r="L41" s="135">
        <f>Table24512[[#This Row],[QTY Nessary for Car]]*Table24512[[#This Row],[Mass/part (lb)]]</f>
        <v>0</v>
      </c>
      <c r="O41" s="16"/>
      <c r="T41">
        <f>Table24512[[#This Row],['# of Spare Parts or Packages]]+Table24512[[#This Row],['# of Packages or Parts]]</f>
        <v>0</v>
      </c>
      <c r="W41" s="128">
        <f>Table24512[[#This Row],['# of Packages or Parts]]*Table24512[[#This Row],[Price per Package or Part]]+Table24512[[#This Row],[Shipping Cost]]</f>
        <v>0</v>
      </c>
      <c r="X41" s="15">
        <f>Table24512[[#This Row],[Total '# of Parts or Packages to Order]]*Table24512[[#This Row],[Price per Package or Part]]+Table24512[[#This Row],[Shipping Cost]]</f>
        <v>0</v>
      </c>
    </row>
    <row r="42" spans="2:25">
      <c r="E42" s="6"/>
      <c r="F42" s="6"/>
      <c r="G42" s="96"/>
      <c r="H42" s="96"/>
      <c r="K42" s="36"/>
      <c r="L42" s="135">
        <f>Table24512[[#This Row],[QTY Nessary for Car]]*Table24512[[#This Row],[Mass/part (lb)]]</f>
        <v>0</v>
      </c>
      <c r="O42" s="16"/>
      <c r="T42">
        <f>Table24512[[#This Row],['# of Spare Parts or Packages]]+Table24512[[#This Row],['# of Packages or Parts]]</f>
        <v>0</v>
      </c>
      <c r="W42" s="128">
        <f>Table24512[[#This Row],['# of Packages or Parts]]*Table24512[[#This Row],[Price per Package or Part]]+Table24512[[#This Row],[Shipping Cost]]</f>
        <v>0</v>
      </c>
      <c r="X42" s="15">
        <f>Table24512[[#This Row],[Total '# of Parts or Packages to Order]]*Table24512[[#This Row],[Price per Package or Part]]+Table24512[[#This Row],[Shipping Cost]]</f>
        <v>0</v>
      </c>
    </row>
    <row r="43" spans="2:25">
      <c r="E43" s="6"/>
      <c r="F43" s="6"/>
      <c r="G43" s="96"/>
      <c r="H43" s="96"/>
      <c r="L43" s="135">
        <f>Table24512[[#This Row],[QTY Nessary for Car]]*Table24512[[#This Row],[Mass/part (lb)]]</f>
        <v>0</v>
      </c>
      <c r="O43" s="16"/>
      <c r="T43">
        <f>Table24512[[#This Row],['# of Spare Parts or Packages]]+Table24512[[#This Row],['# of Packages or Parts]]</f>
        <v>0</v>
      </c>
      <c r="W43" s="128">
        <f>Table24512[[#This Row],['# of Packages or Parts]]*Table24512[[#This Row],[Price per Package or Part]]+Table24512[[#This Row],[Shipping Cost]]</f>
        <v>0</v>
      </c>
      <c r="X43" s="15">
        <f>Table24512[[#This Row],[Total '# of Parts or Packages to Order]]*Table24512[[#This Row],[Price per Package or Part]]+Table24512[[#This Row],[Shipping Cost]]</f>
        <v>0</v>
      </c>
    </row>
    <row r="44" spans="2:25">
      <c r="E44" s="6"/>
      <c r="F44" s="6"/>
      <c r="G44" s="96"/>
      <c r="H44" s="96"/>
      <c r="L44" s="135">
        <f>Table24512[[#This Row],[QTY Nessary for Car]]*Table24512[[#This Row],[Mass/part (lb)]]</f>
        <v>0</v>
      </c>
      <c r="O44" s="16"/>
      <c r="T44">
        <f>Table24512[[#This Row],['# of Spare Parts or Packages]]+Table24512[[#This Row],['# of Packages or Parts]]</f>
        <v>0</v>
      </c>
      <c r="W44" s="128">
        <f>Table24512[[#This Row],['# of Packages or Parts]]*Table24512[[#This Row],[Price per Package or Part]]+Table24512[[#This Row],[Shipping Cost]]</f>
        <v>0</v>
      </c>
      <c r="X44" s="15">
        <f>Table24512[[#This Row],[Total '# of Parts or Packages to Order]]*Table24512[[#This Row],[Price per Package or Part]]+Table24512[[#This Row],[Shipping Cost]]</f>
        <v>0</v>
      </c>
    </row>
    <row r="45" spans="2:25">
      <c r="E45" s="6"/>
      <c r="F45" s="6"/>
      <c r="G45" s="96"/>
      <c r="H45" s="96"/>
      <c r="L45" s="135">
        <f>Table24512[[#This Row],[QTY Nessary for Car]]*Table24512[[#This Row],[Mass/part (lb)]]</f>
        <v>0</v>
      </c>
      <c r="O45" s="16"/>
      <c r="T45">
        <f>Table24512[[#This Row],['# of Spare Parts or Packages]]+Table24512[[#This Row],['# of Packages or Parts]]</f>
        <v>0</v>
      </c>
      <c r="W45" s="128">
        <f>Table24512[[#This Row],['# of Packages or Parts]]*Table24512[[#This Row],[Price per Package or Part]]+Table24512[[#This Row],[Shipping Cost]]</f>
        <v>0</v>
      </c>
      <c r="X45" s="15">
        <f>Table24512[[#This Row],[Total '# of Parts or Packages to Order]]*Table24512[[#This Row],[Price per Package or Part]]+Table24512[[#This Row],[Shipping Cost]]</f>
        <v>0</v>
      </c>
    </row>
    <row r="46" spans="2:25">
      <c r="E46" s="6"/>
      <c r="F46" s="6"/>
      <c r="G46" s="96"/>
      <c r="H46" s="96"/>
      <c r="L46" s="135">
        <f>Table24512[[#This Row],[QTY Nessary for Car]]*Table24512[[#This Row],[Mass/part (lb)]]</f>
        <v>0</v>
      </c>
      <c r="O46" s="16"/>
      <c r="T46">
        <f>Table24512[[#This Row],['# of Spare Parts or Packages]]+Table24512[[#This Row],['# of Packages or Parts]]</f>
        <v>0</v>
      </c>
      <c r="W46" s="128">
        <f>Table24512[[#This Row],['# of Packages or Parts]]*Table24512[[#This Row],[Price per Package or Part]]+Table24512[[#This Row],[Shipping Cost]]</f>
        <v>0</v>
      </c>
      <c r="X46" s="15">
        <f>Table24512[[#This Row],[Total '# of Parts or Packages to Order]]*Table24512[[#This Row],[Price per Package or Part]]+Table24512[[#This Row],[Shipping Cost]]</f>
        <v>0</v>
      </c>
    </row>
    <row r="47" spans="2:25">
      <c r="E47" s="6"/>
      <c r="F47" s="6"/>
      <c r="G47" s="96"/>
      <c r="H47" s="96"/>
      <c r="L47" s="135">
        <f>Table24512[[#This Row],[QTY Nessary for Car]]*Table24512[[#This Row],[Mass/part (lb)]]</f>
        <v>0</v>
      </c>
      <c r="O47" s="16"/>
      <c r="T47">
        <f>Table24512[[#This Row],['# of Spare Parts or Packages]]+Table24512[[#This Row],['# of Packages or Parts]]</f>
        <v>0</v>
      </c>
      <c r="W47" s="128">
        <f>Table24512[[#This Row],['# of Packages or Parts]]*Table24512[[#This Row],[Price per Package or Part]]+Table24512[[#This Row],[Shipping Cost]]</f>
        <v>0</v>
      </c>
      <c r="X47" s="15">
        <f>Table24512[[#This Row],[Total '# of Parts or Packages to Order]]*Table24512[[#This Row],[Price per Package or Part]]+Table24512[[#This Row],[Shipping Cost]]</f>
        <v>0</v>
      </c>
    </row>
    <row r="48" spans="2:25">
      <c r="E48" s="6"/>
      <c r="F48" s="6"/>
      <c r="G48" s="96"/>
      <c r="H48" s="96"/>
      <c r="L48" s="135">
        <f>Table24512[[#This Row],[QTY Nessary for Car]]*Table24512[[#This Row],[Mass/part (lb)]]</f>
        <v>0</v>
      </c>
      <c r="O48" s="16"/>
      <c r="T48">
        <f>Table24512[[#This Row],['# of Spare Parts or Packages]]+Table24512[[#This Row],['# of Packages or Parts]]</f>
        <v>0</v>
      </c>
      <c r="W48" s="128">
        <f>Table24512[[#This Row],['# of Packages or Parts]]*Table24512[[#This Row],[Price per Package or Part]]+Table24512[[#This Row],[Shipping Cost]]</f>
        <v>0</v>
      </c>
      <c r="X48" s="15">
        <f>Table24512[[#This Row],[Total '# of Parts or Packages to Order]]*Table24512[[#This Row],[Price per Package or Part]]+Table24512[[#This Row],[Shipping Cost]]</f>
        <v>0</v>
      </c>
    </row>
    <row r="49" spans="5:24">
      <c r="E49" s="6"/>
      <c r="F49" s="6"/>
      <c r="G49" s="96"/>
      <c r="H49" s="96"/>
      <c r="L49" s="135">
        <f>Table24512[[#This Row],[QTY Nessary for Car]]*Table24512[[#This Row],[Mass/part (lb)]]</f>
        <v>0</v>
      </c>
      <c r="O49" s="16"/>
      <c r="T49">
        <f>Table24512[[#This Row],['# of Spare Parts or Packages]]+Table24512[[#This Row],['# of Packages or Parts]]</f>
        <v>0</v>
      </c>
      <c r="W49" s="128">
        <f>Table24512[[#This Row],['# of Packages or Parts]]*Table24512[[#This Row],[Price per Package or Part]]+Table24512[[#This Row],[Shipping Cost]]</f>
        <v>0</v>
      </c>
      <c r="X49" s="15">
        <f>Table24512[[#This Row],[Total '# of Parts or Packages to Order]]*Table24512[[#This Row],[Price per Package or Part]]+Table24512[[#This Row],[Shipping Cost]]</f>
        <v>0</v>
      </c>
    </row>
    <row r="50" spans="5:24">
      <c r="E50" s="6"/>
      <c r="F50" s="6"/>
      <c r="G50" s="96"/>
      <c r="H50" s="96"/>
      <c r="L50" s="135">
        <f>Table24512[[#This Row],[QTY Nessary for Car]]*Table24512[[#This Row],[Mass/part (lb)]]</f>
        <v>0</v>
      </c>
      <c r="N50" s="34"/>
      <c r="O50" s="17"/>
      <c r="T50">
        <f>Table24512[[#This Row],['# of Spare Parts or Packages]]+Table24512[[#This Row],['# of Packages or Parts]]</f>
        <v>0</v>
      </c>
      <c r="W50" s="128">
        <f>Table24512[[#This Row],['# of Packages or Parts]]*Table24512[[#This Row],[Price per Package or Part]]+Table24512[[#This Row],[Shipping Cost]]</f>
        <v>0</v>
      </c>
      <c r="X50" s="15">
        <f>Table24512[[#This Row],[Total '# of Parts or Packages to Order]]*Table24512[[#This Row],[Price per Package or Part]]+Table24512[[#This Row],[Shipping Cost]]</f>
        <v>0</v>
      </c>
    </row>
    <row r="51" spans="5:24">
      <c r="E51" s="6"/>
      <c r="F51" s="6"/>
      <c r="G51" s="96"/>
      <c r="H51" s="96"/>
      <c r="L51" s="135">
        <f>Table24512[[#This Row],[QTY Nessary for Car]]*Table24512[[#This Row],[Mass/part (lb)]]</f>
        <v>0</v>
      </c>
      <c r="T51">
        <f>Table24512[[#This Row],['# of Spare Parts or Packages]]+Table24512[[#This Row],['# of Packages or Parts]]</f>
        <v>0</v>
      </c>
      <c r="W51" s="128">
        <f>Table24512[[#This Row],['# of Packages or Parts]]*Table24512[[#This Row],[Price per Package or Part]]+Table24512[[#This Row],[Shipping Cost]]</f>
        <v>0</v>
      </c>
      <c r="X51" s="15">
        <f>Table24512[[#This Row],[Total '# of Parts or Packages to Order]]*Table24512[[#This Row],[Price per Package or Part]]+Table24512[[#This Row],[Shipping Cost]]</f>
        <v>0</v>
      </c>
    </row>
    <row r="52" spans="5:24">
      <c r="E52" s="6"/>
      <c r="F52" s="6"/>
      <c r="G52" s="96"/>
      <c r="H52" s="96"/>
      <c r="L52" s="135">
        <f>Table24512[[#This Row],[QTY Nessary for Car]]*Table24512[[#This Row],[Mass/part (lb)]]</f>
        <v>0</v>
      </c>
      <c r="T52">
        <f>Table24512[[#This Row],['# of Spare Parts or Packages]]+Table24512[[#This Row],['# of Packages or Parts]]</f>
        <v>0</v>
      </c>
      <c r="W52" s="128">
        <f>Table24512[[#This Row],['# of Packages or Parts]]*Table24512[[#This Row],[Price per Package or Part]]+Table24512[[#This Row],[Shipping Cost]]</f>
        <v>0</v>
      </c>
      <c r="X52" s="15">
        <f>Table24512[[#This Row],[Total '# of Parts or Packages to Order]]*Table24512[[#This Row],[Price per Package or Part]]+Table24512[[#This Row],[Shipping Cost]]</f>
        <v>0</v>
      </c>
    </row>
    <row r="53" spans="5:24">
      <c r="E53" s="6"/>
      <c r="F53" s="6"/>
      <c r="G53" s="96"/>
      <c r="H53" s="96"/>
      <c r="L53" s="135">
        <f>Table24512[[#This Row],[QTY Nessary for Car]]*Table24512[[#This Row],[Mass/part (lb)]]</f>
        <v>0</v>
      </c>
      <c r="T53">
        <f>Table24512[[#This Row],['# of Spare Parts or Packages]]+Table24512[[#This Row],['# of Packages or Parts]]</f>
        <v>0</v>
      </c>
      <c r="W53" s="128">
        <f>Table24512[[#This Row],['# of Packages or Parts]]*Table24512[[#This Row],[Price per Package or Part]]+Table24512[[#This Row],[Shipping Cost]]</f>
        <v>0</v>
      </c>
      <c r="X53" s="15">
        <f>Table24512[[#This Row],[Total '# of Parts or Packages to Order]]*Table24512[[#This Row],[Price per Package or Part]]+Table24512[[#This Row],[Shipping Cost]]</f>
        <v>0</v>
      </c>
    </row>
    <row r="54" spans="5:24">
      <c r="E54" s="6"/>
      <c r="F54" s="6"/>
      <c r="G54" s="96"/>
      <c r="H54" s="96"/>
      <c r="L54" s="135">
        <f>Table24512[[#This Row],[QTY Nessary for Car]]*Table24512[[#This Row],[Mass/part (lb)]]</f>
        <v>0</v>
      </c>
      <c r="N54" s="34"/>
      <c r="O54" s="17"/>
      <c r="T54">
        <f>Table24512[[#This Row],['# of Spare Parts or Packages]]+Table24512[[#This Row],['# of Packages or Parts]]</f>
        <v>0</v>
      </c>
      <c r="W54" s="128">
        <f>Table24512[[#This Row],['# of Packages or Parts]]*Table24512[[#This Row],[Price per Package or Part]]+Table24512[[#This Row],[Shipping Cost]]</f>
        <v>0</v>
      </c>
      <c r="X54" s="15">
        <f>Table24512[[#This Row],[Total '# of Parts or Packages to Order]]*Table24512[[#This Row],[Price per Package or Part]]+Table24512[[#This Row],[Shipping Cost]]</f>
        <v>0</v>
      </c>
    </row>
    <row r="55" spans="5:24">
      <c r="E55" s="6"/>
      <c r="F55" s="6"/>
      <c r="G55" s="96"/>
      <c r="H55" s="96"/>
      <c r="L55" s="135">
        <f>Table24512[[#This Row],[QTY Nessary for Car]]*Table24512[[#This Row],[Mass/part (lb)]]</f>
        <v>0</v>
      </c>
      <c r="T55">
        <f>Table24512[[#This Row],['# of Spare Parts or Packages]]+Table24512[[#This Row],['# of Packages or Parts]]</f>
        <v>0</v>
      </c>
      <c r="W55" s="128">
        <f>Table24512[[#This Row],['# of Packages or Parts]]*Table24512[[#This Row],[Price per Package or Part]]+Table24512[[#This Row],[Shipping Cost]]</f>
        <v>0</v>
      </c>
      <c r="X55" s="15">
        <f>Table24512[[#This Row],[Total '# of Parts or Packages to Order]]*Table24512[[#This Row],[Price per Package or Part]]+Table24512[[#This Row],[Shipping Cost]]</f>
        <v>0</v>
      </c>
    </row>
    <row r="56" spans="5:24">
      <c r="E56" s="6"/>
      <c r="F56" s="6"/>
      <c r="G56" s="96"/>
      <c r="H56" s="96"/>
      <c r="L56" s="135">
        <f>Table24512[[#This Row],[QTY Nessary for Car]]*Table24512[[#This Row],[Mass/part (lb)]]</f>
        <v>0</v>
      </c>
      <c r="N56" s="34"/>
      <c r="O56" s="17"/>
      <c r="T56">
        <f>Table24512[[#This Row],['# of Spare Parts or Packages]]+Table24512[[#This Row],['# of Packages or Parts]]</f>
        <v>0</v>
      </c>
      <c r="W56" s="128">
        <f>Table24512[[#This Row],['# of Packages or Parts]]*Table24512[[#This Row],[Price per Package or Part]]+Table24512[[#This Row],[Shipping Cost]]</f>
        <v>0</v>
      </c>
      <c r="X56" s="15">
        <f>Table24512[[#This Row],[Total '# of Parts or Packages to Order]]*Table24512[[#This Row],[Price per Package or Part]]+Table24512[[#This Row],[Shipping Cost]]</f>
        <v>0</v>
      </c>
    </row>
    <row r="57" spans="5:24">
      <c r="E57" s="6"/>
      <c r="F57" s="6"/>
      <c r="G57" s="96"/>
      <c r="H57" s="96"/>
      <c r="L57" s="135">
        <f>Table24512[[#This Row],[QTY Nessary for Car]]*Table24512[[#This Row],[Mass/part (lb)]]</f>
        <v>0</v>
      </c>
      <c r="T57">
        <f>Table24512[[#This Row],['# of Spare Parts or Packages]]+Table24512[[#This Row],['# of Packages or Parts]]</f>
        <v>0</v>
      </c>
      <c r="W57" s="128">
        <f>Table24512[[#This Row],['# of Packages or Parts]]*Table24512[[#This Row],[Price per Package or Part]]+Table24512[[#This Row],[Shipping Cost]]</f>
        <v>0</v>
      </c>
      <c r="X57" s="15">
        <f>Table24512[[#This Row],[Total '# of Parts or Packages to Order]]*Table24512[[#This Row],[Price per Package or Part]]+Table24512[[#This Row],[Shipping Cost]]</f>
        <v>0</v>
      </c>
    </row>
    <row r="58" spans="5:24">
      <c r="E58" s="6"/>
      <c r="F58" s="6"/>
      <c r="G58" s="96"/>
      <c r="H58" s="96"/>
      <c r="L58" s="135">
        <f>Table24512[[#This Row],[QTY Nessary for Car]]*Table24512[[#This Row],[Mass/part (lb)]]</f>
        <v>0</v>
      </c>
      <c r="O58" s="17"/>
      <c r="T58">
        <f>Table24512[[#This Row],['# of Spare Parts or Packages]]+Table24512[[#This Row],['# of Packages or Parts]]</f>
        <v>0</v>
      </c>
      <c r="W58" s="128">
        <f>Table24512[[#This Row],['# of Packages or Parts]]*Table24512[[#This Row],[Price per Package or Part]]+Table24512[[#This Row],[Shipping Cost]]</f>
        <v>0</v>
      </c>
      <c r="X58" s="15">
        <f>Table24512[[#This Row],[Total '# of Parts or Packages to Order]]*Table24512[[#This Row],[Price per Package or Part]]+Table24512[[#This Row],[Shipping Cost]]</f>
        <v>0</v>
      </c>
    </row>
    <row r="59" spans="5:24">
      <c r="E59" s="6"/>
      <c r="F59" s="6"/>
      <c r="G59" s="96"/>
      <c r="H59" s="96"/>
      <c r="L59" s="135">
        <f>Table24512[[#This Row],[QTY Nessary for Car]]*Table24512[[#This Row],[Mass/part (lb)]]</f>
        <v>0</v>
      </c>
      <c r="T59">
        <f>Table24512[[#This Row],['# of Spare Parts or Packages]]+Table24512[[#This Row],['# of Packages or Parts]]</f>
        <v>0</v>
      </c>
      <c r="W59" s="128">
        <f>Table24512[[#This Row],['# of Packages or Parts]]*Table24512[[#This Row],[Price per Package or Part]]+Table24512[[#This Row],[Shipping Cost]]</f>
        <v>0</v>
      </c>
      <c r="X59" s="15">
        <f>Table24512[[#This Row],[Total '# of Parts or Packages to Order]]*Table24512[[#This Row],[Price per Package or Part]]+Table24512[[#This Row],[Shipping Cost]]</f>
        <v>0</v>
      </c>
    </row>
    <row r="60" spans="5:24">
      <c r="E60" s="6"/>
      <c r="F60" s="6"/>
      <c r="G60" s="96"/>
      <c r="H60" s="96"/>
      <c r="L60" s="135">
        <f>Table24512[[#This Row],[QTY Nessary for Car]]*Table24512[[#This Row],[Mass/part (lb)]]</f>
        <v>0</v>
      </c>
      <c r="O60" s="16"/>
      <c r="T60">
        <f>Table24512[[#This Row],['# of Spare Parts or Packages]]+Table24512[[#This Row],['# of Packages or Parts]]</f>
        <v>0</v>
      </c>
      <c r="W60" s="128">
        <f>Table24512[[#This Row],['# of Packages or Parts]]*Table24512[[#This Row],[Price per Package or Part]]+Table24512[[#This Row],[Shipping Cost]]</f>
        <v>0</v>
      </c>
      <c r="X60" s="15">
        <f>Table24512[[#This Row],[Total '# of Parts or Packages to Order]]*Table24512[[#This Row],[Price per Package or Part]]+Table24512[[#This Row],[Shipping Cost]]</f>
        <v>0</v>
      </c>
    </row>
    <row r="61" spans="5:24">
      <c r="E61" s="6"/>
      <c r="F61" s="6"/>
      <c r="G61" s="96"/>
      <c r="H61" s="96"/>
      <c r="L61" s="135">
        <f>Table24512[[#This Row],[QTY Nessary for Car]]*Table24512[[#This Row],[Mass/part (lb)]]</f>
        <v>0</v>
      </c>
      <c r="N61" s="36"/>
      <c r="O61" s="16"/>
      <c r="T61">
        <f>Table24512[[#This Row],['# of Spare Parts or Packages]]+Table24512[[#This Row],['# of Packages or Parts]]</f>
        <v>0</v>
      </c>
      <c r="W61" s="128">
        <f>Table24512[[#This Row],['# of Packages or Parts]]*Table24512[[#This Row],[Price per Package or Part]]+Table24512[[#This Row],[Shipping Cost]]</f>
        <v>0</v>
      </c>
      <c r="X61" s="15">
        <f>Table24512[[#This Row],[Total '# of Parts or Packages to Order]]*Table24512[[#This Row],[Price per Package or Part]]+Table24512[[#This Row],[Shipping Cost]]</f>
        <v>0</v>
      </c>
    </row>
    <row r="62" spans="5:24">
      <c r="E62" s="6"/>
      <c r="F62" s="6"/>
      <c r="G62" s="96"/>
      <c r="H62" s="96"/>
      <c r="L62" s="135">
        <f>Table24512[[#This Row],[QTY Nessary for Car]]*Table24512[[#This Row],[Mass/part (lb)]]</f>
        <v>0</v>
      </c>
      <c r="N62" s="36"/>
      <c r="O62" s="16"/>
      <c r="T62">
        <f>Table24512[[#This Row],['# of Spare Parts or Packages]]+Table24512[[#This Row],['# of Packages or Parts]]</f>
        <v>0</v>
      </c>
      <c r="W62" s="128">
        <f>Table24512[[#This Row],['# of Packages or Parts]]*Table24512[[#This Row],[Price per Package or Part]]+Table24512[[#This Row],[Shipping Cost]]</f>
        <v>0</v>
      </c>
      <c r="X62" s="15">
        <f>Table24512[[#This Row],[Total '# of Parts or Packages to Order]]*Table24512[[#This Row],[Price per Package or Part]]+Table24512[[#This Row],[Shipping Cost]]</f>
        <v>0</v>
      </c>
    </row>
    <row r="63" spans="5:24">
      <c r="E63" s="6"/>
      <c r="F63" s="6"/>
      <c r="G63" s="96"/>
      <c r="H63" s="96"/>
      <c r="L63" s="135">
        <f>Table24512[[#This Row],[QTY Nessary for Car]]*Table24512[[#This Row],[Mass/part (lb)]]</f>
        <v>0</v>
      </c>
      <c r="N63" s="25"/>
      <c r="O63" s="16"/>
      <c r="T63">
        <f>Table24512[[#This Row],['# of Spare Parts or Packages]]+Table24512[[#This Row],['# of Packages or Parts]]</f>
        <v>0</v>
      </c>
      <c r="W63" s="128">
        <f>Table24512[[#This Row],['# of Packages or Parts]]*Table24512[[#This Row],[Price per Package or Part]]+Table24512[[#This Row],[Shipping Cost]]</f>
        <v>0</v>
      </c>
      <c r="X63" s="15">
        <f>Table24512[[#This Row],[Total '# of Parts or Packages to Order]]*Table24512[[#This Row],[Price per Package or Part]]+Table24512[[#This Row],[Shipping Cost]]</f>
        <v>0</v>
      </c>
    </row>
    <row r="64" spans="5:24">
      <c r="E64" s="6"/>
      <c r="F64" s="6"/>
      <c r="G64" s="96"/>
      <c r="H64" s="96"/>
      <c r="L64" s="135">
        <f>Table24512[[#This Row],[QTY Nessary for Car]]*Table24512[[#This Row],[Mass/part (lb)]]</f>
        <v>0</v>
      </c>
      <c r="M64" s="22"/>
      <c r="O64" s="16"/>
      <c r="T64">
        <f>Table24512[[#This Row],['# of Spare Parts or Packages]]+Table24512[[#This Row],['# of Packages or Parts]]</f>
        <v>0</v>
      </c>
      <c r="W64" s="128">
        <f>Table24512[[#This Row],['# of Packages or Parts]]*Table24512[[#This Row],[Price per Package or Part]]+Table24512[[#This Row],[Shipping Cost]]</f>
        <v>0</v>
      </c>
      <c r="X64" s="15">
        <f>Table24512[[#This Row],[Total '# of Parts or Packages to Order]]*Table24512[[#This Row],[Price per Package or Part]]+Table24512[[#This Row],[Shipping Cost]]</f>
        <v>0</v>
      </c>
    </row>
    <row r="65" spans="5:26">
      <c r="E65" s="6"/>
      <c r="F65" s="6"/>
      <c r="G65" s="96"/>
      <c r="H65" s="96"/>
      <c r="L65" s="135">
        <f>Table24512[[#This Row],[QTY Nessary for Car]]*Table24512[[#This Row],[Mass/part (lb)]]</f>
        <v>0</v>
      </c>
      <c r="T65">
        <f>Table24512[[#This Row],['# of Spare Parts or Packages]]+Table24512[[#This Row],['# of Packages or Parts]]</f>
        <v>0</v>
      </c>
      <c r="W65" s="128">
        <f>Table24512[[#This Row],['# of Packages or Parts]]*Table24512[[#This Row],[Price per Package or Part]]+Table24512[[#This Row],[Shipping Cost]]</f>
        <v>0</v>
      </c>
      <c r="X65" s="15">
        <f>Table24512[[#This Row],[Total '# of Parts or Packages to Order]]*Table24512[[#This Row],[Price per Package or Part]]+Table24512[[#This Row],[Shipping Cost]]</f>
        <v>0</v>
      </c>
    </row>
    <row r="66" spans="5:26">
      <c r="E66" s="6"/>
      <c r="F66" s="6"/>
      <c r="G66" s="96"/>
      <c r="H66" s="96"/>
      <c r="L66" s="135">
        <f>Table24512[[#This Row],[QTY Nessary for Car]]*Table24512[[#This Row],[Mass/part (lb)]]</f>
        <v>0</v>
      </c>
      <c r="N66" s="25"/>
      <c r="O66" s="17"/>
      <c r="T66">
        <f>Table24512[[#This Row],['# of Spare Parts or Packages]]+Table24512[[#This Row],['# of Packages or Parts]]</f>
        <v>0</v>
      </c>
      <c r="W66" s="128">
        <f>Table24512[[#This Row],['# of Packages or Parts]]*Table24512[[#This Row],[Price per Package or Part]]+Table24512[[#This Row],[Shipping Cost]]</f>
        <v>0</v>
      </c>
      <c r="X66" s="15">
        <f>Table24512[[#This Row],[Total '# of Parts or Packages to Order]]*Table24512[[#This Row],[Price per Package or Part]]+Table24512[[#This Row],[Shipping Cost]]</f>
        <v>0</v>
      </c>
    </row>
    <row r="67" spans="5:26">
      <c r="E67" s="6"/>
      <c r="F67" s="6"/>
      <c r="G67" s="96"/>
      <c r="H67" s="96"/>
      <c r="L67" s="135">
        <f>Table24512[[#This Row],[QTY Nessary for Car]]*Table24512[[#This Row],[Mass/part (lb)]]</f>
        <v>0</v>
      </c>
      <c r="O67" s="17"/>
      <c r="T67">
        <f>Table24512[[#This Row],['# of Spare Parts or Packages]]+Table24512[[#This Row],['# of Packages or Parts]]</f>
        <v>0</v>
      </c>
      <c r="W67" s="128">
        <f>Table24512[[#This Row],['# of Packages or Parts]]*Table24512[[#This Row],[Price per Package or Part]]+Table24512[[#This Row],[Shipping Cost]]</f>
        <v>0</v>
      </c>
      <c r="X67" s="15">
        <f>Table24512[[#This Row],[Total '# of Parts or Packages to Order]]*Table24512[[#This Row],[Price per Package or Part]]+Table24512[[#This Row],[Shipping Cost]]</f>
        <v>0</v>
      </c>
    </row>
    <row r="68" spans="5:26">
      <c r="E68" s="6"/>
      <c r="F68" s="6"/>
      <c r="G68" s="96"/>
      <c r="H68" s="96"/>
      <c r="L68" s="135">
        <f>Table24512[[#This Row],[QTY Nessary for Car]]*Table24512[[#This Row],[Mass/part (lb)]]</f>
        <v>0</v>
      </c>
      <c r="T68">
        <f>Table24512[[#This Row],['# of Spare Parts or Packages]]+Table24512[[#This Row],['# of Packages or Parts]]</f>
        <v>0</v>
      </c>
      <c r="W68" s="128">
        <f>Table24512[[#This Row],['# of Packages or Parts]]*Table24512[[#This Row],[Price per Package or Part]]+Table24512[[#This Row],[Shipping Cost]]</f>
        <v>0</v>
      </c>
      <c r="X68" s="15">
        <f>Table24512[[#This Row],[Total '# of Parts or Packages to Order]]*Table24512[[#This Row],[Price per Package or Part]]+Table24512[[#This Row],[Shipping Cost]]</f>
        <v>0</v>
      </c>
    </row>
    <row r="69" spans="5:26">
      <c r="E69" s="6"/>
      <c r="F69" s="6"/>
      <c r="G69" s="96"/>
      <c r="H69" s="96"/>
      <c r="L69" s="135">
        <f>Table24512[[#This Row],[QTY Nessary for Car]]*Table24512[[#This Row],[Mass/part (lb)]]</f>
        <v>0</v>
      </c>
      <c r="T69">
        <f>Table24512[[#This Row],['# of Spare Parts or Packages]]+Table24512[[#This Row],['# of Packages or Parts]]</f>
        <v>0</v>
      </c>
      <c r="W69" s="128">
        <f>Table24512[[#This Row],['# of Packages or Parts]]*Table24512[[#This Row],[Price per Package or Part]]+Table24512[[#This Row],[Shipping Cost]]</f>
        <v>0</v>
      </c>
      <c r="X69" s="15">
        <f>Table24512[[#This Row],[Total '# of Parts or Packages to Order]]*Table24512[[#This Row],[Price per Package or Part]]+Table24512[[#This Row],[Shipping Cost]]</f>
        <v>0</v>
      </c>
    </row>
    <row r="70" spans="5:26">
      <c r="E70" s="6"/>
      <c r="F70" s="6"/>
      <c r="G70" s="96"/>
      <c r="H70" s="96"/>
      <c r="L70" s="135">
        <f>Table24512[[#This Row],[QTY Nessary for Car]]*Table24512[[#This Row],[Mass/part (lb)]]</f>
        <v>0</v>
      </c>
      <c r="O70" s="17"/>
      <c r="T70">
        <f>Table24512[[#This Row],['# of Spare Parts or Packages]]+Table24512[[#This Row],['# of Packages or Parts]]</f>
        <v>0</v>
      </c>
      <c r="W70" s="128">
        <f>Table24512[[#This Row],['# of Packages or Parts]]*Table24512[[#This Row],[Price per Package or Part]]+Table24512[[#This Row],[Shipping Cost]]</f>
        <v>0</v>
      </c>
      <c r="X70" s="15">
        <f>Table24512[[#This Row],[Total '# of Parts or Packages to Order]]*Table24512[[#This Row],[Price per Package or Part]]+Table24512[[#This Row],[Shipping Cost]]</f>
        <v>0</v>
      </c>
    </row>
    <row r="71" spans="5:26">
      <c r="E71" s="6"/>
      <c r="F71" s="6"/>
      <c r="G71" s="96"/>
      <c r="H71" s="96"/>
      <c r="L71" s="135">
        <f>Table24512[[#This Row],[QTY Nessary for Car]]*Table24512[[#This Row],[Mass/part (lb)]]</f>
        <v>0</v>
      </c>
      <c r="T71">
        <f>Table24512[[#This Row],['# of Spare Parts or Packages]]+Table24512[[#This Row],['# of Packages or Parts]]</f>
        <v>0</v>
      </c>
      <c r="W71" s="128">
        <f>Table24512[[#This Row],['# of Packages or Parts]]*Table24512[[#This Row],[Price per Package or Part]]+Table24512[[#This Row],[Shipping Cost]]</f>
        <v>0</v>
      </c>
      <c r="X71" s="15">
        <f>Table24512[[#This Row],[Total '# of Parts or Packages to Order]]*Table24512[[#This Row],[Price per Package or Part]]+Table24512[[#This Row],[Shipping Cost]]</f>
        <v>0</v>
      </c>
    </row>
    <row r="72" spans="5:26">
      <c r="E72" s="6"/>
      <c r="F72" s="6"/>
      <c r="G72" s="96"/>
      <c r="H72" s="96"/>
      <c r="L72" s="135">
        <f>Table24512[[#This Row],[QTY Nessary for Car]]*Table24512[[#This Row],[Mass/part (lb)]]</f>
        <v>0</v>
      </c>
      <c r="T72">
        <f>Table24512[[#This Row],['# of Spare Parts or Packages]]+Table24512[[#This Row],['# of Packages or Parts]]</f>
        <v>0</v>
      </c>
      <c r="W72" s="128">
        <f>Table24512[[#This Row],['# of Packages or Parts]]*Table24512[[#This Row],[Price per Package or Part]]+Table24512[[#This Row],[Shipping Cost]]</f>
        <v>0</v>
      </c>
      <c r="X72" s="15">
        <f>Table24512[[#This Row],[Total '# of Parts or Packages to Order]]*Table24512[[#This Row],[Price per Package or Part]]+Table24512[[#This Row],[Shipping Cost]]</f>
        <v>0</v>
      </c>
    </row>
    <row r="73" spans="5:26">
      <c r="E73" s="6"/>
      <c r="F73" s="6"/>
      <c r="G73" s="96"/>
      <c r="H73" s="96"/>
      <c r="L73" s="135">
        <f>Table24512[[#This Row],[QTY Nessary for Car]]*Table24512[[#This Row],[Mass/part (lb)]]</f>
        <v>0</v>
      </c>
      <c r="O73" s="17"/>
      <c r="T73">
        <f>Table24512[[#This Row],['# of Spare Parts or Packages]]+Table24512[[#This Row],['# of Packages or Parts]]</f>
        <v>0</v>
      </c>
      <c r="W73" s="128">
        <f>Table24512[[#This Row],['# of Packages or Parts]]*Table24512[[#This Row],[Price per Package or Part]]+Table24512[[#This Row],[Shipping Cost]]</f>
        <v>0</v>
      </c>
      <c r="X73" s="15">
        <f>Table24512[[#This Row],[Total '# of Parts or Packages to Order]]*Table24512[[#This Row],[Price per Package or Part]]+Table24512[[#This Row],[Shipping Cost]]</f>
        <v>0</v>
      </c>
    </row>
    <row r="74" spans="5:26">
      <c r="E74" s="6"/>
      <c r="F74" s="6"/>
      <c r="G74" s="96"/>
      <c r="H74" s="96"/>
      <c r="L74" s="135">
        <f>Table24512[[#This Row],[QTY Nessary for Car]]*Table24512[[#This Row],[Mass/part (lb)]]</f>
        <v>0</v>
      </c>
      <c r="O74" s="17"/>
      <c r="T74">
        <f>Table24512[[#This Row],['# of Spare Parts or Packages]]+Table24512[[#This Row],['# of Packages or Parts]]</f>
        <v>0</v>
      </c>
      <c r="W74" s="128">
        <f>Table24512[[#This Row],['# of Packages or Parts]]*Table24512[[#This Row],[Price per Package or Part]]+Table24512[[#This Row],[Shipping Cost]]</f>
        <v>0</v>
      </c>
      <c r="X74" s="15">
        <f>Table24512[[#This Row],[Total '# of Parts or Packages to Order]]*Table24512[[#This Row],[Price per Package or Part]]+Table24512[[#This Row],[Shipping Cost]]</f>
        <v>0</v>
      </c>
    </row>
    <row r="75" spans="5:26">
      <c r="E75" s="6"/>
      <c r="F75" s="6"/>
      <c r="G75" s="96"/>
      <c r="H75" s="96"/>
      <c r="L75" s="135">
        <f>Table24512[[#This Row],[QTY Nessary for Car]]*Table24512[[#This Row],[Mass/part (lb)]]</f>
        <v>0</v>
      </c>
      <c r="T75">
        <f>Table24512[[#This Row],['# of Spare Parts or Packages]]+Table24512[[#This Row],['# of Packages or Parts]]</f>
        <v>0</v>
      </c>
      <c r="W75" s="128">
        <f>Table24512[[#This Row],['# of Packages or Parts]]*Table24512[[#This Row],[Price per Package or Part]]+Table24512[[#This Row],[Shipping Cost]]</f>
        <v>0</v>
      </c>
      <c r="X75" s="15">
        <f>Table24512[[#This Row],[Total '# of Parts or Packages to Order]]*Table24512[[#This Row],[Price per Package or Part]]+Table24512[[#This Row],[Shipping Cost]]</f>
        <v>0</v>
      </c>
    </row>
    <row r="76" spans="5:26">
      <c r="E76" s="6"/>
      <c r="F76" s="6"/>
      <c r="G76" s="96"/>
      <c r="H76" s="96"/>
      <c r="L76" s="135">
        <f>Table24512[[#This Row],[QTY Nessary for Car]]*Table24512[[#This Row],[Mass/part (lb)]]</f>
        <v>0</v>
      </c>
      <c r="O76" s="17"/>
      <c r="T76">
        <f>Table24512[[#This Row],['# of Spare Parts or Packages]]+Table24512[[#This Row],['# of Packages or Parts]]</f>
        <v>0</v>
      </c>
      <c r="W76" s="128">
        <f>Table24512[[#This Row],['# of Packages or Parts]]*Table24512[[#This Row],[Price per Package or Part]]+Table24512[[#This Row],[Shipping Cost]]</f>
        <v>0</v>
      </c>
      <c r="X76" s="15">
        <f>Table24512[[#This Row],[Total '# of Parts or Packages to Order]]*Table24512[[#This Row],[Price per Package or Part]]+Table24512[[#This Row],[Shipping Cost]]</f>
        <v>0</v>
      </c>
      <c r="Y76" s="23"/>
      <c r="Z76" s="23"/>
    </row>
    <row r="77" spans="5:26">
      <c r="E77" s="6"/>
      <c r="F77" s="6"/>
      <c r="G77" s="96"/>
      <c r="H77" s="96"/>
      <c r="L77" s="135">
        <f>Table24512[[#This Row],[QTY Nessary for Car]]*Table24512[[#This Row],[Mass/part (lb)]]</f>
        <v>0</v>
      </c>
      <c r="O77" s="16"/>
      <c r="T77">
        <f>Table24512[[#This Row],['# of Spare Parts or Packages]]+Table24512[[#This Row],['# of Packages or Parts]]</f>
        <v>0</v>
      </c>
      <c r="W77" s="128">
        <f>Table24512[[#This Row],['# of Packages or Parts]]*Table24512[[#This Row],[Price per Package or Part]]+Table24512[[#This Row],[Shipping Cost]]</f>
        <v>0</v>
      </c>
      <c r="X77" s="15">
        <f>Table24512[[#This Row],[Total '# of Parts or Packages to Order]]*Table24512[[#This Row],[Price per Package or Part]]+Table24512[[#This Row],[Shipping Cost]]</f>
        <v>0</v>
      </c>
      <c r="Y77" s="23"/>
      <c r="Z77" s="23"/>
    </row>
    <row r="78" spans="5:26">
      <c r="E78" s="6"/>
      <c r="F78" s="6"/>
      <c r="G78" s="96"/>
      <c r="H78" s="96"/>
      <c r="L78" s="135">
        <f>Table24512[[#This Row],[QTY Nessary for Car]]*Table24512[[#This Row],[Mass/part (lb)]]</f>
        <v>0</v>
      </c>
      <c r="O78" s="16"/>
      <c r="T78">
        <f>Table24512[[#This Row],['# of Spare Parts or Packages]]+Table24512[[#This Row],['# of Packages or Parts]]</f>
        <v>0</v>
      </c>
      <c r="W78" s="128">
        <f>Table24512[[#This Row],['# of Packages or Parts]]*Table24512[[#This Row],[Price per Package or Part]]+Table24512[[#This Row],[Shipping Cost]]</f>
        <v>0</v>
      </c>
      <c r="X78" s="15">
        <f>Table24512[[#This Row],[Total '# of Parts or Packages to Order]]*Table24512[[#This Row],[Price per Package or Part]]+Table24512[[#This Row],[Shipping Cost]]</f>
        <v>0</v>
      </c>
      <c r="Y78" s="23"/>
      <c r="Z78" s="23"/>
    </row>
    <row r="79" spans="5:26">
      <c r="E79" s="6"/>
      <c r="F79" s="6"/>
      <c r="G79" s="96"/>
      <c r="H79" s="96"/>
      <c r="L79" s="135">
        <f>Table24512[[#This Row],[QTY Nessary for Car]]*Table24512[[#This Row],[Mass/part (lb)]]</f>
        <v>0</v>
      </c>
      <c r="T79">
        <f>Table24512[[#This Row],['# of Spare Parts or Packages]]+Table24512[[#This Row],['# of Packages or Parts]]</f>
        <v>0</v>
      </c>
      <c r="W79" s="128">
        <f>Table24512[[#This Row],['# of Packages or Parts]]*Table24512[[#This Row],[Price per Package or Part]]+Table24512[[#This Row],[Shipping Cost]]</f>
        <v>0</v>
      </c>
      <c r="X79" s="15">
        <f>Table24512[[#This Row],[Total '# of Parts or Packages to Order]]*Table24512[[#This Row],[Price per Package or Part]]+Table24512[[#This Row],[Shipping Cost]]</f>
        <v>0</v>
      </c>
    </row>
    <row r="80" spans="5:26">
      <c r="E80" s="6"/>
      <c r="F80" s="6"/>
      <c r="G80" s="96"/>
      <c r="H80" s="96"/>
      <c r="L80" s="135">
        <f>Table24512[[#This Row],[QTY Nessary for Car]]*Table24512[[#This Row],[Mass/part (lb)]]</f>
        <v>0</v>
      </c>
      <c r="T80">
        <f>Table24512[[#This Row],['# of Spare Parts or Packages]]+Table24512[[#This Row],['# of Packages or Parts]]</f>
        <v>0</v>
      </c>
      <c r="W80" s="128">
        <f>Table24512[[#This Row],['# of Packages or Parts]]*Table24512[[#This Row],[Price per Package or Part]]+Table24512[[#This Row],[Shipping Cost]]</f>
        <v>0</v>
      </c>
      <c r="X80" s="15">
        <f>Table24512[[#This Row],[Total '# of Parts or Packages to Order]]*Table24512[[#This Row],[Price per Package or Part]]+Table24512[[#This Row],[Shipping Cost]]</f>
        <v>0</v>
      </c>
    </row>
    <row r="81" spans="5:26">
      <c r="E81" s="6"/>
      <c r="F81" s="6"/>
      <c r="G81" s="96"/>
      <c r="H81" s="96"/>
      <c r="J81" s="33"/>
      <c r="L81" s="135">
        <f>Table24512[[#This Row],[QTY Nessary for Car]]*Table24512[[#This Row],[Mass/part (lb)]]</f>
        <v>0</v>
      </c>
      <c r="N81" s="32"/>
      <c r="O81" s="16"/>
      <c r="T81">
        <f>Table24512[[#This Row],['# of Spare Parts or Packages]]+Table24512[[#This Row],['# of Packages or Parts]]</f>
        <v>0</v>
      </c>
      <c r="W81" s="128">
        <f>Table24512[[#This Row],['# of Packages or Parts]]*Table24512[[#This Row],[Price per Package or Part]]+Table24512[[#This Row],[Shipping Cost]]</f>
        <v>0</v>
      </c>
      <c r="X81" s="15">
        <f>Table24512[[#This Row],[Total '# of Parts or Packages to Order]]*Table24512[[#This Row],[Price per Package or Part]]+Table24512[[#This Row],[Shipping Cost]]</f>
        <v>0</v>
      </c>
      <c r="Y81" s="23"/>
      <c r="Z81" s="23"/>
    </row>
    <row r="82" spans="5:26">
      <c r="E82" s="6"/>
      <c r="F82" s="6"/>
      <c r="G82" s="96"/>
      <c r="H82" s="96"/>
      <c r="L82" s="135">
        <f>Table24512[[#This Row],[QTY Nessary for Car]]*Table24512[[#This Row],[Mass/part (lb)]]</f>
        <v>0</v>
      </c>
      <c r="N82" s="32"/>
      <c r="O82" s="16"/>
      <c r="T82">
        <f>Table24512[[#This Row],['# of Spare Parts or Packages]]+Table24512[[#This Row],['# of Packages or Parts]]</f>
        <v>0</v>
      </c>
      <c r="W82" s="128">
        <f>Table24512[[#This Row],['# of Packages or Parts]]*Table24512[[#This Row],[Price per Package or Part]]+Table24512[[#This Row],[Shipping Cost]]</f>
        <v>0</v>
      </c>
      <c r="X82" s="15">
        <f>Table24512[[#This Row],[Total '# of Parts or Packages to Order]]*Table24512[[#This Row],[Price per Package or Part]]+Table24512[[#This Row],[Shipping Cost]]</f>
        <v>0</v>
      </c>
      <c r="Y82" s="23"/>
      <c r="Z82" s="23"/>
    </row>
    <row r="83" spans="5:26">
      <c r="E83" s="6"/>
      <c r="F83" s="6"/>
      <c r="G83" s="96"/>
      <c r="H83" s="96"/>
      <c r="L83" s="135">
        <f>Table24512[[#This Row],[QTY Nessary for Car]]*Table24512[[#This Row],[Mass/part (lb)]]</f>
        <v>0</v>
      </c>
      <c r="N83" s="32"/>
      <c r="O83" s="16"/>
      <c r="T83">
        <f>Table24512[[#This Row],['# of Spare Parts or Packages]]+Table24512[[#This Row],['# of Packages or Parts]]</f>
        <v>0</v>
      </c>
      <c r="W83" s="128">
        <f>Table24512[[#This Row],['# of Packages or Parts]]*Table24512[[#This Row],[Price per Package or Part]]+Table24512[[#This Row],[Shipping Cost]]</f>
        <v>0</v>
      </c>
      <c r="X83" s="15">
        <f>Table24512[[#This Row],[Total '# of Parts or Packages to Order]]*Table24512[[#This Row],[Price per Package or Part]]+Table24512[[#This Row],[Shipping Cost]]</f>
        <v>0</v>
      </c>
      <c r="Y83" s="23"/>
      <c r="Z83" s="23"/>
    </row>
    <row r="84" spans="5:26">
      <c r="E84" s="6"/>
      <c r="F84" s="6"/>
      <c r="G84" s="96"/>
      <c r="H84" s="96"/>
      <c r="L84" s="135">
        <f>Table24512[[#This Row],[QTY Nessary for Car]]*Table24512[[#This Row],[Mass/part (lb)]]</f>
        <v>0</v>
      </c>
      <c r="O84" s="16"/>
      <c r="T84">
        <f>Table24512[[#This Row],['# of Spare Parts or Packages]]+Table24512[[#This Row],['# of Packages or Parts]]</f>
        <v>0</v>
      </c>
      <c r="W84" s="128">
        <f>Table24512[[#This Row],['# of Packages or Parts]]*Table24512[[#This Row],[Price per Package or Part]]+Table24512[[#This Row],[Shipping Cost]]</f>
        <v>0</v>
      </c>
      <c r="X84" s="15">
        <f>Table24512[[#This Row],[Total '# of Parts or Packages to Order]]*Table24512[[#This Row],[Price per Package or Part]]+Table24512[[#This Row],[Shipping Cost]]</f>
        <v>0</v>
      </c>
      <c r="Y84" s="23"/>
      <c r="Z84" s="23"/>
    </row>
    <row r="85" spans="5:26">
      <c r="E85" s="6"/>
      <c r="F85" s="6"/>
      <c r="G85" s="96"/>
      <c r="H85" s="96"/>
      <c r="L85" s="135">
        <f>Table24512[[#This Row],[QTY Nessary for Car]]*Table24512[[#This Row],[Mass/part (lb)]]</f>
        <v>0</v>
      </c>
      <c r="O85" s="16"/>
      <c r="T85">
        <f>Table24512[[#This Row],['# of Spare Parts or Packages]]+Table24512[[#This Row],['# of Packages or Parts]]</f>
        <v>0</v>
      </c>
      <c r="W85" s="128">
        <f>Table24512[[#This Row],['# of Packages or Parts]]*Table24512[[#This Row],[Price per Package or Part]]+Table24512[[#This Row],[Shipping Cost]]</f>
        <v>0</v>
      </c>
      <c r="X85" s="15">
        <f>Table24512[[#This Row],[Total '# of Parts or Packages to Order]]*Table24512[[#This Row],[Price per Package or Part]]+Table24512[[#This Row],[Shipping Cost]]</f>
        <v>0</v>
      </c>
      <c r="Y85" s="23"/>
      <c r="Z85" s="23"/>
    </row>
    <row r="86" spans="5:26">
      <c r="E86" s="6"/>
      <c r="F86" s="6"/>
      <c r="G86" s="96"/>
      <c r="H86" s="96"/>
      <c r="L86" s="135">
        <f>Table24512[[#This Row],[QTY Nessary for Car]]*Table24512[[#This Row],[Mass/part (lb)]]</f>
        <v>0</v>
      </c>
      <c r="O86" s="16"/>
      <c r="T86">
        <f>Table24512[[#This Row],['# of Spare Parts or Packages]]+Table24512[[#This Row],['# of Packages or Parts]]</f>
        <v>0</v>
      </c>
      <c r="W86" s="128">
        <f>Table24512[[#This Row],['# of Packages or Parts]]*Table24512[[#This Row],[Price per Package or Part]]+Table24512[[#This Row],[Shipping Cost]]</f>
        <v>0</v>
      </c>
      <c r="X86" s="15">
        <f>Table24512[[#This Row],[Total '# of Parts or Packages to Order]]*Table24512[[#This Row],[Price per Package or Part]]+Table24512[[#This Row],[Shipping Cost]]</f>
        <v>0</v>
      </c>
      <c r="Y86" s="23"/>
      <c r="Z86" s="23"/>
    </row>
    <row r="87" spans="5:26">
      <c r="E87" s="6"/>
      <c r="F87" s="6"/>
      <c r="G87" s="96"/>
      <c r="H87" s="96"/>
      <c r="L87" s="135">
        <f>Table24512[[#This Row],[QTY Nessary for Car]]*Table24512[[#This Row],[Mass/part (lb)]]</f>
        <v>0</v>
      </c>
      <c r="O87" s="16"/>
      <c r="T87">
        <f>Table24512[[#This Row],['# of Spare Parts or Packages]]+Table24512[[#This Row],['# of Packages or Parts]]</f>
        <v>0</v>
      </c>
      <c r="W87" s="128">
        <f>Table24512[[#This Row],['# of Packages or Parts]]*Table24512[[#This Row],[Price per Package or Part]]+Table24512[[#This Row],[Shipping Cost]]</f>
        <v>0</v>
      </c>
      <c r="X87" s="15">
        <f>Table24512[[#This Row],[Total '# of Parts or Packages to Order]]*Table24512[[#This Row],[Price per Package or Part]]+Table24512[[#This Row],[Shipping Cost]]</f>
        <v>0</v>
      </c>
    </row>
    <row r="88" spans="5:26">
      <c r="E88" s="6"/>
      <c r="F88" s="6"/>
      <c r="G88" s="96"/>
      <c r="H88" s="96"/>
      <c r="L88" s="135">
        <f>Table24512[[#This Row],[QTY Nessary for Car]]*Table24512[[#This Row],[Mass/part (lb)]]</f>
        <v>0</v>
      </c>
      <c r="O88" s="16"/>
      <c r="T88">
        <f>Table24512[[#This Row],['# of Spare Parts or Packages]]+Table24512[[#This Row],['# of Packages or Parts]]</f>
        <v>0</v>
      </c>
      <c r="W88" s="128"/>
      <c r="X88" s="15">
        <f>Table24512[[#This Row],[Total '# of Parts or Packages to Order]]*Table24512[[#This Row],[Price per Package or Part]]+Table24512[[#This Row],[Shipping Cost]]</f>
        <v>0</v>
      </c>
    </row>
    <row r="89" spans="5:26">
      <c r="E89" s="6"/>
      <c r="F89" s="6"/>
      <c r="G89" s="96"/>
      <c r="H89" s="96"/>
      <c r="L89" s="135">
        <f>Table24512[[#This Row],[QTY Nessary for Car]]*Table24512[[#This Row],[Mass/part (lb)]]</f>
        <v>0</v>
      </c>
      <c r="O89" s="16"/>
      <c r="T89">
        <f>Table24512[[#This Row],['# of Spare Parts or Packages]]+Table24512[[#This Row],['# of Packages or Parts]]</f>
        <v>0</v>
      </c>
      <c r="W89" s="128">
        <f>Table24512[[#This Row],['# of Packages or Parts]]*Table24512[[#This Row],[Price per Package or Part]]+Table24512[[#This Row],[Shipping Cost]]</f>
        <v>0</v>
      </c>
      <c r="X89" s="15">
        <f>Table24512[[#This Row],[Total '# of Parts or Packages to Order]]*Table24512[[#This Row],[Price per Package or Part]]+Table24512[[#This Row],[Shipping Cost]]</f>
        <v>0</v>
      </c>
    </row>
    <row r="90" spans="5:26">
      <c r="E90" s="6"/>
      <c r="F90" s="6"/>
      <c r="G90" s="96"/>
      <c r="H90" s="96"/>
      <c r="L90" s="135">
        <f>Table24512[[#This Row],[QTY Nessary for Car]]*Table24512[[#This Row],[Mass/part (lb)]]</f>
        <v>0</v>
      </c>
      <c r="O90" s="16"/>
      <c r="T90">
        <f>Table24512[[#This Row],['# of Spare Parts or Packages]]+Table24512[[#This Row],['# of Packages or Parts]]</f>
        <v>0</v>
      </c>
      <c r="W90" s="128">
        <f>Table24512[[#This Row],['# of Packages or Parts]]*Table24512[[#This Row],[Price per Package or Part]]+Table24512[[#This Row],[Shipping Cost]]</f>
        <v>0</v>
      </c>
      <c r="X90" s="15">
        <f>Table24512[[#This Row],[Total '# of Parts or Packages to Order]]*Table24512[[#This Row],[Price per Package or Part]]+Table24512[[#This Row],[Shipping Cost]]</f>
        <v>0</v>
      </c>
    </row>
    <row r="91" spans="5:26">
      <c r="E91" s="6"/>
      <c r="F91" s="6"/>
      <c r="G91" s="96"/>
      <c r="H91" s="96"/>
      <c r="L91" s="135">
        <f>Table24512[[#This Row],[QTY Nessary for Car]]*Table24512[[#This Row],[Mass/part (lb)]]</f>
        <v>0</v>
      </c>
      <c r="O91" s="16"/>
      <c r="T91">
        <f>Table24512[[#This Row],['# of Spare Parts or Packages]]+Table24512[[#This Row],['# of Packages or Parts]]</f>
        <v>0</v>
      </c>
      <c r="W91" s="128">
        <f>Table24512[[#This Row],['# of Packages or Parts]]*Table24512[[#This Row],[Price per Package or Part]]+Table24512[[#This Row],[Shipping Cost]]</f>
        <v>0</v>
      </c>
      <c r="X91" s="15">
        <f>Table24512[[#This Row],[Total '# of Parts or Packages to Order]]*Table24512[[#This Row],[Price per Package or Part]]+Table24512[[#This Row],[Shipping Cost]]</f>
        <v>0</v>
      </c>
    </row>
    <row r="92" spans="5:26">
      <c r="E92" s="6"/>
      <c r="F92" s="6"/>
      <c r="G92" s="96"/>
      <c r="H92" s="96"/>
      <c r="L92" s="135">
        <f>Table24512[[#This Row],[QTY Nessary for Car]]*Table24512[[#This Row],[Mass/part (lb)]]</f>
        <v>0</v>
      </c>
      <c r="O92" s="16"/>
      <c r="T92">
        <f>Table24512[[#This Row],['# of Spare Parts or Packages]]+Table24512[[#This Row],['# of Packages or Parts]]</f>
        <v>0</v>
      </c>
      <c r="W92" s="128">
        <f>Table24512[[#This Row],['# of Packages or Parts]]*Table24512[[#This Row],[Price per Package or Part]]+Table24512[[#This Row],[Shipping Cost]]</f>
        <v>0</v>
      </c>
      <c r="X92" s="15">
        <f>Table24512[[#This Row],[Total '# of Parts or Packages to Order]]*Table24512[[#This Row],[Price per Package or Part]]+Table24512[[#This Row],[Shipping Cost]]</f>
        <v>0</v>
      </c>
    </row>
    <row r="93" spans="5:26">
      <c r="E93" s="6"/>
      <c r="F93" s="6"/>
      <c r="G93" s="96"/>
      <c r="H93" s="96"/>
      <c r="L93" s="135">
        <f>Table24512[[#This Row],[QTY Nessary for Car]]*Table24512[[#This Row],[Mass/part (lb)]]</f>
        <v>0</v>
      </c>
      <c r="O93" s="16"/>
      <c r="T93">
        <f>Table24512[[#This Row],['# of Spare Parts or Packages]]+Table24512[[#This Row],['# of Packages or Parts]]</f>
        <v>0</v>
      </c>
      <c r="W93" s="128">
        <f>Table24512[[#This Row],['# of Packages or Parts]]*Table24512[[#This Row],[Price per Package or Part]]+Table24512[[#This Row],[Shipping Cost]]</f>
        <v>0</v>
      </c>
      <c r="X93" s="15">
        <f>Table24512[[#This Row],[Total '# of Parts or Packages to Order]]*Table24512[[#This Row],[Price per Package or Part]]+Table24512[[#This Row],[Shipping Cost]]</f>
        <v>0</v>
      </c>
    </row>
    <row r="94" spans="5:26">
      <c r="E94" s="6"/>
      <c r="F94" s="6"/>
      <c r="G94" s="96"/>
      <c r="H94" s="96"/>
      <c r="L94" s="135">
        <f>Table24512[[#This Row],[QTY Nessary for Car]]*Table24512[[#This Row],[Mass/part (lb)]]</f>
        <v>0</v>
      </c>
      <c r="O94" s="18"/>
      <c r="T94">
        <f>Table24512[[#This Row],['# of Spare Parts or Packages]]+Table24512[[#This Row],['# of Packages or Parts]]</f>
        <v>0</v>
      </c>
      <c r="W94" s="128">
        <f>Table24512[[#This Row],['# of Packages or Parts]]*Table24512[[#This Row],[Price per Package or Part]]+Table24512[[#This Row],[Shipping Cost]]</f>
        <v>0</v>
      </c>
      <c r="X94" s="15">
        <f>Table24512[[#This Row],[Total '# of Parts or Packages to Order]]*Table24512[[#This Row],[Price per Package or Part]]+Table24512[[#This Row],[Shipping Cost]]</f>
        <v>0</v>
      </c>
    </row>
    <row r="95" spans="5:26">
      <c r="E95" s="6"/>
      <c r="F95" s="6"/>
      <c r="G95" s="96"/>
      <c r="H95" s="96"/>
      <c r="L95" s="135">
        <f>Table24512[[#This Row],[QTY Nessary for Car]]*Table24512[[#This Row],[Mass/part (lb)]]</f>
        <v>0</v>
      </c>
      <c r="O95" s="18"/>
      <c r="T95">
        <f>Table24512[[#This Row],['# of Spare Parts or Packages]]+Table24512[[#This Row],['# of Packages or Parts]]</f>
        <v>0</v>
      </c>
      <c r="W95" s="128">
        <f>Table24512[[#This Row],['# of Packages or Parts]]*Table24512[[#This Row],[Price per Package or Part]]+Table24512[[#This Row],[Shipping Cost]]</f>
        <v>0</v>
      </c>
      <c r="X95" s="15">
        <f>Table24512[[#This Row],[Total '# of Parts or Packages to Order]]*Table24512[[#This Row],[Price per Package or Part]]+Table24512[[#This Row],[Shipping Cost]]</f>
        <v>0</v>
      </c>
    </row>
    <row r="96" spans="5:26">
      <c r="E96" s="6"/>
      <c r="F96" s="6"/>
      <c r="G96" s="96"/>
      <c r="H96" s="96"/>
      <c r="L96" s="135">
        <f>Table24512[[#This Row],[QTY Nessary for Car]]*Table24512[[#This Row],[Mass/part (lb)]]</f>
        <v>0</v>
      </c>
      <c r="O96" s="18"/>
      <c r="T96" s="23">
        <f>Table24512[[#This Row],['# of Spare Parts or Packages]]+Table24512[[#This Row],['# of Packages or Parts]]</f>
        <v>0</v>
      </c>
      <c r="U96" s="139"/>
      <c r="V96" s="139"/>
      <c r="W96" s="129">
        <f>Table24512[[#This Row],['# of Packages or Parts]]*Table24512[[#This Row],[Price per Package or Part]]+Table24512[[#This Row],[Shipping Cost]]</f>
        <v>0</v>
      </c>
      <c r="X96" s="15">
        <f>Table24512[[#This Row],[Total '# of Parts or Packages to Order]]*Table24512[[#This Row],[Price per Package or Part]]+Table24512[[#This Row],[Shipping Cost]]</f>
        <v>0</v>
      </c>
    </row>
    <row r="97" spans="5:24">
      <c r="E97" s="6"/>
      <c r="F97" s="6"/>
      <c r="G97" s="96"/>
      <c r="H97" s="96"/>
      <c r="K97" s="23"/>
      <c r="L97" s="135">
        <f>Table24512[[#This Row],[QTY Nessary for Car]]*Table24512[[#This Row],[Mass/part (lb)]]</f>
        <v>0</v>
      </c>
      <c r="O97" s="16"/>
      <c r="T97">
        <f>Table24512[[#This Row],['# of Spare Parts or Packages]]+Table24512[[#This Row],['# of Packages or Parts]]</f>
        <v>0</v>
      </c>
      <c r="W97" s="128">
        <f>Table24512[[#This Row],['# of Packages or Parts]]*Table24512[[#This Row],[Price per Package or Part]]+Table24512[[#This Row],[Shipping Cost]]</f>
        <v>0</v>
      </c>
      <c r="X97" s="15">
        <f>Table24512[[#This Row],[Total '# of Parts or Packages to Order]]*Table24512[[#This Row],[Price per Package or Part]]+Table24512[[#This Row],[Shipping Cost]]</f>
        <v>0</v>
      </c>
    </row>
    <row r="98" spans="5:24">
      <c r="E98" s="6"/>
      <c r="F98" s="6"/>
      <c r="G98" s="96"/>
      <c r="H98" s="96"/>
      <c r="L98" s="135">
        <f>Table24512[[#This Row],[QTY Nessary for Car]]*Table24512[[#This Row],[Mass/part (lb)]]</f>
        <v>0</v>
      </c>
      <c r="O98" s="16"/>
      <c r="T98">
        <f>Table24512[[#This Row],['# of Spare Parts or Packages]]+Table24512[[#This Row],['# of Packages or Parts]]</f>
        <v>0</v>
      </c>
      <c r="W98" s="128">
        <f>Table24512[[#This Row],['# of Packages or Parts]]*Table24512[[#This Row],[Price per Package or Part]]+Table24512[[#This Row],[Shipping Cost]]</f>
        <v>0</v>
      </c>
      <c r="X98" s="15">
        <f>Table24512[[#This Row],[Total '# of Parts or Packages to Order]]*Table24512[[#This Row],[Price per Package or Part]]+Table24512[[#This Row],[Shipping Cost]]</f>
        <v>0</v>
      </c>
    </row>
    <row r="99" spans="5:24">
      <c r="E99" s="6"/>
      <c r="F99" s="6"/>
      <c r="G99" s="96"/>
      <c r="H99" s="96"/>
      <c r="L99" s="135">
        <f>Table24512[[#This Row],[QTY Nessary for Car]]*Table24512[[#This Row],[Mass/part (lb)]]</f>
        <v>0</v>
      </c>
      <c r="O99" s="16"/>
      <c r="T99">
        <f>Table24512[[#This Row],['# of Spare Parts or Packages]]+Table24512[[#This Row],['# of Packages or Parts]]</f>
        <v>0</v>
      </c>
      <c r="W99" s="128">
        <f>Table24512[[#This Row],['# of Packages or Parts]]*Table24512[[#This Row],[Price per Package or Part]]+Table24512[[#This Row],[Shipping Cost]]</f>
        <v>0</v>
      </c>
      <c r="X99" s="15">
        <f>Table24512[[#This Row],[Total '# of Parts or Packages to Order]]*Table24512[[#This Row],[Price per Package or Part]]+Table24512[[#This Row],[Shipping Cost]]</f>
        <v>0</v>
      </c>
    </row>
    <row r="100" spans="5:24">
      <c r="E100" s="6"/>
      <c r="F100" s="6"/>
      <c r="G100" s="96"/>
      <c r="H100" s="96"/>
      <c r="L100" s="135">
        <f>Table24512[[#This Row],[QTY Nessary for Car]]*Table24512[[#This Row],[Mass/part (lb)]]</f>
        <v>0</v>
      </c>
      <c r="O100" s="28"/>
      <c r="T100">
        <f>Table24512[[#This Row],['# of Spare Parts or Packages]]+Table24512[[#This Row],['# of Packages or Parts]]</f>
        <v>0</v>
      </c>
      <c r="W100" s="128">
        <f>Table24512[[#This Row],['# of Packages or Parts]]*Table24512[[#This Row],[Price per Package or Part]]+Table24512[[#This Row],[Shipping Cost]]</f>
        <v>0</v>
      </c>
      <c r="X100" s="15">
        <f>Table24512[[#This Row],[Total '# of Parts or Packages to Order]]*Table24512[[#This Row],[Price per Package or Part]]+Table24512[[#This Row],[Shipping Cost]]</f>
        <v>0</v>
      </c>
    </row>
    <row r="101" spans="5:24">
      <c r="E101" s="6"/>
      <c r="F101" s="6"/>
      <c r="G101" s="96"/>
      <c r="H101" s="96"/>
      <c r="L101" s="135">
        <f>Table24512[[#This Row],[QTY Nessary for Car]]*Table24512[[#This Row],[Mass/part (lb)]]</f>
        <v>0</v>
      </c>
      <c r="O101" s="18"/>
      <c r="T101">
        <f>Table24512[[#This Row],['# of Spare Parts or Packages]]+Table24512[[#This Row],['# of Packages or Parts]]</f>
        <v>0</v>
      </c>
      <c r="W101" s="128">
        <f>Table24512[[#This Row],['# of Packages or Parts]]*Table24512[[#This Row],[Price per Package or Part]]+Table24512[[#This Row],[Shipping Cost]]</f>
        <v>0</v>
      </c>
      <c r="X101" s="15">
        <f>Table24512[[#This Row],[Total '# of Parts or Packages to Order]]*Table24512[[#This Row],[Price per Package or Part]]+Table24512[[#This Row],[Shipping Cost]]</f>
        <v>0</v>
      </c>
    </row>
    <row r="102" spans="5:24">
      <c r="E102" s="6"/>
      <c r="F102" s="6"/>
      <c r="G102" s="96"/>
      <c r="H102" s="96"/>
      <c r="L102" s="135">
        <f>Table24512[[#This Row],[QTY Nessary for Car]]*Table24512[[#This Row],[Mass/part (lb)]]</f>
        <v>0</v>
      </c>
      <c r="O102" s="16"/>
      <c r="T102">
        <f>Table24512[[#This Row],['# of Spare Parts or Packages]]+Table24512[[#This Row],['# of Packages or Parts]]</f>
        <v>0</v>
      </c>
      <c r="W102" s="128">
        <f>Table24512[[#This Row],['# of Packages or Parts]]*Table24512[[#This Row],[Price per Package or Part]]+Table24512[[#This Row],[Shipping Cost]]</f>
        <v>0</v>
      </c>
      <c r="X102" s="15">
        <f>Table24512[[#This Row],[Total '# of Parts or Packages to Order]]*Table24512[[#This Row],[Price per Package or Part]]+Table24512[[#This Row],[Shipping Cost]]</f>
        <v>0</v>
      </c>
    </row>
    <row r="103" spans="5:24">
      <c r="E103" s="6"/>
      <c r="F103" s="6"/>
      <c r="G103" s="96"/>
      <c r="H103" s="96"/>
      <c r="L103" s="135">
        <f>Table24512[[#This Row],[QTY Nessary for Car]]*Table24512[[#This Row],[Mass/part (lb)]]</f>
        <v>0</v>
      </c>
      <c r="O103" s="35"/>
      <c r="T103">
        <f>Table24512[[#This Row],['# of Spare Parts or Packages]]+Table24512[[#This Row],['# of Packages or Parts]]</f>
        <v>0</v>
      </c>
      <c r="W103" s="128">
        <f>Table24512[[#This Row],['# of Packages or Parts]]*Table24512[[#This Row],[Price per Package or Part]]+Table24512[[#This Row],[Shipping Cost]]</f>
        <v>0</v>
      </c>
      <c r="X103" s="15">
        <f>Table24512[[#This Row],[Total '# of Parts or Packages to Order]]*Table24512[[#This Row],[Price per Package or Part]]+Table24512[[#This Row],[Shipping Cost]]</f>
        <v>0</v>
      </c>
    </row>
    <row r="104" spans="5:24">
      <c r="E104" s="6"/>
      <c r="F104" s="6"/>
      <c r="G104" s="96"/>
      <c r="H104" s="96"/>
      <c r="L104" s="135">
        <f>Table24512[[#This Row],[QTY Nessary for Car]]*Table24512[[#This Row],[Mass/part (lb)]]</f>
        <v>0</v>
      </c>
      <c r="O104" s="17"/>
      <c r="P104" s="23"/>
      <c r="Q104" s="23"/>
      <c r="R104" s="23"/>
      <c r="S104" s="23"/>
      <c r="T104" s="23">
        <f>Table24512[[#This Row],['# of Spare Parts or Packages]]+Table24512[[#This Row],['# of Packages or Parts]]</f>
        <v>0</v>
      </c>
      <c r="U104" s="139"/>
      <c r="V104" s="139"/>
      <c r="W104" s="129">
        <f>Table24512[[#This Row],['# of Packages or Parts]]*Table24512[[#This Row],[Price per Package or Part]]+Table24512[[#This Row],[Shipping Cost]]</f>
        <v>0</v>
      </c>
      <c r="X104" s="15">
        <f>Table24512[[#This Row],[Total '# of Parts or Packages to Order]]*Table24512[[#This Row],[Price per Package or Part]]+Table24512[[#This Row],[Shipping Cost]]</f>
        <v>0</v>
      </c>
    </row>
    <row r="105" spans="5:24">
      <c r="E105" s="6"/>
      <c r="F105" s="6"/>
      <c r="G105" s="36"/>
      <c r="H105" s="36"/>
      <c r="L105" s="135">
        <f>Table24512[[#This Row],[QTY Nessary for Car]]*Table24512[[#This Row],[Mass/part (lb)]]</f>
        <v>0</v>
      </c>
      <c r="N105" s="34"/>
      <c r="O105" s="16"/>
      <c r="T105">
        <f>Table24512[[#This Row],['# of Spare Parts or Packages]]+Table24512[[#This Row],['# of Packages or Parts]]</f>
        <v>0</v>
      </c>
      <c r="W105" s="128">
        <f>Table24512[[#This Row],['# of Packages or Parts]]*Table24512[[#This Row],[Price per Package or Part]]+Table24512[[#This Row],[Shipping Cost]]</f>
        <v>0</v>
      </c>
      <c r="X105" s="15">
        <f>Table24512[[#This Row],[Total '# of Parts or Packages to Order]]*Table24512[[#This Row],[Price per Package or Part]]+Table24512[[#This Row],[Shipping Cost]]</f>
        <v>0</v>
      </c>
    </row>
    <row r="106" spans="5:24">
      <c r="G106" s="36"/>
      <c r="H106" s="36"/>
      <c r="L106" s="135">
        <f>Table24512[[#This Row],[QTY Nessary for Car]]*Table24512[[#This Row],[Mass/part (lb)]]</f>
        <v>0</v>
      </c>
      <c r="T106">
        <f>Table24512[[#This Row],['# of Spare Parts or Packages]]+Table24512[[#This Row],['# of Packages or Parts]]</f>
        <v>0</v>
      </c>
      <c r="W106" s="128">
        <f>Table24512[[#This Row],['# of Packages or Parts]]*Table24512[[#This Row],[Price per Package or Part]]+Table24512[[#This Row],[Shipping Cost]]</f>
        <v>0</v>
      </c>
      <c r="X106" s="15">
        <f>Table24512[[#This Row],[Total '# of Parts or Packages to Order]]*Table24512[[#This Row],[Price per Package or Part]]+Table24512[[#This Row],[Shipping Cost]]</f>
        <v>0</v>
      </c>
    </row>
    <row r="107" spans="5:24">
      <c r="G107" s="36"/>
      <c r="H107" s="36"/>
      <c r="L107" s="135">
        <f>Table24512[[#This Row],[QTY Nessary for Car]]*Table24512[[#This Row],[Mass/part (lb)]]</f>
        <v>0</v>
      </c>
      <c r="T107">
        <f>Table24512[[#This Row],['# of Spare Parts or Packages]]+Table24512[[#This Row],['# of Packages or Parts]]</f>
        <v>0</v>
      </c>
      <c r="W107" s="128">
        <f>Table24512[[#This Row],['# of Packages or Parts]]*Table24512[[#This Row],[Price per Package or Part]]+Table24512[[#This Row],[Shipping Cost]]</f>
        <v>0</v>
      </c>
      <c r="X107" s="15">
        <f>Table24512[[#This Row],[Total '# of Parts or Packages to Order]]*Table24512[[#This Row],[Price per Package or Part]]+Table24512[[#This Row],[Shipping Cost]]</f>
        <v>0</v>
      </c>
    </row>
    <row r="108" spans="5:24">
      <c r="G108" s="36"/>
      <c r="H108" s="36"/>
      <c r="L108" s="135">
        <f>Table24512[[#This Row],[QTY Nessary for Car]]*Table24512[[#This Row],[Mass/part (lb)]]</f>
        <v>0</v>
      </c>
      <c r="T108">
        <f>Table24512[[#This Row],['# of Spare Parts or Packages]]+Table24512[[#This Row],['# of Packages or Parts]]</f>
        <v>0</v>
      </c>
      <c r="W108" s="128">
        <f>Table24512[[#This Row],['# of Packages or Parts]]*Table24512[[#This Row],[Price per Package or Part]]+Table24512[[#This Row],[Shipping Cost]]</f>
        <v>0</v>
      </c>
      <c r="X108" s="15">
        <f>Table24512[[#This Row],[Total '# of Parts or Packages to Order]]*Table24512[[#This Row],[Price per Package or Part]]+Table24512[[#This Row],[Shipping Cost]]</f>
        <v>0</v>
      </c>
    </row>
    <row r="109" spans="5:24">
      <c r="G109" s="36"/>
      <c r="H109" s="36"/>
      <c r="L109" s="135">
        <f>Table24512[[#This Row],[QTY Nessary for Car]]*Table24512[[#This Row],[Mass/part (lb)]]</f>
        <v>0</v>
      </c>
      <c r="T109">
        <f>Table24512[[#This Row],['# of Spare Parts or Packages]]+Table24512[[#This Row],['# of Packages or Parts]]</f>
        <v>0</v>
      </c>
      <c r="W109" s="128">
        <f>Table24512[[#This Row],['# of Packages or Parts]]*Table24512[[#This Row],[Price per Package or Part]]+Table24512[[#This Row],[Shipping Cost]]</f>
        <v>0</v>
      </c>
      <c r="X109" s="15">
        <f>Table24512[[#This Row],[Total '# of Parts or Packages to Order]]*Table24512[[#This Row],[Price per Package or Part]]+Table24512[[#This Row],[Shipping Cost]]</f>
        <v>0</v>
      </c>
    </row>
    <row r="110" spans="5:24">
      <c r="G110" s="36"/>
      <c r="H110" s="36"/>
      <c r="L110" s="135">
        <f>Table24512[[#This Row],[QTY Nessary for Car]]*Table24512[[#This Row],[Mass/part (lb)]]</f>
        <v>0</v>
      </c>
      <c r="T110">
        <f>Table24512[[#This Row],['# of Spare Parts or Packages]]+Table24512[[#This Row],['# of Packages or Parts]]</f>
        <v>0</v>
      </c>
      <c r="W110" s="128">
        <f>Table24512[[#This Row],['# of Packages or Parts]]*Table24512[[#This Row],[Price per Package or Part]]+Table24512[[#This Row],[Shipping Cost]]</f>
        <v>0</v>
      </c>
      <c r="X110" s="15">
        <f>Table24512[[#This Row],[Total '# of Parts or Packages to Order]]*Table24512[[#This Row],[Price per Package or Part]]+Table24512[[#This Row],[Shipping Cost]]</f>
        <v>0</v>
      </c>
    </row>
    <row r="111" spans="5:24">
      <c r="G111" s="36"/>
      <c r="H111" s="36"/>
      <c r="L111" s="135">
        <f>Table24512[[#This Row],[QTY Nessary for Car]]*Table24512[[#This Row],[Mass/part (lb)]]</f>
        <v>0</v>
      </c>
      <c r="T111">
        <f>Table24512[[#This Row],['# of Spare Parts or Packages]]+Table24512[[#This Row],['# of Packages or Parts]]</f>
        <v>0</v>
      </c>
      <c r="W111" s="128">
        <f>Table24512[[#This Row],['# of Packages or Parts]]*Table24512[[#This Row],[Price per Package or Part]]+Table24512[[#This Row],[Shipping Cost]]</f>
        <v>0</v>
      </c>
      <c r="X111" s="15">
        <f>Table24512[[#This Row],[Total '# of Parts or Packages to Order]]*Table24512[[#This Row],[Price per Package or Part]]+Table24512[[#This Row],[Shipping Cost]]</f>
        <v>0</v>
      </c>
    </row>
    <row r="112" spans="5:24">
      <c r="G112" s="36"/>
      <c r="H112" s="36"/>
      <c r="L112" s="135">
        <f>Table24512[[#This Row],[QTY Nessary for Car]]*Table24512[[#This Row],[Mass/part (lb)]]</f>
        <v>0</v>
      </c>
      <c r="T112">
        <f>Table24512[[#This Row],['# of Spare Parts or Packages]]+Table24512[[#This Row],['# of Packages or Parts]]</f>
        <v>0</v>
      </c>
      <c r="W112" s="128">
        <f>Table24512[[#This Row],['# of Packages or Parts]]*Table24512[[#This Row],[Price per Package or Part]]+Table24512[[#This Row],[Shipping Cost]]</f>
        <v>0</v>
      </c>
      <c r="X112" s="15">
        <f>Table24512[[#This Row],[Total '# of Parts or Packages to Order]]*Table24512[[#This Row],[Price per Package or Part]]+Table24512[[#This Row],[Shipping Cost]]</f>
        <v>0</v>
      </c>
    </row>
    <row r="113" spans="7:24">
      <c r="G113" s="36"/>
      <c r="H113" s="36"/>
      <c r="L113" s="135">
        <f>Table24512[[#This Row],[QTY Nessary for Car]]*Table24512[[#This Row],[Mass/part (lb)]]</f>
        <v>0</v>
      </c>
      <c r="T113">
        <f>Table24512[[#This Row],['# of Spare Parts or Packages]]+Table24512[[#This Row],['# of Packages or Parts]]</f>
        <v>0</v>
      </c>
      <c r="W113" s="128">
        <f>Table24512[[#This Row],['# of Packages or Parts]]*Table24512[[#This Row],[Price per Package or Part]]+Table24512[[#This Row],[Shipping Cost]]</f>
        <v>0</v>
      </c>
      <c r="X113" s="15">
        <f>Table24512[[#This Row],[Total '# of Parts or Packages to Order]]*Table24512[[#This Row],[Price per Package or Part]]+Table24512[[#This Row],[Shipping Cost]]</f>
        <v>0</v>
      </c>
    </row>
    <row r="114" spans="7:24">
      <c r="G114" s="36"/>
      <c r="H114" s="36"/>
      <c r="L114" s="135">
        <f>Table24512[[#This Row],[QTY Nessary for Car]]*Table24512[[#This Row],[Mass/part (lb)]]</f>
        <v>0</v>
      </c>
      <c r="T114">
        <f>Table24512[[#This Row],['# of Spare Parts or Packages]]+Table24512[[#This Row],['# of Packages or Parts]]</f>
        <v>0</v>
      </c>
      <c r="W114" s="128">
        <f>Table24512[[#This Row],['# of Packages or Parts]]*Table24512[[#This Row],[Price per Package or Part]]+Table24512[[#This Row],[Shipping Cost]]</f>
        <v>0</v>
      </c>
      <c r="X114" s="15">
        <f>Table24512[[#This Row],[Total '# of Parts or Packages to Order]]*Table24512[[#This Row],[Price per Package or Part]]+Table24512[[#This Row],[Shipping Cost]]</f>
        <v>0</v>
      </c>
    </row>
    <row r="115" spans="7:24">
      <c r="G115" s="36"/>
      <c r="H115" s="36"/>
      <c r="L115" s="135">
        <f>Table24512[[#This Row],[QTY Nessary for Car]]*Table24512[[#This Row],[Mass/part (lb)]]</f>
        <v>0</v>
      </c>
      <c r="T115">
        <f>Table24512[[#This Row],['# of Spare Parts or Packages]]+Table24512[[#This Row],['# of Packages or Parts]]</f>
        <v>0</v>
      </c>
      <c r="W115" s="128">
        <f>Table24512[[#This Row],['# of Packages or Parts]]*Table24512[[#This Row],[Price per Package or Part]]+Table24512[[#This Row],[Shipping Cost]]</f>
        <v>0</v>
      </c>
      <c r="X115" s="15">
        <f>Table24512[[#This Row],[Total '# of Parts or Packages to Order]]*Table24512[[#This Row],[Price per Package or Part]]+Table24512[[#This Row],[Shipping Cost]]</f>
        <v>0</v>
      </c>
    </row>
    <row r="116" spans="7:24">
      <c r="G116" s="36"/>
      <c r="H116" s="36"/>
      <c r="L116" s="135">
        <f>Table24512[[#This Row],[QTY Nessary for Car]]*Table24512[[#This Row],[Mass/part (lb)]]</f>
        <v>0</v>
      </c>
      <c r="T116">
        <f>Table24512[[#This Row],['# of Spare Parts or Packages]]+Table24512[[#This Row],['# of Packages or Parts]]</f>
        <v>0</v>
      </c>
      <c r="W116" s="128">
        <f>Table24512[[#This Row],['# of Packages or Parts]]*Table24512[[#This Row],[Price per Package or Part]]+Table24512[[#This Row],[Shipping Cost]]</f>
        <v>0</v>
      </c>
      <c r="X116" s="15">
        <f>Table24512[[#This Row],[Total '# of Parts or Packages to Order]]*Table24512[[#This Row],[Price per Package or Part]]+Table24512[[#This Row],[Shipping Cost]]</f>
        <v>0</v>
      </c>
    </row>
    <row r="117" spans="7:24">
      <c r="G117" s="36"/>
      <c r="H117" s="36"/>
      <c r="L117" s="135">
        <f>Table24512[[#This Row],[QTY Nessary for Car]]*Table24512[[#This Row],[Mass/part (lb)]]</f>
        <v>0</v>
      </c>
      <c r="T117">
        <f>Table24512[[#This Row],['# of Spare Parts or Packages]]+Table24512[[#This Row],['# of Packages or Parts]]</f>
        <v>0</v>
      </c>
      <c r="W117" s="128">
        <f>Table24512[[#This Row],['# of Packages or Parts]]*Table24512[[#This Row],[Price per Package or Part]]+Table24512[[#This Row],[Shipping Cost]]</f>
        <v>0</v>
      </c>
      <c r="X117" s="15">
        <f>Table24512[[#This Row],[Total '# of Parts or Packages to Order]]*Table24512[[#This Row],[Price per Package or Part]]+Table24512[[#This Row],[Shipping Cost]]</f>
        <v>0</v>
      </c>
    </row>
    <row r="118" spans="7:24">
      <c r="G118" s="36"/>
      <c r="H118" s="36"/>
      <c r="L118" s="135">
        <f>Table24512[[#This Row],[QTY Nessary for Car]]*Table24512[[#This Row],[Mass/part (lb)]]</f>
        <v>0</v>
      </c>
      <c r="T118">
        <f>Table24512[[#This Row],['# of Spare Parts or Packages]]+Table24512[[#This Row],['# of Packages or Parts]]</f>
        <v>0</v>
      </c>
      <c r="W118" s="128">
        <f>Table24512[[#This Row],['# of Packages or Parts]]*Table24512[[#This Row],[Price per Package or Part]]+Table24512[[#This Row],[Shipping Cost]]</f>
        <v>0</v>
      </c>
      <c r="X118" s="15">
        <f>Table24512[[#This Row],[Total '# of Parts or Packages to Order]]*Table24512[[#This Row],[Price per Package or Part]]+Table24512[[#This Row],[Shipping Cost]]</f>
        <v>0</v>
      </c>
    </row>
    <row r="119" spans="7:24">
      <c r="G119" s="36"/>
      <c r="H119" s="36"/>
      <c r="L119" s="135">
        <f>Table24512[[#This Row],[QTY Nessary for Car]]*Table24512[[#This Row],[Mass/part (lb)]]</f>
        <v>0</v>
      </c>
      <c r="T119">
        <f>Table24512[[#This Row],['# of Spare Parts or Packages]]+Table24512[[#This Row],['# of Packages or Parts]]</f>
        <v>0</v>
      </c>
      <c r="W119" s="128">
        <f>Table24512[[#This Row],['# of Packages or Parts]]*Table24512[[#This Row],[Price per Package or Part]]+Table24512[[#This Row],[Shipping Cost]]</f>
        <v>0</v>
      </c>
      <c r="X119" s="15">
        <f>Table24512[[#This Row],[Total '# of Parts or Packages to Order]]*Table24512[[#This Row],[Price per Package or Part]]+Table24512[[#This Row],[Shipping Cost]]</f>
        <v>0</v>
      </c>
    </row>
    <row r="120" spans="7:24">
      <c r="G120" s="36"/>
      <c r="H120" s="36"/>
      <c r="L120" s="135">
        <f>Table24512[[#This Row],[QTY Nessary for Car]]*Table24512[[#This Row],[Mass/part (lb)]]</f>
        <v>0</v>
      </c>
      <c r="T120">
        <f>Table24512[[#This Row],['# of Spare Parts or Packages]]+Table24512[[#This Row],['# of Packages or Parts]]</f>
        <v>0</v>
      </c>
      <c r="W120" s="128">
        <f>Table24512[[#This Row],['# of Packages or Parts]]*Table24512[[#This Row],[Price per Package or Part]]+Table24512[[#This Row],[Shipping Cost]]</f>
        <v>0</v>
      </c>
      <c r="X120" s="15">
        <f>Table24512[[#This Row],[Total '# of Parts or Packages to Order]]*Table24512[[#This Row],[Price per Package or Part]]+Table24512[[#This Row],[Shipping Cost]]</f>
        <v>0</v>
      </c>
    </row>
    <row r="121" spans="7:24">
      <c r="G121" s="36"/>
      <c r="H121" s="36"/>
      <c r="L121" s="135">
        <f>Table24512[[#This Row],[QTY Nessary for Car]]*Table24512[[#This Row],[Mass/part (lb)]]</f>
        <v>0</v>
      </c>
      <c r="T121">
        <f>Table24512[[#This Row],['# of Spare Parts or Packages]]+Table24512[[#This Row],['# of Packages or Parts]]</f>
        <v>0</v>
      </c>
      <c r="W121" s="128">
        <f>Table24512[[#This Row],['# of Packages or Parts]]*Table24512[[#This Row],[Price per Package or Part]]+Table24512[[#This Row],[Shipping Cost]]</f>
        <v>0</v>
      </c>
      <c r="X121" s="15">
        <f>Table24512[[#This Row],[Total '# of Parts or Packages to Order]]*Table24512[[#This Row],[Price per Package or Part]]+Table24512[[#This Row],[Shipping Cost]]</f>
        <v>0</v>
      </c>
    </row>
    <row r="122" spans="7:24">
      <c r="G122" s="36"/>
      <c r="H122" s="36"/>
      <c r="L122" s="135">
        <f>Table24512[[#This Row],[QTY Nessary for Car]]*Table24512[[#This Row],[Mass/part (lb)]]</f>
        <v>0</v>
      </c>
      <c r="T122">
        <f>Table24512[[#This Row],['# of Spare Parts or Packages]]+Table24512[[#This Row],['# of Packages or Parts]]</f>
        <v>0</v>
      </c>
      <c r="W122" s="128">
        <f>Table24512[[#This Row],['# of Packages or Parts]]*Table24512[[#This Row],[Price per Package or Part]]+Table24512[[#This Row],[Shipping Cost]]</f>
        <v>0</v>
      </c>
      <c r="X122" s="15">
        <f>Table24512[[#This Row],[Total '# of Parts or Packages to Order]]*Table24512[[#This Row],[Price per Package or Part]]+Table24512[[#This Row],[Shipping Cost]]</f>
        <v>0</v>
      </c>
    </row>
    <row r="123" spans="7:24">
      <c r="G123" s="36"/>
      <c r="H123" s="36"/>
      <c r="L123" s="135">
        <f>Table24512[[#This Row],[QTY Nessary for Car]]*Table24512[[#This Row],[Mass/part (lb)]]</f>
        <v>0</v>
      </c>
      <c r="T123">
        <f>Table24512[[#This Row],['# of Spare Parts or Packages]]+Table24512[[#This Row],['# of Packages or Parts]]</f>
        <v>0</v>
      </c>
      <c r="W123" s="128">
        <f>Table24512[[#This Row],['# of Packages or Parts]]*Table24512[[#This Row],[Price per Package or Part]]+Table24512[[#This Row],[Shipping Cost]]</f>
        <v>0</v>
      </c>
      <c r="X123" s="15">
        <f>Table24512[[#This Row],[Total '# of Parts or Packages to Order]]*Table24512[[#This Row],[Price per Package or Part]]+Table24512[[#This Row],[Shipping Cost]]</f>
        <v>0</v>
      </c>
    </row>
    <row r="124" spans="7:24">
      <c r="G124" s="36"/>
      <c r="H124" s="36"/>
      <c r="L124" s="135">
        <f>Table24512[[#This Row],[QTY Nessary for Car]]*Table24512[[#This Row],[Mass/part (lb)]]</f>
        <v>0</v>
      </c>
      <c r="T124">
        <f>Table24512[[#This Row],['# of Spare Parts or Packages]]+Table24512[[#This Row],['# of Packages or Parts]]</f>
        <v>0</v>
      </c>
      <c r="W124" s="128">
        <f>Table24512[[#This Row],['# of Packages or Parts]]*Table24512[[#This Row],[Price per Package or Part]]+Table24512[[#This Row],[Shipping Cost]]</f>
        <v>0</v>
      </c>
      <c r="X124" s="15">
        <f>Table24512[[#This Row],[Total '# of Parts or Packages to Order]]*Table24512[[#This Row],[Price per Package or Part]]+Table24512[[#This Row],[Shipping Cost]]</f>
        <v>0</v>
      </c>
    </row>
    <row r="125" spans="7:24">
      <c r="G125" s="36"/>
      <c r="H125" s="36"/>
      <c r="L125" s="135">
        <f>Table24512[[#This Row],[QTY Nessary for Car]]*Table24512[[#This Row],[Mass/part (lb)]]</f>
        <v>0</v>
      </c>
      <c r="T125">
        <f>Table24512[[#This Row],['# of Spare Parts or Packages]]+Table24512[[#This Row],['# of Packages or Parts]]</f>
        <v>0</v>
      </c>
      <c r="W125" s="128">
        <f>Table24512[[#This Row],['# of Packages or Parts]]*Table24512[[#This Row],[Price per Package or Part]]+Table24512[[#This Row],[Shipping Cost]]</f>
        <v>0</v>
      </c>
      <c r="X125" s="15">
        <f>Table24512[[#This Row],[Total '# of Parts or Packages to Order]]*Table24512[[#This Row],[Price per Package or Part]]+Table24512[[#This Row],[Shipping Cost]]</f>
        <v>0</v>
      </c>
    </row>
    <row r="126" spans="7:24">
      <c r="G126" s="36"/>
      <c r="H126" s="36"/>
      <c r="L126" s="135">
        <f>Table24512[[#This Row],[QTY Nessary for Car]]*Table24512[[#This Row],[Mass/part (lb)]]</f>
        <v>0</v>
      </c>
      <c r="T126">
        <f>Table24512[[#This Row],['# of Spare Parts or Packages]]+Table24512[[#This Row],['# of Packages or Parts]]</f>
        <v>0</v>
      </c>
      <c r="W126" s="128">
        <f>Table24512[[#This Row],['# of Packages or Parts]]*Table24512[[#This Row],[Price per Package or Part]]+Table24512[[#This Row],[Shipping Cost]]</f>
        <v>0</v>
      </c>
      <c r="X126" s="15">
        <f>Table24512[[#This Row],[Total '# of Parts or Packages to Order]]*Table24512[[#This Row],[Price per Package or Part]]+Table24512[[#This Row],[Shipping Cost]]</f>
        <v>0</v>
      </c>
    </row>
    <row r="127" spans="7:24">
      <c r="G127" s="36"/>
      <c r="H127" s="36"/>
      <c r="L127" s="135">
        <f>Table24512[[#This Row],[QTY Nessary for Car]]*Table24512[[#This Row],[Mass/part (lb)]]</f>
        <v>0</v>
      </c>
      <c r="T127">
        <f>Table24512[[#This Row],['# of Spare Parts or Packages]]+Table24512[[#This Row],['# of Packages or Parts]]</f>
        <v>0</v>
      </c>
      <c r="W127" s="128">
        <f>Table24512[[#This Row],['# of Packages or Parts]]*Table24512[[#This Row],[Price per Package or Part]]+Table24512[[#This Row],[Shipping Cost]]</f>
        <v>0</v>
      </c>
      <c r="X127" s="15">
        <f>Table24512[[#This Row],[Total '# of Parts or Packages to Order]]*Table24512[[#This Row],[Price per Package or Part]]+Table24512[[#This Row],[Shipping Cost]]</f>
        <v>0</v>
      </c>
    </row>
    <row r="128" spans="7:24">
      <c r="G128" s="36"/>
      <c r="H128" s="36"/>
      <c r="L128" s="135">
        <f>Table24512[[#This Row],[QTY Nessary for Car]]*Table24512[[#This Row],[Mass/part (lb)]]</f>
        <v>0</v>
      </c>
      <c r="T128">
        <f>Table24512[[#This Row],['# of Spare Parts or Packages]]+Table24512[[#This Row],['# of Packages or Parts]]</f>
        <v>0</v>
      </c>
      <c r="W128" s="128">
        <f>Table24512[[#This Row],['# of Packages or Parts]]*Table24512[[#This Row],[Price per Package or Part]]+Table24512[[#This Row],[Shipping Cost]]</f>
        <v>0</v>
      </c>
      <c r="X128" s="15">
        <f>Table24512[[#This Row],[Total '# of Parts or Packages to Order]]*Table24512[[#This Row],[Price per Package or Part]]+Table24512[[#This Row],[Shipping Cost]]</f>
        <v>0</v>
      </c>
    </row>
    <row r="129" spans="7:24">
      <c r="G129" s="36"/>
      <c r="H129" s="36"/>
      <c r="L129" s="135">
        <f>Table24512[[#This Row],[QTY Nessary for Car]]*Table24512[[#This Row],[Mass/part (lb)]]</f>
        <v>0</v>
      </c>
      <c r="T129">
        <f>Table24512[[#This Row],['# of Spare Parts or Packages]]+Table24512[[#This Row],['# of Packages or Parts]]</f>
        <v>0</v>
      </c>
      <c r="W129" s="128">
        <f>Table24512[[#This Row],['# of Packages or Parts]]*Table24512[[#This Row],[Price per Package or Part]]+Table24512[[#This Row],[Shipping Cost]]</f>
        <v>0</v>
      </c>
      <c r="X129" s="15">
        <f>Table24512[[#This Row],[Total '# of Parts or Packages to Order]]*Table24512[[#This Row],[Price per Package or Part]]+Table24512[[#This Row],[Shipping Cost]]</f>
        <v>0</v>
      </c>
    </row>
    <row r="130" spans="7:24">
      <c r="G130" s="36"/>
      <c r="H130" s="36"/>
      <c r="L130" s="135">
        <f>Table24512[[#This Row],[QTY Nessary for Car]]*Table24512[[#This Row],[Mass/part (lb)]]</f>
        <v>0</v>
      </c>
      <c r="T130">
        <f>Table24512[[#This Row],['# of Spare Parts or Packages]]+Table24512[[#This Row],['# of Packages or Parts]]</f>
        <v>0</v>
      </c>
      <c r="W130" s="128">
        <f>Table24512[[#This Row],['# of Packages or Parts]]*Table24512[[#This Row],[Price per Package or Part]]+Table24512[[#This Row],[Shipping Cost]]</f>
        <v>0</v>
      </c>
      <c r="X130" s="15">
        <f>Table24512[[#This Row],[Total '# of Parts or Packages to Order]]*Table24512[[#This Row],[Price per Package or Part]]+Table24512[[#This Row],[Shipping Cost]]</f>
        <v>0</v>
      </c>
    </row>
    <row r="131" spans="7:24">
      <c r="G131" s="36"/>
      <c r="H131" s="36"/>
      <c r="L131" s="135">
        <f>Table24512[[#This Row],[QTY Nessary for Car]]*Table24512[[#This Row],[Mass/part (lb)]]</f>
        <v>0</v>
      </c>
      <c r="T131">
        <f>Table24512[[#This Row],['# of Spare Parts or Packages]]+Table24512[[#This Row],['# of Packages or Parts]]</f>
        <v>0</v>
      </c>
      <c r="W131" s="128">
        <f>Table24512[[#This Row],['# of Packages or Parts]]*Table24512[[#This Row],[Price per Package or Part]]+Table24512[[#This Row],[Shipping Cost]]</f>
        <v>0</v>
      </c>
      <c r="X131" s="15">
        <f>Table24512[[#This Row],[Total '# of Parts or Packages to Order]]*Table24512[[#This Row],[Price per Package or Part]]+Table24512[[#This Row],[Shipping Cost]]</f>
        <v>0</v>
      </c>
    </row>
    <row r="132" spans="7:24">
      <c r="G132" s="36"/>
      <c r="H132" s="36"/>
      <c r="L132" s="135">
        <f>Table24512[[#This Row],[QTY Nessary for Car]]*Table24512[[#This Row],[Mass/part (lb)]]</f>
        <v>0</v>
      </c>
      <c r="T132">
        <f>Table24512[[#This Row],['# of Spare Parts or Packages]]+Table24512[[#This Row],['# of Packages or Parts]]</f>
        <v>0</v>
      </c>
      <c r="W132" s="128">
        <f>Table24512[[#This Row],['# of Packages or Parts]]*Table24512[[#This Row],[Price per Package or Part]]+Table24512[[#This Row],[Shipping Cost]]</f>
        <v>0</v>
      </c>
      <c r="X132" s="15">
        <f>Table24512[[#This Row],[Total '# of Parts or Packages to Order]]*Table24512[[#This Row],[Price per Package or Part]]+Table24512[[#This Row],[Shipping Cost]]</f>
        <v>0</v>
      </c>
    </row>
    <row r="133" spans="7:24">
      <c r="G133" s="36"/>
      <c r="H133" s="36"/>
      <c r="L133" s="135">
        <f>Table24512[[#This Row],[QTY Nessary for Car]]*Table24512[[#This Row],[Mass/part (lb)]]</f>
        <v>0</v>
      </c>
      <c r="T133">
        <f>Table24512[[#This Row],['# of Spare Parts or Packages]]+Table24512[[#This Row],['# of Packages or Parts]]</f>
        <v>0</v>
      </c>
      <c r="W133" s="128">
        <f>Table24512[[#This Row],['# of Packages or Parts]]*Table24512[[#This Row],[Price per Package or Part]]+Table24512[[#This Row],[Shipping Cost]]</f>
        <v>0</v>
      </c>
      <c r="X133" s="15">
        <f>Table24512[[#This Row],[Total '# of Parts or Packages to Order]]*Table24512[[#This Row],[Price per Package or Part]]+Table24512[[#This Row],[Shipping Cost]]</f>
        <v>0</v>
      </c>
    </row>
    <row r="134" spans="7:24">
      <c r="G134" s="36"/>
      <c r="H134" s="36"/>
      <c r="L134" s="135">
        <f>Table24512[[#This Row],[QTY Nessary for Car]]*Table24512[[#This Row],[Mass/part (lb)]]</f>
        <v>0</v>
      </c>
      <c r="T134">
        <f>Table24512[[#This Row],['# of Spare Parts or Packages]]+Table24512[[#This Row],['# of Packages or Parts]]</f>
        <v>0</v>
      </c>
      <c r="W134" s="128">
        <f>Table24512[[#This Row],['# of Packages or Parts]]*Table24512[[#This Row],[Price per Package or Part]]+Table24512[[#This Row],[Shipping Cost]]</f>
        <v>0</v>
      </c>
      <c r="X134" s="15">
        <f>Table24512[[#This Row],[Total '# of Parts or Packages to Order]]*Table24512[[#This Row],[Price per Package or Part]]+Table24512[[#This Row],[Shipping Cost]]</f>
        <v>0</v>
      </c>
    </row>
    <row r="135" spans="7:24">
      <c r="G135" s="36"/>
      <c r="H135" s="36"/>
      <c r="L135" s="135">
        <f>Table24512[[#This Row],[QTY Nessary for Car]]*Table24512[[#This Row],[Mass/part (lb)]]</f>
        <v>0</v>
      </c>
      <c r="T135">
        <f>Table24512[[#This Row],['# of Spare Parts or Packages]]+Table24512[[#This Row],['# of Packages or Parts]]</f>
        <v>0</v>
      </c>
      <c r="W135" s="128">
        <f>Table24512[[#This Row],['# of Packages or Parts]]*Table24512[[#This Row],[Price per Package or Part]]+Table24512[[#This Row],[Shipping Cost]]</f>
        <v>0</v>
      </c>
      <c r="X135" s="15">
        <f>Table24512[[#This Row],[Total '# of Parts or Packages to Order]]*Table24512[[#This Row],[Price per Package or Part]]+Table24512[[#This Row],[Shipping Cost]]</f>
        <v>0</v>
      </c>
    </row>
    <row r="136" spans="7:24">
      <c r="G136" s="36"/>
      <c r="H136" s="36"/>
      <c r="L136" s="135">
        <f>Table24512[[#This Row],[QTY Nessary for Car]]*Table24512[[#This Row],[Mass/part (lb)]]</f>
        <v>0</v>
      </c>
      <c r="T136">
        <f>Table24512[[#This Row],['# of Spare Parts or Packages]]+Table24512[[#This Row],['# of Packages or Parts]]</f>
        <v>0</v>
      </c>
      <c r="W136" s="128">
        <f>Table24512[[#This Row],['# of Packages or Parts]]*Table24512[[#This Row],[Price per Package or Part]]+Table24512[[#This Row],[Shipping Cost]]</f>
        <v>0</v>
      </c>
      <c r="X136" s="15">
        <f>Table24512[[#This Row],[Total '# of Parts or Packages to Order]]*Table24512[[#This Row],[Price per Package or Part]]+Table24512[[#This Row],[Shipping Cost]]</f>
        <v>0</v>
      </c>
    </row>
    <row r="137" spans="7:24">
      <c r="G137" s="36"/>
      <c r="H137" s="36"/>
      <c r="L137" s="135">
        <f>Table24512[[#This Row],[QTY Nessary for Car]]*Table24512[[#This Row],[Mass/part (lb)]]</f>
        <v>0</v>
      </c>
      <c r="T137">
        <f>Table24512[[#This Row],['# of Spare Parts or Packages]]+Table24512[[#This Row],['# of Packages or Parts]]</f>
        <v>0</v>
      </c>
      <c r="W137" s="128">
        <f>Table24512[[#This Row],['# of Packages or Parts]]*Table24512[[#This Row],[Price per Package or Part]]+Table24512[[#This Row],[Shipping Cost]]</f>
        <v>0</v>
      </c>
      <c r="X137" s="15">
        <f>Table24512[[#This Row],[Total '# of Parts or Packages to Order]]*Table24512[[#This Row],[Price per Package or Part]]+Table24512[[#This Row],[Shipping Cost]]</f>
        <v>0</v>
      </c>
    </row>
    <row r="138" spans="7:24">
      <c r="G138" s="36"/>
      <c r="H138" s="36"/>
      <c r="L138" s="135">
        <f>Table24512[[#This Row],[QTY Nessary for Car]]*Table24512[[#This Row],[Mass/part (lb)]]</f>
        <v>0</v>
      </c>
      <c r="T138">
        <f>Table24512[[#This Row],['# of Spare Parts or Packages]]+Table24512[[#This Row],['# of Packages or Parts]]</f>
        <v>0</v>
      </c>
      <c r="W138" s="128">
        <f>Table24512[[#This Row],['# of Packages or Parts]]*Table24512[[#This Row],[Price per Package or Part]]+Table24512[[#This Row],[Shipping Cost]]</f>
        <v>0</v>
      </c>
      <c r="X138" s="15">
        <f>Table24512[[#This Row],[Total '# of Parts or Packages to Order]]*Table24512[[#This Row],[Price per Package or Part]]+Table24512[[#This Row],[Shipping Cost]]</f>
        <v>0</v>
      </c>
    </row>
    <row r="139" spans="7:24">
      <c r="G139" s="36"/>
      <c r="H139" s="36"/>
      <c r="L139" s="135">
        <f>Table24512[[#This Row],[QTY Nessary for Car]]*Table24512[[#This Row],[Mass/part (lb)]]</f>
        <v>0</v>
      </c>
      <c r="T139">
        <f>Table24512[[#This Row],['# of Spare Parts or Packages]]+Table24512[[#This Row],['# of Packages or Parts]]</f>
        <v>0</v>
      </c>
      <c r="W139" s="128">
        <f>Table24512[[#This Row],['# of Packages or Parts]]*Table24512[[#This Row],[Price per Package or Part]]+Table24512[[#This Row],[Shipping Cost]]</f>
        <v>0</v>
      </c>
      <c r="X139" s="15">
        <f>Table24512[[#This Row],[Total '# of Parts or Packages to Order]]*Table24512[[#This Row],[Price per Package or Part]]+Table24512[[#This Row],[Shipping Cost]]</f>
        <v>0</v>
      </c>
    </row>
    <row r="140" spans="7:24">
      <c r="G140" s="36"/>
      <c r="H140" s="36"/>
      <c r="L140" s="135">
        <f>Table24512[[#This Row],[QTY Nessary for Car]]*Table24512[[#This Row],[Mass/part (lb)]]</f>
        <v>0</v>
      </c>
      <c r="T140">
        <f>Table24512[[#This Row],['# of Spare Parts or Packages]]+Table24512[[#This Row],['# of Packages or Parts]]</f>
        <v>0</v>
      </c>
      <c r="W140" s="128">
        <f>Table24512[[#This Row],['# of Packages or Parts]]*Table24512[[#This Row],[Price per Package or Part]]+Table24512[[#This Row],[Shipping Cost]]</f>
        <v>0</v>
      </c>
      <c r="X140" s="15">
        <f>Table24512[[#This Row],[Total '# of Parts or Packages to Order]]*Table24512[[#This Row],[Price per Package or Part]]+Table24512[[#This Row],[Shipping Cost]]</f>
        <v>0</v>
      </c>
    </row>
    <row r="141" spans="7:24">
      <c r="G141" s="36"/>
      <c r="H141" s="36"/>
      <c r="L141" s="135">
        <f>Table24512[[#This Row],[QTY Nessary for Car]]*Table24512[[#This Row],[Mass/part (lb)]]</f>
        <v>0</v>
      </c>
      <c r="T141">
        <f>Table24512[[#This Row],['# of Spare Parts or Packages]]+Table24512[[#This Row],['# of Packages or Parts]]</f>
        <v>0</v>
      </c>
      <c r="W141" s="128">
        <f>Table24512[[#This Row],['# of Packages or Parts]]*Table24512[[#This Row],[Price per Package or Part]]+Table24512[[#This Row],[Shipping Cost]]</f>
        <v>0</v>
      </c>
      <c r="X141" s="15">
        <f>Table24512[[#This Row],[Total '# of Parts or Packages to Order]]*Table24512[[#This Row],[Price per Package or Part]]+Table24512[[#This Row],[Shipping Cost]]</f>
        <v>0</v>
      </c>
    </row>
    <row r="142" spans="7:24">
      <c r="G142" s="36"/>
      <c r="H142" s="36"/>
      <c r="L142" s="135">
        <f>Table24512[[#This Row],[QTY Nessary for Car]]*Table24512[[#This Row],[Mass/part (lb)]]</f>
        <v>0</v>
      </c>
      <c r="T142">
        <f>Table24512[[#This Row],['# of Spare Parts or Packages]]+Table24512[[#This Row],['# of Packages or Parts]]</f>
        <v>0</v>
      </c>
      <c r="W142" s="128">
        <f>Table24512[[#This Row],['# of Packages or Parts]]*Table24512[[#This Row],[Price per Package or Part]]+Table24512[[#This Row],[Shipping Cost]]</f>
        <v>0</v>
      </c>
      <c r="X142" s="15">
        <f>Table24512[[#This Row],[Total '# of Parts or Packages to Order]]*Table24512[[#This Row],[Price per Package or Part]]+Table24512[[#This Row],[Shipping Cost]]</f>
        <v>0</v>
      </c>
    </row>
    <row r="143" spans="7:24">
      <c r="G143" s="36"/>
      <c r="H143" s="36"/>
      <c r="L143" s="135">
        <f>Table24512[[#This Row],[QTY Nessary for Car]]*Table24512[[#This Row],[Mass/part (lb)]]</f>
        <v>0</v>
      </c>
      <c r="T143">
        <f>Table24512[[#This Row],['# of Spare Parts or Packages]]+Table24512[[#This Row],['# of Packages or Parts]]</f>
        <v>0</v>
      </c>
      <c r="W143" s="128">
        <f>Table24512[[#This Row],['# of Packages or Parts]]*Table24512[[#This Row],[Price per Package or Part]]+Table24512[[#This Row],[Shipping Cost]]</f>
        <v>0</v>
      </c>
      <c r="X143" s="15">
        <f>Table24512[[#This Row],[Total '# of Parts or Packages to Order]]*Table24512[[#This Row],[Price per Package or Part]]+Table24512[[#This Row],[Shipping Cost]]</f>
        <v>0</v>
      </c>
    </row>
    <row r="144" spans="7:24">
      <c r="G144" s="36"/>
      <c r="H144" s="36"/>
      <c r="L144" s="135">
        <f>Table24512[[#This Row],[QTY Nessary for Car]]*Table24512[[#This Row],[Mass/part (lb)]]</f>
        <v>0</v>
      </c>
      <c r="T144">
        <f>Table24512[[#This Row],['# of Spare Parts or Packages]]+Table24512[[#This Row],['# of Packages or Parts]]</f>
        <v>0</v>
      </c>
      <c r="W144" s="128">
        <f>Table24512[[#This Row],['# of Packages or Parts]]*Table24512[[#This Row],[Price per Package or Part]]+Table24512[[#This Row],[Shipping Cost]]</f>
        <v>0</v>
      </c>
      <c r="X144" s="15">
        <f>Table24512[[#This Row],[Total '# of Parts or Packages to Order]]*Table24512[[#This Row],[Price per Package or Part]]+Table24512[[#This Row],[Shipping Cost]]</f>
        <v>0</v>
      </c>
    </row>
    <row r="145" spans="7:24">
      <c r="G145" s="36"/>
      <c r="H145" s="36"/>
      <c r="L145" s="135">
        <f>Table24512[[#This Row],[QTY Nessary for Car]]*Table24512[[#This Row],[Mass/part (lb)]]</f>
        <v>0</v>
      </c>
      <c r="T145">
        <f>Table24512[[#This Row],['# of Spare Parts or Packages]]+Table24512[[#This Row],['# of Packages or Parts]]</f>
        <v>0</v>
      </c>
      <c r="W145" s="128">
        <f>Table24512[[#This Row],['# of Packages or Parts]]*Table24512[[#This Row],[Price per Package or Part]]+Table24512[[#This Row],[Shipping Cost]]</f>
        <v>0</v>
      </c>
      <c r="X145" s="15">
        <f>Table24512[[#This Row],[Total '# of Parts or Packages to Order]]*Table24512[[#This Row],[Price per Package or Part]]+Table24512[[#This Row],[Shipping Cost]]</f>
        <v>0</v>
      </c>
    </row>
    <row r="146" spans="7:24">
      <c r="G146" s="36"/>
      <c r="H146" s="36"/>
      <c r="L146" s="135">
        <f>Table24512[[#This Row],[QTY Nessary for Car]]*Table24512[[#This Row],[Mass/part (lb)]]</f>
        <v>0</v>
      </c>
      <c r="T146">
        <f>Table24512[[#This Row],['# of Spare Parts or Packages]]+Table24512[[#This Row],['# of Packages or Parts]]</f>
        <v>0</v>
      </c>
      <c r="W146" s="128">
        <f>Table24512[[#This Row],['# of Packages or Parts]]*Table24512[[#This Row],[Price per Package or Part]]+Table24512[[#This Row],[Shipping Cost]]</f>
        <v>0</v>
      </c>
      <c r="X146" s="15">
        <f>Table24512[[#This Row],[Total '# of Parts or Packages to Order]]*Table24512[[#This Row],[Price per Package or Part]]+Table24512[[#This Row],[Shipping Cost]]</f>
        <v>0</v>
      </c>
    </row>
    <row r="147" spans="7:24">
      <c r="G147" s="36"/>
      <c r="H147" s="36"/>
      <c r="L147" s="135">
        <f>Table24512[[#This Row],[QTY Nessary for Car]]*Table24512[[#This Row],[Mass/part (lb)]]</f>
        <v>0</v>
      </c>
      <c r="T147">
        <f>Table24512[[#This Row],['# of Spare Parts or Packages]]+Table24512[[#This Row],['# of Packages or Parts]]</f>
        <v>0</v>
      </c>
      <c r="W147" s="128">
        <f>Table24512[[#This Row],['# of Packages or Parts]]*Table24512[[#This Row],[Price per Package or Part]]+Table24512[[#This Row],[Shipping Cost]]</f>
        <v>0</v>
      </c>
      <c r="X147" s="15">
        <f>Table24512[[#This Row],[Total '# of Parts or Packages to Order]]*Table24512[[#This Row],[Price per Package or Part]]+Table24512[[#This Row],[Shipping Cost]]</f>
        <v>0</v>
      </c>
    </row>
    <row r="148" spans="7:24">
      <c r="G148" s="36"/>
      <c r="H148" s="36"/>
      <c r="L148" s="135">
        <f>Table24512[[#This Row],[QTY Nessary for Car]]*Table24512[[#This Row],[Mass/part (lb)]]</f>
        <v>0</v>
      </c>
      <c r="T148">
        <f>Table24512[[#This Row],['# of Spare Parts or Packages]]+Table24512[[#This Row],['# of Packages or Parts]]</f>
        <v>0</v>
      </c>
      <c r="W148" s="128">
        <f>Table24512[[#This Row],['# of Packages or Parts]]*Table24512[[#This Row],[Price per Package or Part]]+Table24512[[#This Row],[Shipping Cost]]</f>
        <v>0</v>
      </c>
      <c r="X148" s="15">
        <f>Table24512[[#This Row],[Total '# of Parts or Packages to Order]]*Table24512[[#This Row],[Price per Package or Part]]+Table24512[[#This Row],[Shipping Cost]]</f>
        <v>0</v>
      </c>
    </row>
    <row r="149" spans="7:24">
      <c r="G149" s="36"/>
      <c r="H149" s="36"/>
      <c r="L149" s="135">
        <f>Table24512[[#This Row],[QTY Nessary for Car]]*Table24512[[#This Row],[Mass/part (lb)]]</f>
        <v>0</v>
      </c>
      <c r="T149">
        <f>Table24512[[#This Row],['# of Spare Parts or Packages]]+Table24512[[#This Row],['# of Packages or Parts]]</f>
        <v>0</v>
      </c>
      <c r="W149" s="128">
        <f>Table24512[[#This Row],['# of Packages or Parts]]*Table24512[[#This Row],[Price per Package or Part]]+Table24512[[#This Row],[Shipping Cost]]</f>
        <v>0</v>
      </c>
      <c r="X149" s="15">
        <f>Table24512[[#This Row],[Total '# of Parts or Packages to Order]]*Table24512[[#This Row],[Price per Package or Part]]+Table24512[[#This Row],[Shipping Cost]]</f>
        <v>0</v>
      </c>
    </row>
    <row r="150" spans="7:24">
      <c r="G150" s="36"/>
      <c r="H150" s="36"/>
      <c r="L150" s="135">
        <f>Table24512[[#This Row],[QTY Nessary for Car]]*Table24512[[#This Row],[Mass/part (lb)]]</f>
        <v>0</v>
      </c>
      <c r="T150">
        <f>Table24512[[#This Row],['# of Spare Parts or Packages]]+Table24512[[#This Row],['# of Packages or Parts]]</f>
        <v>0</v>
      </c>
      <c r="W150" s="128">
        <f>Table24512[[#This Row],['# of Packages or Parts]]*Table24512[[#This Row],[Price per Package or Part]]+Table24512[[#This Row],[Shipping Cost]]</f>
        <v>0</v>
      </c>
      <c r="X150" s="15">
        <f>Table24512[[#This Row],[Total '# of Parts or Packages to Order]]*Table24512[[#This Row],[Price per Package or Part]]+Table24512[[#This Row],[Shipping Cost]]</f>
        <v>0</v>
      </c>
    </row>
    <row r="151" spans="7:24">
      <c r="G151" s="36"/>
      <c r="H151" s="36"/>
      <c r="L151" s="135">
        <f>Table24512[[#This Row],[QTY Nessary for Car]]*Table24512[[#This Row],[Mass/part (lb)]]</f>
        <v>0</v>
      </c>
      <c r="T151">
        <f>Table24512[[#This Row],['# of Spare Parts or Packages]]+Table24512[[#This Row],['# of Packages or Parts]]</f>
        <v>0</v>
      </c>
      <c r="W151" s="128">
        <f>Table24512[[#This Row],['# of Packages or Parts]]*Table24512[[#This Row],[Price per Package or Part]]+Table24512[[#This Row],[Shipping Cost]]</f>
        <v>0</v>
      </c>
      <c r="X151" s="15">
        <f>Table24512[[#This Row],[Total '# of Parts or Packages to Order]]*Table24512[[#This Row],[Price per Package or Part]]+Table24512[[#This Row],[Shipping Cost]]</f>
        <v>0</v>
      </c>
    </row>
    <row r="152" spans="7:24">
      <c r="G152" s="36"/>
      <c r="H152" s="36"/>
      <c r="L152" s="135">
        <f>Table24512[[#This Row],[QTY Nessary for Car]]*Table24512[[#This Row],[Mass/part (lb)]]</f>
        <v>0</v>
      </c>
      <c r="T152">
        <f>Table24512[[#This Row],['# of Spare Parts or Packages]]+Table24512[[#This Row],['# of Packages or Parts]]</f>
        <v>0</v>
      </c>
      <c r="W152" s="128">
        <f>Table24512[[#This Row],['# of Packages or Parts]]*Table24512[[#This Row],[Price per Package or Part]]+Table24512[[#This Row],[Shipping Cost]]</f>
        <v>0</v>
      </c>
      <c r="X152" s="15">
        <f>Table24512[[#This Row],[Total '# of Parts or Packages to Order]]*Table24512[[#This Row],[Price per Package or Part]]+Table24512[[#This Row],[Shipping Cost]]</f>
        <v>0</v>
      </c>
    </row>
    <row r="153" spans="7:24">
      <c r="G153" s="36"/>
      <c r="H153" s="36"/>
      <c r="L153" s="135">
        <f>Table24512[[#This Row],[QTY Nessary for Car]]*Table24512[[#This Row],[Mass/part (lb)]]</f>
        <v>0</v>
      </c>
      <c r="T153">
        <f>Table24512[[#This Row],['# of Spare Parts or Packages]]+Table24512[[#This Row],['# of Packages or Parts]]</f>
        <v>0</v>
      </c>
      <c r="W153" s="128">
        <f>Table24512[[#This Row],['# of Packages or Parts]]*Table24512[[#This Row],[Price per Package or Part]]+Table24512[[#This Row],[Shipping Cost]]</f>
        <v>0</v>
      </c>
      <c r="X153" s="15">
        <f>Table24512[[#This Row],[Total '# of Parts or Packages to Order]]*Table24512[[#This Row],[Price per Package or Part]]+Table24512[[#This Row],[Shipping Cost]]</f>
        <v>0</v>
      </c>
    </row>
    <row r="154" spans="7:24">
      <c r="G154" s="36"/>
      <c r="H154" s="36"/>
      <c r="L154" s="135">
        <f>Table24512[[#This Row],[QTY Nessary for Car]]*Table24512[[#This Row],[Mass/part (lb)]]</f>
        <v>0</v>
      </c>
      <c r="T154">
        <f>Table24512[[#This Row],['# of Spare Parts or Packages]]+Table24512[[#This Row],['# of Packages or Parts]]</f>
        <v>0</v>
      </c>
      <c r="W154" s="128">
        <f>Table24512[[#This Row],['# of Packages or Parts]]*Table24512[[#This Row],[Price per Package or Part]]+Table24512[[#This Row],[Shipping Cost]]</f>
        <v>0</v>
      </c>
      <c r="X154" s="15">
        <f>Table24512[[#This Row],[Total '# of Parts or Packages to Order]]*Table24512[[#This Row],[Price per Package or Part]]+Table24512[[#This Row],[Shipping Cost]]</f>
        <v>0</v>
      </c>
    </row>
    <row r="155" spans="7:24">
      <c r="G155" s="36"/>
      <c r="H155" s="36"/>
      <c r="L155" s="135">
        <f>Table24512[[#This Row],[QTY Nessary for Car]]*Table24512[[#This Row],[Mass/part (lb)]]</f>
        <v>0</v>
      </c>
      <c r="T155">
        <f>Table24512[[#This Row],['# of Spare Parts or Packages]]+Table24512[[#This Row],['# of Packages or Parts]]</f>
        <v>0</v>
      </c>
      <c r="W155" s="128">
        <f>Table24512[[#This Row],['# of Packages or Parts]]*Table24512[[#This Row],[Price per Package or Part]]+Table24512[[#This Row],[Shipping Cost]]</f>
        <v>0</v>
      </c>
      <c r="X155" s="15">
        <f>Table24512[[#This Row],[Total '# of Parts or Packages to Order]]*Table24512[[#This Row],[Price per Package or Part]]+Table24512[[#This Row],[Shipping Cost]]</f>
        <v>0</v>
      </c>
    </row>
    <row r="156" spans="7:24">
      <c r="G156" s="36"/>
      <c r="H156" s="36"/>
      <c r="L156" s="135">
        <f>Table24512[[#This Row],[QTY Nessary for Car]]*Table24512[[#This Row],[Mass/part (lb)]]</f>
        <v>0</v>
      </c>
      <c r="T156">
        <f>Table24512[[#This Row],['# of Spare Parts or Packages]]+Table24512[[#This Row],['# of Packages or Parts]]</f>
        <v>0</v>
      </c>
      <c r="W156" s="128">
        <f>Table24512[[#This Row],['# of Packages or Parts]]*Table24512[[#This Row],[Price per Package or Part]]+Table24512[[#This Row],[Shipping Cost]]</f>
        <v>0</v>
      </c>
      <c r="X156" s="15">
        <f>Table24512[[#This Row],[Total '# of Parts or Packages to Order]]*Table24512[[#This Row],[Price per Package or Part]]+Table24512[[#This Row],[Shipping Cost]]</f>
        <v>0</v>
      </c>
    </row>
    <row r="157" spans="7:24">
      <c r="G157" s="36"/>
      <c r="H157" s="36"/>
      <c r="L157" s="135">
        <f>Table24512[[#This Row],[QTY Nessary for Car]]*Table24512[[#This Row],[Mass/part (lb)]]</f>
        <v>0</v>
      </c>
      <c r="T157">
        <f>Table24512[[#This Row],['# of Spare Parts or Packages]]+Table24512[[#This Row],['# of Packages or Parts]]</f>
        <v>0</v>
      </c>
      <c r="W157" s="128">
        <f>Table24512[[#This Row],['# of Packages or Parts]]*Table24512[[#This Row],[Price per Package or Part]]+Table24512[[#This Row],[Shipping Cost]]</f>
        <v>0</v>
      </c>
      <c r="X157" s="15">
        <f>Table24512[[#This Row],[Total '# of Parts or Packages to Order]]*Table24512[[#This Row],[Price per Package or Part]]+Table24512[[#This Row],[Shipping Cost]]</f>
        <v>0</v>
      </c>
    </row>
    <row r="158" spans="7:24">
      <c r="G158" s="36"/>
      <c r="H158" s="36"/>
      <c r="L158" s="135">
        <f>Table24512[[#This Row],[QTY Nessary for Car]]*Table24512[[#This Row],[Mass/part (lb)]]</f>
        <v>0</v>
      </c>
      <c r="T158">
        <f>Table24512[[#This Row],['# of Spare Parts or Packages]]+Table24512[[#This Row],['# of Packages or Parts]]</f>
        <v>0</v>
      </c>
      <c r="W158" s="128">
        <f>Table24512[[#This Row],['# of Packages or Parts]]*Table24512[[#This Row],[Price per Package or Part]]+Table24512[[#This Row],[Shipping Cost]]</f>
        <v>0</v>
      </c>
      <c r="X158" s="15">
        <f>Table24512[[#This Row],[Total '# of Parts or Packages to Order]]*Table24512[[#This Row],[Price per Package or Part]]+Table24512[[#This Row],[Shipping Cost]]</f>
        <v>0</v>
      </c>
    </row>
    <row r="159" spans="7:24">
      <c r="G159" s="36"/>
      <c r="H159" s="36"/>
      <c r="L159" s="135">
        <f>Table24512[[#This Row],[QTY Nessary for Car]]*Table24512[[#This Row],[Mass/part (lb)]]</f>
        <v>0</v>
      </c>
      <c r="T159">
        <f>Table24512[[#This Row],['# of Spare Parts or Packages]]+Table24512[[#This Row],['# of Packages or Parts]]</f>
        <v>0</v>
      </c>
      <c r="W159" s="128">
        <f>Table24512[[#This Row],['# of Packages or Parts]]*Table24512[[#This Row],[Price per Package or Part]]+Table24512[[#This Row],[Shipping Cost]]</f>
        <v>0</v>
      </c>
      <c r="X159" s="15">
        <f>Table24512[[#This Row],[Total '# of Parts or Packages to Order]]*Table24512[[#This Row],[Price per Package or Part]]+Table24512[[#This Row],[Shipping Cost]]</f>
        <v>0</v>
      </c>
    </row>
    <row r="160" spans="7:24">
      <c r="G160" s="36"/>
      <c r="H160" s="36"/>
      <c r="L160" s="135">
        <f>Table24512[[#This Row],[QTY Nessary for Car]]*Table24512[[#This Row],[Mass/part (lb)]]</f>
        <v>0</v>
      </c>
      <c r="T160">
        <f>Table24512[[#This Row],['# of Spare Parts or Packages]]+Table24512[[#This Row],['# of Packages or Parts]]</f>
        <v>0</v>
      </c>
      <c r="W160" s="128">
        <f>Table24512[[#This Row],['# of Packages or Parts]]*Table24512[[#This Row],[Price per Package or Part]]+Table24512[[#This Row],[Shipping Cost]]</f>
        <v>0</v>
      </c>
      <c r="X160" s="15">
        <f>Table24512[[#This Row],[Total '# of Parts or Packages to Order]]*Table24512[[#This Row],[Price per Package or Part]]+Table24512[[#This Row],[Shipping Cost]]</f>
        <v>0</v>
      </c>
    </row>
    <row r="161" spans="7:24">
      <c r="G161" s="36"/>
      <c r="H161" s="36"/>
      <c r="L161" s="135">
        <f>Table24512[[#This Row],[QTY Nessary for Car]]*Table24512[[#This Row],[Mass/part (lb)]]</f>
        <v>0</v>
      </c>
      <c r="T161">
        <f>Table24512[[#This Row],['# of Spare Parts or Packages]]+Table24512[[#This Row],['# of Packages or Parts]]</f>
        <v>0</v>
      </c>
      <c r="W161" s="128">
        <f>Table24512[[#This Row],['# of Packages or Parts]]*Table24512[[#This Row],[Price per Package or Part]]+Table24512[[#This Row],[Shipping Cost]]</f>
        <v>0</v>
      </c>
      <c r="X161" s="15">
        <f>Table24512[[#This Row],[Total '# of Parts or Packages to Order]]*Table24512[[#This Row],[Price per Package or Part]]+Table24512[[#This Row],[Shipping Cost]]</f>
        <v>0</v>
      </c>
    </row>
    <row r="162" spans="7:24">
      <c r="G162" s="36"/>
      <c r="H162" s="36"/>
      <c r="L162" s="135">
        <f>Table24512[[#This Row],[QTY Nessary for Car]]*Table24512[[#This Row],[Mass/part (lb)]]</f>
        <v>0</v>
      </c>
      <c r="T162">
        <f>Table24512[[#This Row],['# of Spare Parts or Packages]]+Table24512[[#This Row],['# of Packages or Parts]]</f>
        <v>0</v>
      </c>
      <c r="W162" s="128">
        <f>Table24512[[#This Row],['# of Packages or Parts]]*Table24512[[#This Row],[Price per Package or Part]]+Table24512[[#This Row],[Shipping Cost]]</f>
        <v>0</v>
      </c>
      <c r="X162" s="15">
        <f>Table24512[[#This Row],[Total '# of Parts or Packages to Order]]*Table24512[[#This Row],[Price per Package or Part]]+Table24512[[#This Row],[Shipping Cost]]</f>
        <v>0</v>
      </c>
    </row>
    <row r="163" spans="7:24">
      <c r="G163" s="36"/>
      <c r="H163" s="36"/>
      <c r="L163" s="135">
        <f>Table24512[[#This Row],[QTY Nessary for Car]]*Table24512[[#This Row],[Mass/part (lb)]]</f>
        <v>0</v>
      </c>
      <c r="T163">
        <f>Table24512[[#This Row],['# of Spare Parts or Packages]]+Table24512[[#This Row],['# of Packages or Parts]]</f>
        <v>0</v>
      </c>
      <c r="W163" s="128">
        <f>Table24512[[#This Row],['# of Packages or Parts]]*Table24512[[#This Row],[Price per Package or Part]]+Table24512[[#This Row],[Shipping Cost]]</f>
        <v>0</v>
      </c>
      <c r="X163" s="15">
        <f>Table24512[[#This Row],[Total '# of Parts or Packages to Order]]*Table24512[[#This Row],[Price per Package or Part]]+Table24512[[#This Row],[Shipping Cost]]</f>
        <v>0</v>
      </c>
    </row>
    <row r="164" spans="7:24">
      <c r="G164" s="36"/>
      <c r="H164" s="36"/>
      <c r="L164" s="135">
        <f>Table24512[[#This Row],[QTY Nessary for Car]]*Table24512[[#This Row],[Mass/part (lb)]]</f>
        <v>0</v>
      </c>
      <c r="T164">
        <f>Table24512[[#This Row],['# of Spare Parts or Packages]]+Table24512[[#This Row],['# of Packages or Parts]]</f>
        <v>0</v>
      </c>
      <c r="W164" s="128">
        <f>Table24512[[#This Row],['# of Packages or Parts]]*Table24512[[#This Row],[Price per Package or Part]]+Table24512[[#This Row],[Shipping Cost]]</f>
        <v>0</v>
      </c>
      <c r="X164" s="15">
        <f>Table24512[[#This Row],[Total '# of Parts or Packages to Order]]*Table24512[[#This Row],[Price per Package or Part]]+Table24512[[#This Row],[Shipping Cost]]</f>
        <v>0</v>
      </c>
    </row>
    <row r="165" spans="7:24">
      <c r="G165" s="36"/>
      <c r="H165" s="36"/>
      <c r="L165" s="135">
        <f>Table24512[[#This Row],[QTY Nessary for Car]]*Table24512[[#This Row],[Mass/part (lb)]]</f>
        <v>0</v>
      </c>
      <c r="T165">
        <f>Table24512[[#This Row],['# of Spare Parts or Packages]]+Table24512[[#This Row],['# of Packages or Parts]]</f>
        <v>0</v>
      </c>
      <c r="W165" s="128">
        <f>Table24512[[#This Row],['# of Packages or Parts]]*Table24512[[#This Row],[Price per Package or Part]]+Table24512[[#This Row],[Shipping Cost]]</f>
        <v>0</v>
      </c>
      <c r="X165" s="15">
        <f>Table24512[[#This Row],[Total '# of Parts or Packages to Order]]*Table24512[[#This Row],[Price per Package or Part]]+Table24512[[#This Row],[Shipping Cost]]</f>
        <v>0</v>
      </c>
    </row>
    <row r="166" spans="7:24">
      <c r="G166" s="36"/>
      <c r="H166" s="36"/>
      <c r="L166" s="135">
        <f>Table24512[[#This Row],[QTY Nessary for Car]]*Table24512[[#This Row],[Mass/part (lb)]]</f>
        <v>0</v>
      </c>
      <c r="T166">
        <f>Table24512[[#This Row],['# of Spare Parts or Packages]]+Table24512[[#This Row],['# of Packages or Parts]]</f>
        <v>0</v>
      </c>
      <c r="W166" s="128">
        <f>Table24512[[#This Row],['# of Packages or Parts]]*Table24512[[#This Row],[Price per Package or Part]]+Table24512[[#This Row],[Shipping Cost]]</f>
        <v>0</v>
      </c>
      <c r="X166" s="15">
        <f>Table24512[[#This Row],[Total '# of Parts or Packages to Order]]*Table24512[[#This Row],[Price per Package or Part]]+Table24512[[#This Row],[Shipping Cost]]</f>
        <v>0</v>
      </c>
    </row>
    <row r="167" spans="7:24">
      <c r="G167" s="36"/>
      <c r="H167" s="36"/>
      <c r="L167" s="135">
        <f>Table24512[[#This Row],[QTY Nessary for Car]]*Table24512[[#This Row],[Mass/part (lb)]]</f>
        <v>0</v>
      </c>
      <c r="T167">
        <f>Table24512[[#This Row],['# of Spare Parts or Packages]]+Table24512[[#This Row],['# of Packages or Parts]]</f>
        <v>0</v>
      </c>
      <c r="W167" s="128">
        <f>Table24512[[#This Row],['# of Packages or Parts]]*Table24512[[#This Row],[Price per Package or Part]]+Table24512[[#This Row],[Shipping Cost]]</f>
        <v>0</v>
      </c>
      <c r="X167" s="15">
        <f>Table24512[[#This Row],[Total '# of Parts or Packages to Order]]*Table24512[[#This Row],[Price per Package or Part]]+Table24512[[#This Row],[Shipping Cost]]</f>
        <v>0</v>
      </c>
    </row>
    <row r="168" spans="7:24">
      <c r="G168" s="36"/>
      <c r="H168" s="36"/>
      <c r="L168" s="135">
        <f>Table24512[[#This Row],[QTY Nessary for Car]]*Table24512[[#This Row],[Mass/part (lb)]]</f>
        <v>0</v>
      </c>
      <c r="T168">
        <f>Table24512[[#This Row],['# of Spare Parts or Packages]]+Table24512[[#This Row],['# of Packages or Parts]]</f>
        <v>0</v>
      </c>
      <c r="W168" s="128">
        <f>Table24512[[#This Row],['# of Packages or Parts]]*Table24512[[#This Row],[Price per Package or Part]]+Table24512[[#This Row],[Shipping Cost]]</f>
        <v>0</v>
      </c>
      <c r="X168" s="15">
        <f>Table24512[[#This Row],[Total '# of Parts or Packages to Order]]*Table24512[[#This Row],[Price per Package or Part]]+Table24512[[#This Row],[Shipping Cost]]</f>
        <v>0</v>
      </c>
    </row>
    <row r="169" spans="7:24">
      <c r="G169" s="36"/>
      <c r="H169" s="36"/>
      <c r="L169" s="135">
        <f>Table24512[[#This Row],[QTY Nessary for Car]]*Table24512[[#This Row],[Mass/part (lb)]]</f>
        <v>0</v>
      </c>
      <c r="T169">
        <f>Table24512[[#This Row],['# of Spare Parts or Packages]]+Table24512[[#This Row],['# of Packages or Parts]]</f>
        <v>0</v>
      </c>
      <c r="W169" s="128">
        <f>Table24512[[#This Row],['# of Packages or Parts]]*Table24512[[#This Row],[Price per Package or Part]]+Table24512[[#This Row],[Shipping Cost]]</f>
        <v>0</v>
      </c>
      <c r="X169" s="15">
        <f>Table24512[[#This Row],[Total '# of Parts or Packages to Order]]*Table24512[[#This Row],[Price per Package or Part]]+Table24512[[#This Row],[Shipping Cost]]</f>
        <v>0</v>
      </c>
    </row>
    <row r="170" spans="7:24">
      <c r="G170" s="36"/>
      <c r="H170" s="36"/>
      <c r="L170" s="135">
        <f>Table24512[[#This Row],[QTY Nessary for Car]]*Table24512[[#This Row],[Mass/part (lb)]]</f>
        <v>0</v>
      </c>
      <c r="T170">
        <f>Table24512[[#This Row],['# of Spare Parts or Packages]]+Table24512[[#This Row],['# of Packages or Parts]]</f>
        <v>0</v>
      </c>
      <c r="W170" s="128">
        <f>Table24512[[#This Row],['# of Packages or Parts]]*Table24512[[#This Row],[Price per Package or Part]]+Table24512[[#This Row],[Shipping Cost]]</f>
        <v>0</v>
      </c>
      <c r="X170" s="15">
        <f>Table24512[[#This Row],[Total '# of Parts or Packages to Order]]*Table24512[[#This Row],[Price per Package or Part]]+Table24512[[#This Row],[Shipping Cost]]</f>
        <v>0</v>
      </c>
    </row>
    <row r="171" spans="7:24">
      <c r="G171" s="36"/>
      <c r="H171" s="36"/>
      <c r="L171" s="135">
        <f>Table24512[[#This Row],[QTY Nessary for Car]]*Table24512[[#This Row],[Mass/part (lb)]]</f>
        <v>0</v>
      </c>
      <c r="T171">
        <f>Table24512[[#This Row],['# of Spare Parts or Packages]]+Table24512[[#This Row],['# of Packages or Parts]]</f>
        <v>0</v>
      </c>
      <c r="W171" s="128">
        <f>Table24512[[#This Row],['# of Packages or Parts]]*Table24512[[#This Row],[Price per Package or Part]]+Table24512[[#This Row],[Shipping Cost]]</f>
        <v>0</v>
      </c>
      <c r="X171" s="15">
        <f>Table24512[[#This Row],[Total '# of Parts or Packages to Order]]*Table24512[[#This Row],[Price per Package or Part]]+Table24512[[#This Row],[Shipping Cost]]</f>
        <v>0</v>
      </c>
    </row>
    <row r="172" spans="7:24">
      <c r="G172" s="36"/>
      <c r="H172" s="36"/>
      <c r="L172" s="135">
        <f>Table24512[[#This Row],[QTY Nessary for Car]]*Table24512[[#This Row],[Mass/part (lb)]]</f>
        <v>0</v>
      </c>
      <c r="T172">
        <f>Table24512[[#This Row],['# of Spare Parts or Packages]]+Table24512[[#This Row],['# of Packages or Parts]]</f>
        <v>0</v>
      </c>
      <c r="W172" s="128">
        <f>Table24512[[#This Row],['# of Packages or Parts]]*Table24512[[#This Row],[Price per Package or Part]]+Table24512[[#This Row],[Shipping Cost]]</f>
        <v>0</v>
      </c>
      <c r="X172" s="15">
        <f>Table24512[[#This Row],[Total '# of Parts or Packages to Order]]*Table24512[[#This Row],[Price per Package or Part]]+Table24512[[#This Row],[Shipping Cost]]</f>
        <v>0</v>
      </c>
    </row>
    <row r="173" spans="7:24">
      <c r="G173" s="36"/>
      <c r="H173" s="36"/>
      <c r="L173" s="135">
        <f>Table24512[[#This Row],[QTY Nessary for Car]]*Table24512[[#This Row],[Mass/part (lb)]]</f>
        <v>0</v>
      </c>
      <c r="T173">
        <f>Table24512[[#This Row],['# of Spare Parts or Packages]]+Table24512[[#This Row],['# of Packages or Parts]]</f>
        <v>0</v>
      </c>
      <c r="W173" s="128">
        <f>Table24512[[#This Row],['# of Packages or Parts]]*Table24512[[#This Row],[Price per Package or Part]]+Table24512[[#This Row],[Shipping Cost]]</f>
        <v>0</v>
      </c>
      <c r="X173" s="15">
        <f>Table24512[[#This Row],[Total '# of Parts or Packages to Order]]*Table24512[[#This Row],[Price per Package or Part]]+Table24512[[#This Row],[Shipping Cost]]</f>
        <v>0</v>
      </c>
    </row>
    <row r="174" spans="7:24">
      <c r="G174" s="36"/>
      <c r="H174" s="36"/>
      <c r="L174" s="135">
        <f>Table24512[[#This Row],[QTY Nessary for Car]]*Table24512[[#This Row],[Mass/part (lb)]]</f>
        <v>0</v>
      </c>
      <c r="T174">
        <f>Table24512[[#This Row],['# of Spare Parts or Packages]]+Table24512[[#This Row],['# of Packages or Parts]]</f>
        <v>0</v>
      </c>
      <c r="W174" s="128">
        <f>Table24512[[#This Row],['# of Packages or Parts]]*Table24512[[#This Row],[Price per Package or Part]]+Table24512[[#This Row],[Shipping Cost]]</f>
        <v>0</v>
      </c>
      <c r="X174" s="15">
        <f>Table24512[[#This Row],[Total '# of Parts or Packages to Order]]*Table24512[[#This Row],[Price per Package or Part]]+Table24512[[#This Row],[Shipping Cost]]</f>
        <v>0</v>
      </c>
    </row>
    <row r="175" spans="7:24">
      <c r="G175" s="36"/>
      <c r="H175" s="36"/>
      <c r="L175" s="135">
        <f>Table24512[[#This Row],[QTY Nessary for Car]]*Table24512[[#This Row],[Mass/part (lb)]]</f>
        <v>0</v>
      </c>
      <c r="T175">
        <f>Table24512[[#This Row],['# of Spare Parts or Packages]]+Table24512[[#This Row],['# of Packages or Parts]]</f>
        <v>0</v>
      </c>
      <c r="W175" s="128">
        <f>Table24512[[#This Row],['# of Packages or Parts]]*Table24512[[#This Row],[Price per Package or Part]]+Table24512[[#This Row],[Shipping Cost]]</f>
        <v>0</v>
      </c>
      <c r="X175" s="15">
        <f>Table24512[[#This Row],[Total '# of Parts or Packages to Order]]*Table24512[[#This Row],[Price per Package or Part]]+Table24512[[#This Row],[Shipping Cost]]</f>
        <v>0</v>
      </c>
    </row>
    <row r="176" spans="7:24">
      <c r="G176" s="36"/>
      <c r="H176" s="36"/>
      <c r="L176" s="135">
        <f>Table24512[[#This Row],[QTY Nessary for Car]]*Table24512[[#This Row],[Mass/part (lb)]]</f>
        <v>0</v>
      </c>
      <c r="T176">
        <f>Table24512[[#This Row],['# of Spare Parts or Packages]]+Table24512[[#This Row],['# of Packages or Parts]]</f>
        <v>0</v>
      </c>
      <c r="W176" s="128">
        <f>Table24512[[#This Row],['# of Packages or Parts]]*Table24512[[#This Row],[Price per Package or Part]]+Table24512[[#This Row],[Shipping Cost]]</f>
        <v>0</v>
      </c>
      <c r="X176" s="15">
        <f>Table24512[[#This Row],[Total '# of Parts or Packages to Order]]*Table24512[[#This Row],[Price per Package or Part]]+Table24512[[#This Row],[Shipping Cost]]</f>
        <v>0</v>
      </c>
    </row>
    <row r="177" spans="7:24">
      <c r="G177" s="36"/>
      <c r="H177" s="36"/>
      <c r="L177" s="135">
        <f>Table24512[[#This Row],[QTY Nessary for Car]]*Table24512[[#This Row],[Mass/part (lb)]]</f>
        <v>0</v>
      </c>
      <c r="T177">
        <f>Table24512[[#This Row],['# of Spare Parts or Packages]]+Table24512[[#This Row],['# of Packages or Parts]]</f>
        <v>0</v>
      </c>
      <c r="W177" s="128">
        <f>Table24512[[#This Row],['# of Packages or Parts]]*Table24512[[#This Row],[Price per Package or Part]]+Table24512[[#This Row],[Shipping Cost]]</f>
        <v>0</v>
      </c>
      <c r="X177" s="15">
        <f>Table24512[[#This Row],[Total '# of Parts or Packages to Order]]*Table24512[[#This Row],[Price per Package or Part]]+Table24512[[#This Row],[Shipping Cost]]</f>
        <v>0</v>
      </c>
    </row>
    <row r="178" spans="7:24">
      <c r="G178" s="36"/>
      <c r="H178" s="36"/>
      <c r="L178" s="135">
        <f>Table24512[[#This Row],[QTY Nessary for Car]]*Table24512[[#This Row],[Mass/part (lb)]]</f>
        <v>0</v>
      </c>
      <c r="T178">
        <f>Table24512[[#This Row],['# of Spare Parts or Packages]]+Table24512[[#This Row],['# of Packages or Parts]]</f>
        <v>0</v>
      </c>
      <c r="W178" s="128">
        <f>Table24512[[#This Row],['# of Packages or Parts]]*Table24512[[#This Row],[Price per Package or Part]]+Table24512[[#This Row],[Shipping Cost]]</f>
        <v>0</v>
      </c>
      <c r="X178" s="15">
        <f>Table24512[[#This Row],[Total '# of Parts or Packages to Order]]*Table24512[[#This Row],[Price per Package or Part]]+Table24512[[#This Row],[Shipping Cost]]</f>
        <v>0</v>
      </c>
    </row>
    <row r="179" spans="7:24">
      <c r="G179" s="36"/>
      <c r="H179" s="36"/>
      <c r="L179" s="135">
        <f>Table24512[[#This Row],[QTY Nessary for Car]]*Table24512[[#This Row],[Mass/part (lb)]]</f>
        <v>0</v>
      </c>
      <c r="T179">
        <f>Table24512[[#This Row],['# of Spare Parts or Packages]]+Table24512[[#This Row],['# of Packages or Parts]]</f>
        <v>0</v>
      </c>
      <c r="W179" s="128">
        <f>Table24512[[#This Row],['# of Packages or Parts]]*Table24512[[#This Row],[Price per Package or Part]]+Table24512[[#This Row],[Shipping Cost]]</f>
        <v>0</v>
      </c>
      <c r="X179" s="15">
        <f>Table24512[[#This Row],[Total '# of Parts or Packages to Order]]*Table24512[[#This Row],[Price per Package or Part]]+Table24512[[#This Row],[Shipping Cost]]</f>
        <v>0</v>
      </c>
    </row>
    <row r="180" spans="7:24">
      <c r="G180" s="36"/>
      <c r="H180" s="36"/>
      <c r="L180" s="135">
        <f>Table24512[[#This Row],[QTY Nessary for Car]]*Table24512[[#This Row],[Mass/part (lb)]]</f>
        <v>0</v>
      </c>
      <c r="T180">
        <f>Table24512[[#This Row],['# of Spare Parts or Packages]]+Table24512[[#This Row],['# of Packages or Parts]]</f>
        <v>0</v>
      </c>
      <c r="W180" s="128">
        <f>Table24512[[#This Row],['# of Packages or Parts]]*Table24512[[#This Row],[Price per Package or Part]]+Table24512[[#This Row],[Shipping Cost]]</f>
        <v>0</v>
      </c>
      <c r="X180" s="15">
        <f>Table24512[[#This Row],[Total '# of Parts or Packages to Order]]*Table24512[[#This Row],[Price per Package or Part]]+Table24512[[#This Row],[Shipping Cost]]</f>
        <v>0</v>
      </c>
    </row>
    <row r="181" spans="7:24">
      <c r="G181" s="36"/>
      <c r="H181" s="36"/>
      <c r="L181" s="135">
        <f>Table24512[[#This Row],[QTY Nessary for Car]]*Table24512[[#This Row],[Mass/part (lb)]]</f>
        <v>0</v>
      </c>
      <c r="T181">
        <f>Table24512[[#This Row],['# of Spare Parts or Packages]]+Table24512[[#This Row],['# of Packages or Parts]]</f>
        <v>0</v>
      </c>
      <c r="W181" s="128">
        <f>Table24512[[#This Row],['# of Packages or Parts]]*Table24512[[#This Row],[Price per Package or Part]]+Table24512[[#This Row],[Shipping Cost]]</f>
        <v>0</v>
      </c>
      <c r="X181" s="15">
        <f>Table24512[[#This Row],[Total '# of Parts or Packages to Order]]*Table24512[[#This Row],[Price per Package or Part]]+Table24512[[#This Row],[Shipping Cost]]</f>
        <v>0</v>
      </c>
    </row>
    <row r="182" spans="7:24">
      <c r="G182" s="36"/>
      <c r="H182" s="36"/>
      <c r="L182" s="135">
        <f>Table24512[[#This Row],[QTY Nessary for Car]]*Table24512[[#This Row],[Mass/part (lb)]]</f>
        <v>0</v>
      </c>
      <c r="T182">
        <f>Table24512[[#This Row],['# of Spare Parts or Packages]]+Table24512[[#This Row],['# of Packages or Parts]]</f>
        <v>0</v>
      </c>
      <c r="W182" s="128">
        <f>Table24512[[#This Row],['# of Packages or Parts]]*Table24512[[#This Row],[Price per Package or Part]]+Table24512[[#This Row],[Shipping Cost]]</f>
        <v>0</v>
      </c>
      <c r="X182" s="15">
        <f>Table24512[[#This Row],[Total '# of Parts or Packages to Order]]*Table24512[[#This Row],[Price per Package or Part]]+Table24512[[#This Row],[Shipping Cost]]</f>
        <v>0</v>
      </c>
    </row>
    <row r="183" spans="7:24">
      <c r="G183" s="36"/>
      <c r="H183" s="36"/>
      <c r="L183" s="135">
        <f>Table24512[[#This Row],[QTY Nessary for Car]]*Table24512[[#This Row],[Mass/part (lb)]]</f>
        <v>0</v>
      </c>
      <c r="T183">
        <f>Table24512[[#This Row],['# of Spare Parts or Packages]]+Table24512[[#This Row],['# of Packages or Parts]]</f>
        <v>0</v>
      </c>
      <c r="W183" s="128">
        <f>Table24512[[#This Row],['# of Packages or Parts]]*Table24512[[#This Row],[Price per Package or Part]]+Table24512[[#This Row],[Shipping Cost]]</f>
        <v>0</v>
      </c>
      <c r="X183" s="15">
        <f>Table24512[[#This Row],[Total '# of Parts or Packages to Order]]*Table24512[[#This Row],[Price per Package or Part]]+Table24512[[#This Row],[Shipping Cost]]</f>
        <v>0</v>
      </c>
    </row>
    <row r="184" spans="7:24">
      <c r="G184" s="36"/>
      <c r="H184" s="36"/>
      <c r="L184" s="135">
        <f>Table24512[[#This Row],[QTY Nessary for Car]]*Table24512[[#This Row],[Mass/part (lb)]]</f>
        <v>0</v>
      </c>
      <c r="T184">
        <f>Table24512[[#This Row],['# of Spare Parts or Packages]]+Table24512[[#This Row],['# of Packages or Parts]]</f>
        <v>0</v>
      </c>
      <c r="W184" s="128">
        <f>Table24512[[#This Row],['# of Packages or Parts]]*Table24512[[#This Row],[Price per Package or Part]]+Table24512[[#This Row],[Shipping Cost]]</f>
        <v>0</v>
      </c>
      <c r="X184" s="15">
        <f>Table24512[[#This Row],[Total '# of Parts or Packages to Order]]*Table24512[[#This Row],[Price per Package or Part]]+Table24512[[#This Row],[Shipping Cost]]</f>
        <v>0</v>
      </c>
    </row>
    <row r="185" spans="7:24">
      <c r="G185" s="36"/>
      <c r="H185" s="36"/>
      <c r="L185" s="135">
        <f>Table24512[[#This Row],[QTY Nessary for Car]]*Table24512[[#This Row],[Mass/part (lb)]]</f>
        <v>0</v>
      </c>
      <c r="T185">
        <f>Table24512[[#This Row],['# of Spare Parts or Packages]]+Table24512[[#This Row],['# of Packages or Parts]]</f>
        <v>0</v>
      </c>
      <c r="W185" s="128">
        <f>Table24512[[#This Row],['# of Packages or Parts]]*Table24512[[#This Row],[Price per Package or Part]]+Table24512[[#This Row],[Shipping Cost]]</f>
        <v>0</v>
      </c>
      <c r="X185" s="15">
        <f>Table24512[[#This Row],[Total '# of Parts or Packages to Order]]*Table24512[[#This Row],[Price per Package or Part]]+Table24512[[#This Row],[Shipping Cost]]</f>
        <v>0</v>
      </c>
    </row>
    <row r="186" spans="7:24">
      <c r="G186" s="36"/>
      <c r="H186" s="36"/>
      <c r="L186" s="135">
        <f>Table24512[[#This Row],[QTY Nessary for Car]]*Table24512[[#This Row],[Mass/part (lb)]]</f>
        <v>0</v>
      </c>
      <c r="T186">
        <f>Table24512[[#This Row],['# of Spare Parts or Packages]]+Table24512[[#This Row],['# of Packages or Parts]]</f>
        <v>0</v>
      </c>
      <c r="W186" s="128">
        <f>Table24512[[#This Row],['# of Packages or Parts]]*Table24512[[#This Row],[Price per Package or Part]]+Table24512[[#This Row],[Shipping Cost]]</f>
        <v>0</v>
      </c>
      <c r="X186" s="15">
        <f>Table24512[[#This Row],[Total '# of Parts or Packages to Order]]*Table24512[[#This Row],[Price per Package or Part]]+Table24512[[#This Row],[Shipping Cost]]</f>
        <v>0</v>
      </c>
    </row>
    <row r="187" spans="7:24">
      <c r="G187" s="36"/>
      <c r="H187" s="36"/>
      <c r="L187" s="135">
        <f>Table24512[[#This Row],[QTY Nessary for Car]]*Table24512[[#This Row],[Mass/part (lb)]]</f>
        <v>0</v>
      </c>
      <c r="T187">
        <f>Table24512[[#This Row],['# of Spare Parts or Packages]]+Table24512[[#This Row],['# of Packages or Parts]]</f>
        <v>0</v>
      </c>
      <c r="W187" s="128">
        <f>Table24512[[#This Row],['# of Packages or Parts]]*Table24512[[#This Row],[Price per Package or Part]]+Table24512[[#This Row],[Shipping Cost]]</f>
        <v>0</v>
      </c>
      <c r="X187" s="15">
        <f>Table24512[[#This Row],[Total '# of Parts or Packages to Order]]*Table24512[[#This Row],[Price per Package or Part]]+Table24512[[#This Row],[Shipping Cost]]</f>
        <v>0</v>
      </c>
    </row>
    <row r="188" spans="7:24">
      <c r="G188" s="36"/>
      <c r="H188" s="36"/>
      <c r="L188" s="135">
        <f>Table24512[[#This Row],[QTY Nessary for Car]]*Table24512[[#This Row],[Mass/part (lb)]]</f>
        <v>0</v>
      </c>
      <c r="T188">
        <f>Table24512[[#This Row],['# of Spare Parts or Packages]]+Table24512[[#This Row],['# of Packages or Parts]]</f>
        <v>0</v>
      </c>
      <c r="W188" s="128">
        <f>Table24512[[#This Row],['# of Packages or Parts]]*Table24512[[#This Row],[Price per Package or Part]]+Table24512[[#This Row],[Shipping Cost]]</f>
        <v>0</v>
      </c>
      <c r="X188" s="15">
        <f>Table24512[[#This Row],[Total '# of Parts or Packages to Order]]*Table24512[[#This Row],[Price per Package or Part]]+Table24512[[#This Row],[Shipping Cost]]</f>
        <v>0</v>
      </c>
    </row>
    <row r="189" spans="7:24">
      <c r="G189" s="36"/>
      <c r="H189" s="36"/>
      <c r="L189" s="135">
        <f>Table24512[[#This Row],[QTY Nessary for Car]]*Table24512[[#This Row],[Mass/part (lb)]]</f>
        <v>0</v>
      </c>
      <c r="T189">
        <f>Table24512[[#This Row],['# of Spare Parts or Packages]]+Table24512[[#This Row],['# of Packages or Parts]]</f>
        <v>0</v>
      </c>
      <c r="W189" s="128">
        <f>Table24512[[#This Row],['# of Packages or Parts]]*Table24512[[#This Row],[Price per Package or Part]]+Table24512[[#This Row],[Shipping Cost]]</f>
        <v>0</v>
      </c>
      <c r="X189" s="15">
        <f>Table24512[[#This Row],[Total '# of Parts or Packages to Order]]*Table24512[[#This Row],[Price per Package or Part]]+Table24512[[#This Row],[Shipping Cost]]</f>
        <v>0</v>
      </c>
    </row>
    <row r="190" spans="7:24">
      <c r="G190" s="36"/>
      <c r="H190" s="36"/>
      <c r="L190" s="135">
        <f>Table24512[[#This Row],[QTY Nessary for Car]]*Table24512[[#This Row],[Mass/part (lb)]]</f>
        <v>0</v>
      </c>
      <c r="T190">
        <f>Table24512[[#This Row],['# of Spare Parts or Packages]]+Table24512[[#This Row],['# of Packages or Parts]]</f>
        <v>0</v>
      </c>
      <c r="W190" s="128">
        <f>Table24512[[#This Row],['# of Packages or Parts]]*Table24512[[#This Row],[Price per Package or Part]]+Table24512[[#This Row],[Shipping Cost]]</f>
        <v>0</v>
      </c>
      <c r="X190" s="15">
        <f>Table24512[[#This Row],[Total '# of Parts or Packages to Order]]*Table24512[[#This Row],[Price per Package or Part]]+Table24512[[#This Row],[Shipping Cost]]</f>
        <v>0</v>
      </c>
    </row>
    <row r="191" spans="7:24">
      <c r="G191" s="36"/>
      <c r="H191" s="36"/>
      <c r="L191" s="135">
        <f>Table24512[[#This Row],[QTY Nessary for Car]]*Table24512[[#This Row],[Mass/part (lb)]]</f>
        <v>0</v>
      </c>
      <c r="T191">
        <f>Table24512[[#This Row],['# of Spare Parts or Packages]]+Table24512[[#This Row],['# of Packages or Parts]]</f>
        <v>0</v>
      </c>
      <c r="W191" s="128">
        <f>Table24512[[#This Row],['# of Packages or Parts]]*Table24512[[#This Row],[Price per Package or Part]]+Table24512[[#This Row],[Shipping Cost]]</f>
        <v>0</v>
      </c>
      <c r="X191" s="15">
        <f>Table24512[[#This Row],[Total '# of Parts or Packages to Order]]*Table24512[[#This Row],[Price per Package or Part]]+Table24512[[#This Row],[Shipping Cost]]</f>
        <v>0</v>
      </c>
    </row>
    <row r="192" spans="7:24">
      <c r="G192" s="36"/>
      <c r="H192" s="36"/>
      <c r="L192" s="135">
        <f>Table24512[[#This Row],[QTY Nessary for Car]]*Table24512[[#This Row],[Mass/part (lb)]]</f>
        <v>0</v>
      </c>
      <c r="T192">
        <f>Table24512[[#This Row],['# of Spare Parts or Packages]]+Table24512[[#This Row],['# of Packages or Parts]]</f>
        <v>0</v>
      </c>
      <c r="W192" s="128">
        <f>Table24512[[#This Row],['# of Packages or Parts]]*Table24512[[#This Row],[Price per Package or Part]]+Table24512[[#This Row],[Shipping Cost]]</f>
        <v>0</v>
      </c>
      <c r="X192" s="15">
        <f>Table24512[[#This Row],[Total '# of Parts or Packages to Order]]*Table24512[[#This Row],[Price per Package or Part]]+Table24512[[#This Row],[Shipping Cost]]</f>
        <v>0</v>
      </c>
    </row>
    <row r="193" spans="7:24">
      <c r="G193" s="36"/>
      <c r="H193" s="36"/>
      <c r="L193" s="135">
        <f>Table24512[[#This Row],[QTY Nessary for Car]]*Table24512[[#This Row],[Mass/part (lb)]]</f>
        <v>0</v>
      </c>
      <c r="T193">
        <f>Table24512[[#This Row],['# of Spare Parts or Packages]]+Table24512[[#This Row],['# of Packages or Parts]]</f>
        <v>0</v>
      </c>
      <c r="W193" s="128">
        <f>Table24512[[#This Row],['# of Packages or Parts]]*Table24512[[#This Row],[Price per Package or Part]]+Table24512[[#This Row],[Shipping Cost]]</f>
        <v>0</v>
      </c>
      <c r="X193" s="15">
        <f>Table24512[[#This Row],[Total '# of Parts or Packages to Order]]*Table24512[[#This Row],[Price per Package or Part]]+Table24512[[#This Row],[Shipping Cost]]</f>
        <v>0</v>
      </c>
    </row>
    <row r="194" spans="7:24">
      <c r="G194" s="36"/>
      <c r="H194" s="36"/>
      <c r="L194" s="135">
        <f>Table24512[[#This Row],[QTY Nessary for Car]]*Table24512[[#This Row],[Mass/part (lb)]]</f>
        <v>0</v>
      </c>
      <c r="T194">
        <f>Table24512[[#This Row],['# of Spare Parts or Packages]]+Table24512[[#This Row],['# of Packages or Parts]]</f>
        <v>0</v>
      </c>
      <c r="W194" s="128">
        <f>Table24512[[#This Row],['# of Packages or Parts]]*Table24512[[#This Row],[Price per Package or Part]]+Table24512[[#This Row],[Shipping Cost]]</f>
        <v>0</v>
      </c>
      <c r="X194" s="15">
        <f>Table24512[[#This Row],[Total '# of Parts or Packages to Order]]*Table24512[[#This Row],[Price per Package or Part]]+Table24512[[#This Row],[Shipping Cost]]</f>
        <v>0</v>
      </c>
    </row>
    <row r="195" spans="7:24">
      <c r="G195" s="36"/>
      <c r="H195" s="36"/>
      <c r="L195" s="135">
        <f>Table24512[[#This Row],[QTY Nessary for Car]]*Table24512[[#This Row],[Mass/part (lb)]]</f>
        <v>0</v>
      </c>
      <c r="T195">
        <f>Table24512[[#This Row],['# of Spare Parts or Packages]]+Table24512[[#This Row],['# of Packages or Parts]]</f>
        <v>0</v>
      </c>
      <c r="W195" s="128">
        <f>Table24512[[#This Row],['# of Packages or Parts]]*Table24512[[#This Row],[Price per Package or Part]]+Table24512[[#This Row],[Shipping Cost]]</f>
        <v>0</v>
      </c>
      <c r="X195" s="15">
        <f>Table24512[[#This Row],[Total '# of Parts or Packages to Order]]*Table24512[[#This Row],[Price per Package or Part]]+Table24512[[#This Row],[Shipping Cost]]</f>
        <v>0</v>
      </c>
    </row>
    <row r="196" spans="7:24">
      <c r="G196" s="36"/>
      <c r="H196" s="36"/>
      <c r="L196" s="135">
        <f>Table24512[[#This Row],[QTY Nessary for Car]]*Table24512[[#This Row],[Mass/part (lb)]]</f>
        <v>0</v>
      </c>
      <c r="T196">
        <f>Table24512[[#This Row],['# of Spare Parts or Packages]]+Table24512[[#This Row],['# of Packages or Parts]]</f>
        <v>0</v>
      </c>
      <c r="W196" s="128">
        <f>Table24512[[#This Row],['# of Packages or Parts]]*Table24512[[#This Row],[Price per Package or Part]]+Table24512[[#This Row],[Shipping Cost]]</f>
        <v>0</v>
      </c>
      <c r="X196" s="15">
        <f>Table24512[[#This Row],[Total '# of Parts or Packages to Order]]*Table24512[[#This Row],[Price per Package or Part]]+Table24512[[#This Row],[Shipping Cost]]</f>
        <v>0</v>
      </c>
    </row>
    <row r="197" spans="7:24">
      <c r="G197" s="36"/>
      <c r="H197" s="36"/>
      <c r="L197" s="135">
        <f>Table24512[[#This Row],[QTY Nessary for Car]]*Table24512[[#This Row],[Mass/part (lb)]]</f>
        <v>0</v>
      </c>
      <c r="T197">
        <f>Table24512[[#This Row],['# of Spare Parts or Packages]]+Table24512[[#This Row],['# of Packages or Parts]]</f>
        <v>0</v>
      </c>
      <c r="W197" s="128">
        <f>Table24512[[#This Row],['# of Packages or Parts]]*Table24512[[#This Row],[Price per Package or Part]]+Table24512[[#This Row],[Shipping Cost]]</f>
        <v>0</v>
      </c>
      <c r="X197" s="15">
        <f>Table24512[[#This Row],[Total '# of Parts or Packages to Order]]*Table24512[[#This Row],[Price per Package or Part]]+Table24512[[#This Row],[Shipping Cost]]</f>
        <v>0</v>
      </c>
    </row>
    <row r="198" spans="7:24">
      <c r="G198" s="36"/>
      <c r="H198" s="36"/>
      <c r="L198" s="135">
        <f>Table24512[[#This Row],[QTY Nessary for Car]]*Table24512[[#This Row],[Mass/part (lb)]]</f>
        <v>0</v>
      </c>
      <c r="T198">
        <f>Table24512[[#This Row],['# of Spare Parts or Packages]]+Table24512[[#This Row],['# of Packages or Parts]]</f>
        <v>0</v>
      </c>
      <c r="W198" s="128">
        <f>Table24512[[#This Row],['# of Packages or Parts]]*Table24512[[#This Row],[Price per Package or Part]]+Table24512[[#This Row],[Shipping Cost]]</f>
        <v>0</v>
      </c>
      <c r="X198" s="15">
        <f>Table24512[[#This Row],[Total '# of Parts or Packages to Order]]*Table24512[[#This Row],[Price per Package or Part]]+Table24512[[#This Row],[Shipping Cost]]</f>
        <v>0</v>
      </c>
    </row>
    <row r="199" spans="7:24">
      <c r="G199" s="36"/>
      <c r="H199" s="36"/>
      <c r="L199" s="135">
        <f>Table24512[[#This Row],[QTY Nessary for Car]]*Table24512[[#This Row],[Mass/part (lb)]]</f>
        <v>0</v>
      </c>
      <c r="T199">
        <f>Table24512[[#This Row],['# of Spare Parts or Packages]]+Table24512[[#This Row],['# of Packages or Parts]]</f>
        <v>0</v>
      </c>
      <c r="W199" s="128">
        <f>Table24512[[#This Row],['# of Packages or Parts]]*Table24512[[#This Row],[Price per Package or Part]]+Table24512[[#This Row],[Shipping Cost]]</f>
        <v>0</v>
      </c>
      <c r="X199" s="15">
        <f>Table24512[[#This Row],[Total '# of Parts or Packages to Order]]*Table24512[[#This Row],[Price per Package or Part]]+Table24512[[#This Row],[Shipping Cost]]</f>
        <v>0</v>
      </c>
    </row>
    <row r="200" spans="7:24">
      <c r="G200" s="36"/>
      <c r="H200" s="36"/>
      <c r="L200" s="135">
        <f>Table24512[[#This Row],[QTY Nessary for Car]]*Table24512[[#This Row],[Mass/part (lb)]]</f>
        <v>0</v>
      </c>
      <c r="T200">
        <f>Table24512[[#This Row],['# of Spare Parts or Packages]]+Table24512[[#This Row],['# of Packages or Parts]]</f>
        <v>0</v>
      </c>
      <c r="W200" s="128">
        <f>Table24512[[#This Row],['# of Packages or Parts]]*Table24512[[#This Row],[Price per Package or Part]]+Table24512[[#This Row],[Shipping Cost]]</f>
        <v>0</v>
      </c>
      <c r="X200" s="15">
        <f>Table24512[[#This Row],[Total '# of Parts or Packages to Order]]*Table24512[[#This Row],[Price per Package or Part]]+Table24512[[#This Row],[Shipping Cost]]</f>
        <v>0</v>
      </c>
    </row>
    <row r="201" spans="7:24">
      <c r="G201" s="36"/>
      <c r="H201" s="36"/>
      <c r="L201" s="135">
        <f>Table24512[[#This Row],[QTY Nessary for Car]]*Table24512[[#This Row],[Mass/part (lb)]]</f>
        <v>0</v>
      </c>
      <c r="T201">
        <f>Table24512[[#This Row],['# of Spare Parts or Packages]]+Table24512[[#This Row],['# of Packages or Parts]]</f>
        <v>0</v>
      </c>
      <c r="W201" s="128">
        <f>Table24512[[#This Row],['# of Packages or Parts]]*Table24512[[#This Row],[Price per Package or Part]]+Table24512[[#This Row],[Shipping Cost]]</f>
        <v>0</v>
      </c>
      <c r="X201" s="15">
        <f>Table24512[[#This Row],[Total '# of Parts or Packages to Order]]*Table24512[[#This Row],[Price per Package or Part]]+Table24512[[#This Row],[Shipping Cost]]</f>
        <v>0</v>
      </c>
    </row>
    <row r="202" spans="7:24">
      <c r="G202" s="36"/>
      <c r="H202" s="36"/>
      <c r="L202" s="135">
        <f>Table24512[[#This Row],[QTY Nessary for Car]]*Table24512[[#This Row],[Mass/part (lb)]]</f>
        <v>0</v>
      </c>
      <c r="T202">
        <f>Table24512[[#This Row],['# of Spare Parts or Packages]]+Table24512[[#This Row],['# of Packages or Parts]]</f>
        <v>0</v>
      </c>
      <c r="W202" s="128">
        <f>Table24512[[#This Row],['# of Packages or Parts]]*Table24512[[#This Row],[Price per Package or Part]]+Table24512[[#This Row],[Shipping Cost]]</f>
        <v>0</v>
      </c>
      <c r="X202" s="15">
        <f>Table24512[[#This Row],[Total '# of Parts or Packages to Order]]*Table24512[[#This Row],[Price per Package or Part]]+Table24512[[#This Row],[Shipping Cost]]</f>
        <v>0</v>
      </c>
    </row>
  </sheetData>
  <mergeCells count="1">
    <mergeCell ref="B2:C2"/>
  </mergeCells>
  <phoneticPr fontId="4" type="noConversion"/>
  <hyperlinks>
    <hyperlink ref="N29" r:id="rId1" xr:uid="{CAA6B960-F42C-468D-A0AC-A1FEEA78B027}"/>
    <hyperlink ref="O30" r:id="rId2" xr:uid="{D588CDF8-D52D-40C0-A262-AE89FA0C7EC6}"/>
    <hyperlink ref="N30" r:id="rId3" display="https://www.mcmaster.com/4459T288" xr:uid="{01522911-BA70-486D-B6DC-888621961D87}"/>
    <hyperlink ref="O29" r:id="rId4" display="https://www.mcmaster.com/4459T288" xr:uid="{E71D2104-31F6-41F6-A358-E96CCD169DC6}"/>
    <hyperlink ref="N31" r:id="rId5" display="https://www.mcmaster.com/4459T288" xr:uid="{7FF8CEFD-870D-4905-B2C8-7B212F508BB2}"/>
    <hyperlink ref="O31" r:id="rId6" display="https://www.mcmaster.com/4459T288" xr:uid="{78EBBA12-A5D2-4295-B8D1-C0C258DACE61}"/>
    <hyperlink ref="O8" r:id="rId7" xr:uid="{0FCAEF75-D4E2-4F2E-8BE1-B78E06445F0E}"/>
    <hyperlink ref="O9" r:id="rId8" xr:uid="{93DDF77F-2E2B-4AB9-849C-E2932FCFBD3C}"/>
    <hyperlink ref="O25" r:id="rId9" location="overlay" xr:uid="{C950EDE6-3025-486D-A8F8-38400114AD75}"/>
    <hyperlink ref="O18" r:id="rId10" xr:uid="{75B05593-B20D-48CE-A97D-C8020CEBCDCC}"/>
    <hyperlink ref="O19" r:id="rId11" xr:uid="{5F577C05-72B6-4FDA-8E02-334FAEF07D51}"/>
  </hyperlinks>
  <pageMargins left="0.7" right="0.7" top="0.75" bottom="0.75" header="0.3" footer="0.3"/>
  <drawing r:id="rId12"/>
  <tableParts count="1"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28A1-BFD6-4C46-A054-9AD241F364DA}">
  <dimension ref="B2:AE206"/>
  <sheetViews>
    <sheetView zoomScaleNormal="100" workbookViewId="0">
      <pane xSplit="3" ySplit="6" topLeftCell="D9" activePane="bottomRight" state="frozen"/>
      <selection pane="topRight" activeCell="D1" sqref="D1"/>
      <selection pane="bottomLeft" activeCell="A7" sqref="A7"/>
      <selection pane="bottomRight" activeCell="K13" sqref="K13"/>
    </sheetView>
  </sheetViews>
  <sheetFormatPr defaultColWidth="11" defaultRowHeight="15.75" outlineLevelRow="2"/>
  <cols>
    <col min="1" max="1" width="3" customWidth="1"/>
    <col min="2" max="2" width="13.5" bestFit="1" customWidth="1"/>
    <col min="3" max="3" width="21" bestFit="1" customWidth="1"/>
    <col min="4" max="4" width="18.5" customWidth="1"/>
    <col min="5" max="5" width="11.5" customWidth="1"/>
    <col min="6" max="6" width="28" bestFit="1" customWidth="1"/>
    <col min="7" max="7" width="39" customWidth="1"/>
    <col min="8" max="8" width="33" customWidth="1"/>
    <col min="9" max="9" width="39.5" customWidth="1"/>
    <col min="10" max="10" width="32.5" customWidth="1"/>
    <col min="11" max="11" width="35" customWidth="1"/>
    <col min="12" max="12" width="19" customWidth="1"/>
    <col min="13" max="13" width="20" customWidth="1"/>
    <col min="14" max="14" width="22.5" customWidth="1"/>
    <col min="15" max="15" width="11" customWidth="1"/>
    <col min="16" max="16" width="22" customWidth="1"/>
    <col min="17" max="17" width="15" bestFit="1" customWidth="1"/>
    <col min="18" max="18" width="21.5" bestFit="1" customWidth="1"/>
    <col min="19" max="19" width="21" bestFit="1" customWidth="1"/>
    <col min="20" max="20" width="14" customWidth="1"/>
  </cols>
  <sheetData>
    <row r="2" spans="2:31" ht="31.5">
      <c r="B2" s="191" t="s">
        <v>246</v>
      </c>
      <c r="C2" s="191"/>
      <c r="O2" s="36" t="s">
        <v>247</v>
      </c>
    </row>
    <row r="3" spans="2:31" ht="16.5" thickBot="1"/>
    <row r="4" spans="2:31" ht="16.5" thickBot="1">
      <c r="B4" s="3" t="s">
        <v>248</v>
      </c>
      <c r="C4" s="20">
        <f>SUM(Y7:Y206)</f>
        <v>2658.97</v>
      </c>
      <c r="D4" s="3" t="s">
        <v>249</v>
      </c>
      <c r="E4" s="56">
        <f>SUM(Table24513[Mass Total (lb) On Car])</f>
        <v>130.2682504</v>
      </c>
      <c r="F4" s="3" t="s">
        <v>250</v>
      </c>
      <c r="G4" s="4">
        <f>SUM(Table24513[Mass/part (lb)])</f>
        <v>60.8841252</v>
      </c>
    </row>
    <row r="5" spans="2:31">
      <c r="C5">
        <f>SUM(X7:X192)</f>
        <v>2649.02</v>
      </c>
    </row>
    <row r="6" spans="2:31" ht="47.25" customHeight="1" thickBot="1">
      <c r="B6" s="97" t="s">
        <v>2</v>
      </c>
      <c r="C6" s="98" t="s">
        <v>50</v>
      </c>
      <c r="D6" s="98" t="s">
        <v>55</v>
      </c>
      <c r="E6" s="154" t="s">
        <v>253</v>
      </c>
      <c r="F6" s="98" t="s">
        <v>254</v>
      </c>
      <c r="G6" s="98" t="s">
        <v>255</v>
      </c>
      <c r="H6" s="98" t="s">
        <v>256</v>
      </c>
      <c r="I6" s="98" t="s">
        <v>257</v>
      </c>
      <c r="J6" s="98" t="s">
        <v>258</v>
      </c>
      <c r="K6" s="98" t="s">
        <v>521</v>
      </c>
      <c r="L6" s="98" t="s">
        <v>260</v>
      </c>
      <c r="M6" s="98" t="s">
        <v>261</v>
      </c>
      <c r="N6" s="98" t="s">
        <v>262</v>
      </c>
      <c r="O6" s="98" t="s">
        <v>263</v>
      </c>
      <c r="P6" s="98" t="s">
        <v>264</v>
      </c>
      <c r="Q6" s="98" t="s">
        <v>265</v>
      </c>
      <c r="R6" s="98" t="s">
        <v>266</v>
      </c>
      <c r="S6" s="98" t="s">
        <v>267</v>
      </c>
      <c r="T6" s="98" t="s">
        <v>268</v>
      </c>
      <c r="U6" s="98" t="s">
        <v>269</v>
      </c>
      <c r="V6" s="98" t="s">
        <v>270</v>
      </c>
      <c r="W6" s="98" t="s">
        <v>271</v>
      </c>
      <c r="X6" s="98" t="s">
        <v>272</v>
      </c>
      <c r="Y6" s="98" t="s">
        <v>21</v>
      </c>
      <c r="Z6" s="98" t="s">
        <v>273</v>
      </c>
      <c r="AA6" s="98" t="s">
        <v>274</v>
      </c>
      <c r="AE6" t="s">
        <v>593</v>
      </c>
    </row>
    <row r="7" spans="2:31" ht="16.5" thickTop="1">
      <c r="B7" t="s">
        <v>204</v>
      </c>
      <c r="C7" s="100" t="s">
        <v>205</v>
      </c>
      <c r="E7" s="6"/>
      <c r="F7" s="6"/>
      <c r="G7" s="96"/>
      <c r="H7" s="96"/>
      <c r="L7">
        <f>Table24513[[#This Row],[Mass/part (lb)]]*Table24513[[#This Row],[QTY Nessary for Car]]</f>
        <v>0</v>
      </c>
      <c r="O7" s="31"/>
      <c r="X7">
        <f>Table24513[[#This Row],['# of Packages or Parts]]*Table24513[[#This Row],[Price per Package or Part]]+Table24513[[#This Row],[Shipping Cost]]</f>
        <v>0</v>
      </c>
      <c r="Y7" s="15">
        <f>Table24513[[#This Row],[Total '# of Parts or Packages to Order]]*Table24513[[#This Row],[Price per Package or Part]]+Table24513[[#This Row],[Shipping Cost]]</f>
        <v>0</v>
      </c>
    </row>
    <row r="8" spans="2:31" ht="47.25" outlineLevel="1">
      <c r="B8" t="s">
        <v>594</v>
      </c>
      <c r="C8" s="122" t="s">
        <v>595</v>
      </c>
      <c r="D8" t="s">
        <v>596</v>
      </c>
      <c r="E8" s="6" t="s">
        <v>523</v>
      </c>
      <c r="F8" s="6">
        <v>8</v>
      </c>
      <c r="G8" s="96" t="s">
        <v>597</v>
      </c>
      <c r="H8" s="96" t="s">
        <v>598</v>
      </c>
      <c r="I8" t="s">
        <v>599</v>
      </c>
      <c r="J8" t="s">
        <v>600</v>
      </c>
      <c r="L8">
        <f>Table24513[[#This Row],[Mass/part (lb)]]*Table24513[[#This Row],[QTY Nessary for Car]]</f>
        <v>0</v>
      </c>
      <c r="O8" s="31"/>
      <c r="Q8">
        <v>2</v>
      </c>
      <c r="R8">
        <v>10</v>
      </c>
      <c r="S8">
        <v>1</v>
      </c>
      <c r="T8">
        <v>0</v>
      </c>
      <c r="U8">
        <v>1</v>
      </c>
      <c r="X8">
        <f>Table24513[[#This Row],['# of Packages or Parts]]*Table24513[[#This Row],[Price per Package or Part]]+Table24513[[#This Row],[Shipping Cost]]</f>
        <v>0</v>
      </c>
      <c r="Y8" s="15">
        <f>Table24513[[#This Row],[Total '# of Parts or Packages to Order]]*Table24513[[#This Row],[Price per Package or Part]]+Table24513[[#This Row],[Shipping Cost]]</f>
        <v>0</v>
      </c>
      <c r="AA8" t="s">
        <v>531</v>
      </c>
    </row>
    <row r="9" spans="2:31" outlineLevel="1">
      <c r="B9" s="22" t="s">
        <v>601</v>
      </c>
      <c r="C9" s="122" t="s">
        <v>602</v>
      </c>
      <c r="D9" t="s">
        <v>596</v>
      </c>
      <c r="E9" s="6" t="s">
        <v>434</v>
      </c>
      <c r="F9" s="6">
        <v>16</v>
      </c>
      <c r="G9" s="96" t="s">
        <v>603</v>
      </c>
      <c r="H9" s="96" t="s">
        <v>598</v>
      </c>
      <c r="I9" t="s">
        <v>335</v>
      </c>
      <c r="J9" t="s">
        <v>604</v>
      </c>
      <c r="L9">
        <f>Table24513[[#This Row],[Mass/part (lb)]]*Table24513[[#This Row],[QTY Nessary for Car]]</f>
        <v>0</v>
      </c>
      <c r="M9" t="s">
        <v>605</v>
      </c>
      <c r="N9" t="s">
        <v>606</v>
      </c>
      <c r="O9" s="133" t="s">
        <v>606</v>
      </c>
      <c r="P9" s="19">
        <v>0</v>
      </c>
      <c r="Q9">
        <v>0</v>
      </c>
      <c r="R9">
        <v>0</v>
      </c>
      <c r="S9">
        <v>0</v>
      </c>
      <c r="T9">
        <v>0</v>
      </c>
      <c r="U9">
        <f>Table24513[[#This Row],['# of Spare Parts or Packages]]+Table24513[[#This Row],['# of Packages or Parts]]</f>
        <v>0</v>
      </c>
      <c r="V9">
        <v>0</v>
      </c>
      <c r="W9">
        <v>0</v>
      </c>
      <c r="X9">
        <f>Table24513[[#This Row],['# of Packages or Parts]]*Table24513[[#This Row],[Price per Package or Part]]+Table24513[[#This Row],[Shipping Cost]]</f>
        <v>0</v>
      </c>
      <c r="Y9" s="15">
        <f>Table24513[[#This Row],[Total '# of Parts or Packages to Order]]*Table24513[[#This Row],[Price per Package or Part]]+Table24513[[#This Row],[Shipping Cost]]</f>
        <v>0</v>
      </c>
    </row>
    <row r="10" spans="2:31" outlineLevel="1">
      <c r="B10" s="22" t="s">
        <v>607</v>
      </c>
      <c r="C10" s="122" t="s">
        <v>608</v>
      </c>
      <c r="D10" t="s">
        <v>596</v>
      </c>
      <c r="E10" s="6" t="s">
        <v>295</v>
      </c>
      <c r="F10" s="6">
        <v>8</v>
      </c>
      <c r="G10" s="96" t="s">
        <v>609</v>
      </c>
      <c r="H10" s="36"/>
      <c r="I10" t="s">
        <v>335</v>
      </c>
      <c r="J10" t="s">
        <v>610</v>
      </c>
      <c r="L10">
        <f>Table24513[[#This Row],[Mass/part (lb)]]*Table24513[[#This Row],[QTY Nessary for Car]]</f>
        <v>0</v>
      </c>
      <c r="O10" s="133"/>
      <c r="P10" s="19"/>
      <c r="S10">
        <v>1</v>
      </c>
      <c r="T10">
        <v>0</v>
      </c>
      <c r="U10">
        <f>Table24513[[#This Row],['# of Spare Parts or Packages]]+Table24513[[#This Row],['# of Packages or Parts]]</f>
        <v>1</v>
      </c>
      <c r="X10">
        <f>Table24513[[#This Row],['# of Packages or Parts]]*Table24513[[#This Row],[Price per Package or Part]]+Table24513[[#This Row],[Shipping Cost]]</f>
        <v>0</v>
      </c>
      <c r="Y10" s="15">
        <f>Table24513[[#This Row],[Total '# of Parts or Packages to Order]]*Table24513[[#This Row],[Price per Package or Part]]+Table24513[[#This Row],[Shipping Cost]]</f>
        <v>0</v>
      </c>
    </row>
    <row r="11" spans="2:31" outlineLevel="1">
      <c r="B11" t="s">
        <v>206</v>
      </c>
      <c r="C11" t="s">
        <v>207</v>
      </c>
      <c r="D11" t="s">
        <v>596</v>
      </c>
      <c r="E11" s="6" t="s">
        <v>434</v>
      </c>
      <c r="F11" s="6">
        <v>2</v>
      </c>
      <c r="G11" s="96" t="s">
        <v>611</v>
      </c>
      <c r="H11" s="96" t="s">
        <v>533</v>
      </c>
      <c r="I11" t="s">
        <v>335</v>
      </c>
      <c r="J11" t="s">
        <v>610</v>
      </c>
      <c r="K11">
        <v>1.52</v>
      </c>
      <c r="L11">
        <f>Table24513[[#This Row],[Mass/part (lb)]]*Table24513[[#This Row],[QTY Nessary for Car]]</f>
        <v>3.04</v>
      </c>
      <c r="M11" t="s">
        <v>612</v>
      </c>
      <c r="N11" t="s">
        <v>613</v>
      </c>
      <c r="O11" s="16" t="s">
        <v>614</v>
      </c>
      <c r="P11" s="21">
        <v>100</v>
      </c>
      <c r="Q11">
        <v>0</v>
      </c>
      <c r="R11">
        <v>1</v>
      </c>
      <c r="S11">
        <v>2</v>
      </c>
      <c r="T11">
        <v>0</v>
      </c>
      <c r="U11">
        <f>Table24513[[#This Row],['# of Spare Parts or Packages]]+Table24513[[#This Row],['# of Packages or Parts]]</f>
        <v>2</v>
      </c>
      <c r="V11" s="22">
        <v>100</v>
      </c>
      <c r="W11" s="39"/>
      <c r="X11" s="39">
        <f>Table24513[[#This Row],['# of Packages or Parts]]*Table24513[[#This Row],[Price per Package or Part]]+Table24513[[#This Row],[Shipping Cost]]</f>
        <v>200</v>
      </c>
      <c r="Y11" s="15">
        <f>Table24513[[#This Row],[Total '# of Parts or Packages to Order]]*Table24513[[#This Row],[Price per Package or Part]]+Table24513[[#This Row],[Shipping Cost]]</f>
        <v>200</v>
      </c>
      <c r="AD11" t="s">
        <v>615</v>
      </c>
      <c r="AE11" s="19">
        <v>200</v>
      </c>
    </row>
    <row r="12" spans="2:31">
      <c r="B12" t="s">
        <v>208</v>
      </c>
      <c r="C12" t="s">
        <v>209</v>
      </c>
      <c r="D12" t="s">
        <v>596</v>
      </c>
      <c r="E12" s="6" t="s">
        <v>434</v>
      </c>
      <c r="F12" s="6">
        <v>2</v>
      </c>
      <c r="G12" s="96" t="s">
        <v>616</v>
      </c>
      <c r="H12" s="132" t="s">
        <v>533</v>
      </c>
      <c r="I12" t="s">
        <v>335</v>
      </c>
      <c r="J12" t="s">
        <v>610</v>
      </c>
      <c r="K12">
        <v>1.85</v>
      </c>
      <c r="L12">
        <f>Table24513[[#This Row],[Mass/part (lb)]]*Table24513[[#This Row],[QTY Nessary for Car]]</f>
        <v>3.7</v>
      </c>
      <c r="M12" t="s">
        <v>612</v>
      </c>
      <c r="N12" t="s">
        <v>613</v>
      </c>
      <c r="O12" s="16" t="s">
        <v>614</v>
      </c>
      <c r="P12" s="21"/>
      <c r="Q12">
        <v>0</v>
      </c>
      <c r="R12">
        <v>1</v>
      </c>
      <c r="S12">
        <v>2</v>
      </c>
      <c r="T12">
        <v>0</v>
      </c>
      <c r="U12">
        <f>Table24513[[#This Row],['# of Spare Parts or Packages]]+Table24513[[#This Row],['# of Packages or Parts]]</f>
        <v>2</v>
      </c>
      <c r="V12" s="131"/>
      <c r="W12" s="128">
        <v>0</v>
      </c>
      <c r="X12" s="128">
        <f>Table24513[[#This Row],['# of Packages or Parts]]*Table24513[[#This Row],[Price per Package or Part]]+Table24513[[#This Row],[Shipping Cost]]</f>
        <v>0</v>
      </c>
      <c r="Y12" s="15">
        <f>Table24513[[#This Row],[Total '# of Parts or Packages to Order]]*Table24513[[#This Row],[Price per Package or Part]]+Table24513[[#This Row],[Shipping Cost]]</f>
        <v>0</v>
      </c>
      <c r="AD12" t="s">
        <v>617</v>
      </c>
      <c r="AE12" s="19">
        <v>1424</v>
      </c>
    </row>
    <row r="13" spans="2:31">
      <c r="B13" t="s">
        <v>210</v>
      </c>
      <c r="C13" t="s">
        <v>211</v>
      </c>
      <c r="D13" t="s">
        <v>618</v>
      </c>
      <c r="E13" s="6" t="s">
        <v>434</v>
      </c>
      <c r="F13" s="6">
        <v>2</v>
      </c>
      <c r="G13" s="96"/>
      <c r="H13" s="96" t="s">
        <v>606</v>
      </c>
      <c r="I13" t="s">
        <v>302</v>
      </c>
      <c r="J13" t="s">
        <v>619</v>
      </c>
      <c r="K13">
        <v>5</v>
      </c>
      <c r="L13">
        <f>Table24513[[#This Row],[Mass/part (lb)]]*Table24513[[#This Row],[QTY Nessary for Car]]</f>
        <v>10</v>
      </c>
      <c r="M13" t="s">
        <v>620</v>
      </c>
      <c r="N13" s="30"/>
      <c r="O13" s="16"/>
      <c r="P13" s="19">
        <v>356</v>
      </c>
      <c r="Q13">
        <v>0</v>
      </c>
      <c r="R13">
        <v>1</v>
      </c>
      <c r="S13">
        <v>2</v>
      </c>
      <c r="T13">
        <v>0</v>
      </c>
      <c r="U13">
        <f>Table24513[[#This Row],['# of Spare Parts or Packages]]+Table24513[[#This Row],['# of Packages or Parts]]</f>
        <v>2</v>
      </c>
      <c r="V13" s="128">
        <v>356</v>
      </c>
      <c r="W13" s="128">
        <v>0</v>
      </c>
      <c r="X13" s="128">
        <f>Table24513[[#This Row],['# of Packages or Parts]]*Table24513[[#This Row],[Price per Package or Part]]+Table24513[[#This Row],[Shipping Cost]]</f>
        <v>712</v>
      </c>
      <c r="Y13" s="15">
        <f>Table24513[[#This Row],[Total '# of Parts or Packages to Order]]*Table24513[[#This Row],[Price per Package or Part]]+Table24513[[#This Row],[Shipping Cost]]</f>
        <v>712</v>
      </c>
      <c r="AD13" t="s">
        <v>621</v>
      </c>
      <c r="AE13" s="19">
        <v>50</v>
      </c>
    </row>
    <row r="14" spans="2:31" hidden="1" outlineLevel="2">
      <c r="B14" t="s">
        <v>622</v>
      </c>
      <c r="C14" t="s">
        <v>623</v>
      </c>
      <c r="D14" t="s">
        <v>618</v>
      </c>
      <c r="E14" s="6" t="s">
        <v>295</v>
      </c>
      <c r="F14" s="6">
        <v>4</v>
      </c>
      <c r="G14" s="96" t="s">
        <v>624</v>
      </c>
      <c r="H14" s="36" t="s">
        <v>625</v>
      </c>
      <c r="I14" t="s">
        <v>626</v>
      </c>
      <c r="J14" t="s">
        <v>604</v>
      </c>
      <c r="K14">
        <v>0.2</v>
      </c>
      <c r="L14">
        <f>Table24513[[#This Row],[Mass/part (lb)]]*Table24513[[#This Row],[QTY Nessary for Car]]</f>
        <v>0.8</v>
      </c>
      <c r="M14" t="s">
        <v>612</v>
      </c>
      <c r="N14" s="36" t="s">
        <v>625</v>
      </c>
      <c r="O14" s="16" t="s">
        <v>627</v>
      </c>
      <c r="P14" s="21">
        <v>26.5</v>
      </c>
      <c r="Q14">
        <v>0</v>
      </c>
      <c r="R14">
        <v>1</v>
      </c>
      <c r="S14">
        <v>1</v>
      </c>
      <c r="T14">
        <v>0</v>
      </c>
      <c r="U14">
        <f>Table24513[[#This Row],['# of Spare Parts or Packages]]+Table24513[[#This Row],['# of Packages or Parts]]</f>
        <v>1</v>
      </c>
      <c r="V14" s="128">
        <v>26.5</v>
      </c>
      <c r="W14" s="128"/>
      <c r="X14">
        <f>Table24513[[#This Row],['# of Packages or Parts]]*Table24513[[#This Row],[Price per Package or Part]]+Table24513[[#This Row],[Shipping Cost]]</f>
        <v>26.5</v>
      </c>
      <c r="Y14" s="15">
        <f>Table24513[[#This Row],[Total '# of Parts or Packages to Order]]*Table24513[[#This Row],[Price per Package or Part]]+Table24513[[#This Row],[Shipping Cost]]</f>
        <v>26.5</v>
      </c>
      <c r="AD14" t="s">
        <v>628</v>
      </c>
      <c r="AE14" s="19">
        <v>370</v>
      </c>
    </row>
    <row r="15" spans="2:31" outlineLevel="1" collapsed="1">
      <c r="B15" t="s">
        <v>629</v>
      </c>
      <c r="C15" t="s">
        <v>630</v>
      </c>
      <c r="D15" t="s">
        <v>618</v>
      </c>
      <c r="E15" s="6" t="s">
        <v>295</v>
      </c>
      <c r="F15" s="6">
        <v>4</v>
      </c>
      <c r="G15" s="96" t="s">
        <v>631</v>
      </c>
      <c r="H15" s="36"/>
      <c r="K15">
        <v>0.1</v>
      </c>
      <c r="L15">
        <f>Table24513[[#This Row],[Mass/part (lb)]]*Table24513[[#This Row],[QTY Nessary for Car]]</f>
        <v>0.4</v>
      </c>
      <c r="N15" s="30"/>
      <c r="O15" s="16"/>
      <c r="P15" s="19"/>
      <c r="U15">
        <f>Table24513[[#This Row],['# of Spare Parts or Packages]]+Table24513[[#This Row],['# of Packages or Parts]]</f>
        <v>0</v>
      </c>
      <c r="V15" s="128"/>
      <c r="W15" s="128"/>
      <c r="X15">
        <f>Table24513[[#This Row],['# of Packages or Parts]]*Table24513[[#This Row],[Price per Package or Part]]+Table24513[[#This Row],[Shipping Cost]]</f>
        <v>0</v>
      </c>
      <c r="Y15" s="15">
        <f>Table24513[[#This Row],[Total '# of Parts or Packages to Order]]*Table24513[[#This Row],[Price per Package or Part]]+Table24513[[#This Row],[Shipping Cost]]</f>
        <v>0</v>
      </c>
      <c r="AD15" t="s">
        <v>229</v>
      </c>
      <c r="AE15" s="19">
        <v>167</v>
      </c>
    </row>
    <row r="16" spans="2:31">
      <c r="B16" t="s">
        <v>212</v>
      </c>
      <c r="C16" s="100" t="s">
        <v>213</v>
      </c>
      <c r="E16" s="6"/>
      <c r="F16" s="6">
        <v>2</v>
      </c>
      <c r="G16" s="96"/>
      <c r="H16" s="96"/>
      <c r="K16">
        <v>4.5</v>
      </c>
      <c r="L16">
        <f>Table24513[[#This Row],[Mass/part (lb)]]*Table24513[[#This Row],[QTY Nessary for Car]]</f>
        <v>9</v>
      </c>
      <c r="O16" s="16"/>
      <c r="U16">
        <f>Table24513[[#This Row],['# of Spare Parts or Packages]]+Table24513[[#This Row],['# of Packages or Parts]]</f>
        <v>0</v>
      </c>
      <c r="V16" s="128"/>
      <c r="W16" s="128"/>
      <c r="X16" s="128">
        <f>Table24513[[#This Row],['# of Packages or Parts]]*Table24513[[#This Row],[Price per Package or Part]]+Table24513[[#This Row],[Shipping Cost]]</f>
        <v>0</v>
      </c>
      <c r="Y16" s="15">
        <f>Table24513[[#This Row],[Total '# of Parts or Packages to Order]]*Table24513[[#This Row],[Price per Package or Part]]+Table24513[[#This Row],[Shipping Cost]]</f>
        <v>0</v>
      </c>
      <c r="AD16" t="s">
        <v>26</v>
      </c>
      <c r="AE16" s="19">
        <f>SUM(AE11:AE15)</f>
        <v>2211</v>
      </c>
    </row>
    <row r="17" spans="2:27" outlineLevel="1">
      <c r="B17" t="s">
        <v>214</v>
      </c>
      <c r="C17" t="s">
        <v>215</v>
      </c>
      <c r="E17" s="6"/>
      <c r="F17" s="6">
        <v>4</v>
      </c>
      <c r="G17" s="96"/>
      <c r="H17" s="36"/>
      <c r="K17">
        <v>1.5</v>
      </c>
      <c r="L17">
        <f>Table24513[[#This Row],[Mass/part (lb)]]*Table24513[[#This Row],[QTY Nessary for Car]]</f>
        <v>6</v>
      </c>
      <c r="O17" s="16"/>
      <c r="U17">
        <f>Table24513[[#This Row],['# of Spare Parts or Packages]]+Table24513[[#This Row],['# of Packages or Parts]]</f>
        <v>0</v>
      </c>
      <c r="V17" s="128"/>
      <c r="W17" s="128"/>
      <c r="X17" s="128">
        <f>Table24513[[#This Row],['# of Packages or Parts]]*Table24513[[#This Row],[Price per Package or Part]]+Table24513[[#This Row],[Shipping Cost]]</f>
        <v>0</v>
      </c>
      <c r="Y17" s="15">
        <f>Table24513[[#This Row],[Total '# of Parts or Packages to Order]]*Table24513[[#This Row],[Price per Package or Part]]+Table24513[[#This Row],[Shipping Cost]]</f>
        <v>0</v>
      </c>
    </row>
    <row r="18" spans="2:27" outlineLevel="2">
      <c r="B18" t="s">
        <v>216</v>
      </c>
      <c r="C18" t="s">
        <v>217</v>
      </c>
      <c r="E18" s="6"/>
      <c r="F18" s="6">
        <v>14</v>
      </c>
      <c r="G18" s="96"/>
      <c r="H18" s="36"/>
      <c r="K18">
        <v>0.2</v>
      </c>
      <c r="L18">
        <f>Table24513[[#This Row],[Mass/part (lb)]]*Table24513[[#This Row],[QTY Nessary for Car]]</f>
        <v>2.8000000000000003</v>
      </c>
      <c r="O18" s="16"/>
      <c r="U18">
        <f>Table24513[[#This Row],['# of Spare Parts or Packages]]+Table24513[[#This Row],['# of Packages or Parts]]</f>
        <v>0</v>
      </c>
      <c r="V18" s="128"/>
      <c r="W18" s="128"/>
      <c r="X18" s="128">
        <f>Table24513[[#This Row],['# of Packages or Parts]]*Table24513[[#This Row],[Price per Package or Part]]+Table24513[[#This Row],[Shipping Cost]]</f>
        <v>0</v>
      </c>
      <c r="Y18" s="15">
        <f>Table24513[[#This Row],[Total '# of Parts or Packages to Order]]*Table24513[[#This Row],[Price per Package or Part]]+Table24513[[#This Row],[Shipping Cost]]</f>
        <v>0</v>
      </c>
    </row>
    <row r="19" spans="2:27" outlineLevel="2">
      <c r="B19" t="s">
        <v>218</v>
      </c>
      <c r="C19" t="s">
        <v>219</v>
      </c>
      <c r="E19" s="6"/>
      <c r="F19" s="6">
        <v>10</v>
      </c>
      <c r="G19" s="96"/>
      <c r="H19" s="99"/>
      <c r="K19">
        <v>0.25</v>
      </c>
      <c r="L19">
        <f>Table24513[[#This Row],[Mass/part (lb)]]*Table24513[[#This Row],[QTY Nessary for Car]]</f>
        <v>2.5</v>
      </c>
      <c r="O19" s="16"/>
      <c r="U19">
        <f>Table24513[[#This Row],['# of Spare Parts or Packages]]+Table24513[[#This Row],['# of Packages or Parts]]</f>
        <v>0</v>
      </c>
      <c r="V19" s="128"/>
      <c r="W19" s="128"/>
      <c r="X19" s="128">
        <f>Table24513[[#This Row],['# of Packages or Parts]]*Table24513[[#This Row],[Price per Package or Part]]+Table24513[[#This Row],[Shipping Cost]]</f>
        <v>0</v>
      </c>
      <c r="Y19" s="15">
        <f>Table24513[[#This Row],[Total '# of Parts or Packages to Order]]*Table24513[[#This Row],[Price per Package or Part]]+Table24513[[#This Row],[Shipping Cost]]</f>
        <v>0</v>
      </c>
    </row>
    <row r="20" spans="2:27" outlineLevel="1">
      <c r="B20" t="s">
        <v>220</v>
      </c>
      <c r="C20" t="s">
        <v>221</v>
      </c>
      <c r="E20" s="6"/>
      <c r="F20" s="6">
        <v>2</v>
      </c>
      <c r="G20" s="96"/>
      <c r="H20" s="36"/>
      <c r="K20">
        <v>5</v>
      </c>
      <c r="L20">
        <f>Table24513[[#This Row],[Mass/part (lb)]]*Table24513[[#This Row],[QTY Nessary for Car]]</f>
        <v>10</v>
      </c>
      <c r="O20" s="16"/>
      <c r="P20" s="19">
        <v>356</v>
      </c>
      <c r="Q20">
        <v>0</v>
      </c>
      <c r="R20">
        <v>1</v>
      </c>
      <c r="S20">
        <v>2</v>
      </c>
      <c r="T20">
        <v>0</v>
      </c>
      <c r="U20">
        <f>Table24513[[#This Row],['# of Spare Parts or Packages]]+Table24513[[#This Row],['# of Packages or Parts]]</f>
        <v>2</v>
      </c>
      <c r="V20" s="128">
        <v>356</v>
      </c>
      <c r="W20" s="128">
        <v>0</v>
      </c>
      <c r="X20" s="128">
        <f>Table24513[[#This Row],['# of Packages or Parts]]*Table24513[[#This Row],[Price per Package or Part]]+Table24513[[#This Row],[Shipping Cost]]</f>
        <v>712</v>
      </c>
      <c r="Y20" s="15">
        <f>Table24513[[#This Row],[Total '# of Parts or Packages to Order]]*Table24513[[#This Row],[Price per Package or Part]]+Table24513[[#This Row],[Shipping Cost]]</f>
        <v>712</v>
      </c>
    </row>
    <row r="21" spans="2:27" outlineLevel="2">
      <c r="B21" t="s">
        <v>632</v>
      </c>
      <c r="C21" s="100" t="s">
        <v>633</v>
      </c>
      <c r="E21" s="6"/>
      <c r="F21" s="6"/>
      <c r="G21" s="96"/>
      <c r="H21" s="96"/>
      <c r="L21">
        <f>Table24513[[#This Row],[Mass/part (lb)]]*Table24513[[#This Row],[QTY Nessary for Car]]</f>
        <v>0</v>
      </c>
      <c r="O21" s="16"/>
      <c r="U21">
        <f>Table24513[[#This Row],['# of Spare Parts or Packages]]+Table24513[[#This Row],['# of Packages or Parts]]</f>
        <v>0</v>
      </c>
      <c r="V21" s="128"/>
      <c r="W21" s="128"/>
      <c r="X21" s="128">
        <f>Table24513[[#This Row],['# of Packages or Parts]]*Table24513[[#This Row],[Price per Package or Part]]+Table24513[[#This Row],[Shipping Cost]]</f>
        <v>0</v>
      </c>
      <c r="Y21" s="15">
        <f>Table24513[[#This Row],[Total '# of Parts or Packages to Order]]*Table24513[[#This Row],[Price per Package or Part]]+Table24513[[#This Row],[Shipping Cost]]</f>
        <v>0</v>
      </c>
    </row>
    <row r="22" spans="2:27" outlineLevel="2">
      <c r="B22" t="s">
        <v>222</v>
      </c>
      <c r="C22" t="s">
        <v>223</v>
      </c>
      <c r="D22" t="s">
        <v>634</v>
      </c>
      <c r="E22" s="6" t="s">
        <v>523</v>
      </c>
      <c r="F22" s="6">
        <v>2</v>
      </c>
      <c r="G22" s="132" t="s">
        <v>635</v>
      </c>
      <c r="H22" s="96" t="s">
        <v>598</v>
      </c>
      <c r="I22" t="s">
        <v>310</v>
      </c>
      <c r="J22" t="s">
        <v>636</v>
      </c>
      <c r="K22">
        <v>1.8</v>
      </c>
      <c r="L22">
        <f>Table24513[[#This Row],[Mass/part (lb)]]*Table24513[[#This Row],[QTY Nessary for Car]]</f>
        <v>3.6</v>
      </c>
      <c r="M22" s="143" t="s">
        <v>637</v>
      </c>
      <c r="N22" s="125" t="s">
        <v>638</v>
      </c>
      <c r="O22" s="16" t="s">
        <v>223</v>
      </c>
      <c r="P22" s="21">
        <v>81.010000000000005</v>
      </c>
      <c r="Q22">
        <v>0</v>
      </c>
      <c r="R22">
        <v>1</v>
      </c>
      <c r="S22">
        <v>2</v>
      </c>
      <c r="T22">
        <v>0</v>
      </c>
      <c r="U22">
        <f>Table24513[[#This Row],['# of Spare Parts or Packages]]+Table24513[[#This Row],['# of Packages or Parts]]</f>
        <v>2</v>
      </c>
      <c r="V22" s="128">
        <v>81.010000000000005</v>
      </c>
      <c r="W22" s="128">
        <v>23.16</v>
      </c>
      <c r="X22" s="128">
        <f>Table24513[[#This Row],['# of Packages or Parts]]*Table24513[[#This Row],[Price per Package or Part]]+Table24513[[#This Row],[Shipping Cost]]</f>
        <v>185.18</v>
      </c>
      <c r="Y22" s="15">
        <f>Table24513[[#This Row],[Total '# of Parts or Packages to Order]]*Table24513[[#This Row],[Price per Package or Part]]+Table24513[[#This Row],[Shipping Cost]]</f>
        <v>185.18</v>
      </c>
      <c r="Z22" t="s">
        <v>541</v>
      </c>
      <c r="AA22" t="s">
        <v>541</v>
      </c>
    </row>
    <row r="23" spans="2:27" outlineLevel="1">
      <c r="B23" t="s">
        <v>639</v>
      </c>
      <c r="C23" t="s">
        <v>219</v>
      </c>
      <c r="D23" t="s">
        <v>634</v>
      </c>
      <c r="E23" s="6" t="s">
        <v>434</v>
      </c>
      <c r="F23" s="6">
        <v>4</v>
      </c>
      <c r="G23" s="96"/>
      <c r="H23" s="96" t="s">
        <v>598</v>
      </c>
      <c r="I23" t="s">
        <v>599</v>
      </c>
      <c r="K23">
        <v>0.25</v>
      </c>
      <c r="L23">
        <f>Table24513[[#This Row],[Mass/part (lb)]]*Table24513[[#This Row],[QTY Nessary for Car]]</f>
        <v>1</v>
      </c>
      <c r="N23" s="125"/>
      <c r="O23" s="16"/>
      <c r="P23" s="21"/>
      <c r="Q23">
        <v>1</v>
      </c>
      <c r="R23">
        <v>1</v>
      </c>
      <c r="S23">
        <v>4</v>
      </c>
      <c r="T23">
        <v>1</v>
      </c>
      <c r="U23">
        <f>Table24513[[#This Row],['# of Spare Parts or Packages]]+Table24513[[#This Row],['# of Packages or Parts]]</f>
        <v>5</v>
      </c>
      <c r="V23" s="128">
        <v>9.9499999999999993</v>
      </c>
      <c r="W23" s="128">
        <v>9.9499999999999993</v>
      </c>
      <c r="X23" s="128">
        <f>Table24513[[#This Row],['# of Packages or Parts]]*Table24513[[#This Row],[Price per Package or Part]]+Table24513[[#This Row],[Shipping Cost]]</f>
        <v>49.75</v>
      </c>
      <c r="Y23" s="15">
        <f>Table24513[[#This Row],[Total '# of Parts or Packages to Order]]*Table24513[[#This Row],[Price per Package or Part]]+Table24513[[#This Row],[Shipping Cost]]</f>
        <v>59.7</v>
      </c>
      <c r="Z23" t="s">
        <v>541</v>
      </c>
      <c r="AA23" t="s">
        <v>541</v>
      </c>
    </row>
    <row r="24" spans="2:27" outlineLevel="2">
      <c r="B24" t="s">
        <v>224</v>
      </c>
      <c r="C24" t="s">
        <v>225</v>
      </c>
      <c r="D24" t="s">
        <v>640</v>
      </c>
      <c r="E24" s="6" t="s">
        <v>523</v>
      </c>
      <c r="F24" s="6">
        <v>2</v>
      </c>
      <c r="G24" s="96" t="s">
        <v>635</v>
      </c>
      <c r="H24" s="96" t="s">
        <v>223</v>
      </c>
      <c r="I24" t="s">
        <v>310</v>
      </c>
      <c r="J24" t="s">
        <v>636</v>
      </c>
      <c r="K24">
        <v>2.5</v>
      </c>
      <c r="L24">
        <f>Table24513[[#This Row],[Mass/part (lb)]]*Table24513[[#This Row],[QTY Nessary for Car]]</f>
        <v>5</v>
      </c>
      <c r="M24" t="s">
        <v>637</v>
      </c>
      <c r="N24" s="144" t="s">
        <v>638</v>
      </c>
      <c r="O24" s="16" t="s">
        <v>225</v>
      </c>
      <c r="P24" s="15">
        <v>81.010000000000005</v>
      </c>
      <c r="Q24">
        <v>0</v>
      </c>
      <c r="R24">
        <v>1</v>
      </c>
      <c r="S24">
        <v>2</v>
      </c>
      <c r="T24">
        <v>0</v>
      </c>
      <c r="U24">
        <f>Table24513[[#This Row],['# of Spare Parts or Packages]]+Table24513[[#This Row],['# of Packages or Parts]]</f>
        <v>2</v>
      </c>
      <c r="V24" s="128">
        <v>81.010000000000005</v>
      </c>
      <c r="W24" s="128">
        <v>23.16</v>
      </c>
      <c r="X24" s="128">
        <f>Table24513[[#This Row],['# of Packages or Parts]]*Table24513[[#This Row],[Price per Package or Part]]+Table24513[[#This Row],[Shipping Cost]]</f>
        <v>185.18</v>
      </c>
      <c r="Y24" s="15">
        <f>Table24513[[#This Row],[Total '# of Parts or Packages to Order]]*Table24513[[#This Row],[Price per Package or Part]]+Table24513[[#This Row],[Shipping Cost]]</f>
        <v>185.18</v>
      </c>
      <c r="Z24" t="s">
        <v>541</v>
      </c>
      <c r="AA24" t="s">
        <v>541</v>
      </c>
    </row>
    <row r="25" spans="2:27" outlineLevel="2">
      <c r="B25" t="s">
        <v>226</v>
      </c>
      <c r="C25" s="100" t="s">
        <v>227</v>
      </c>
      <c r="E25" s="6"/>
      <c r="F25" s="6">
        <v>4</v>
      </c>
      <c r="G25" s="96"/>
      <c r="H25" s="96"/>
      <c r="K25">
        <v>0</v>
      </c>
      <c r="L25">
        <f>Table24513[[#This Row],[Mass/part (lb)]]*Table24513[[#This Row],[QTY Nessary for Car]]</f>
        <v>0</v>
      </c>
      <c r="O25" s="16"/>
      <c r="U25">
        <f>Table24513[[#This Row],['# of Spare Parts or Packages]]+Table24513[[#This Row],['# of Packages or Parts]]</f>
        <v>0</v>
      </c>
      <c r="V25" s="128"/>
      <c r="W25" s="128"/>
      <c r="X25" s="128">
        <f>Table24513[[#This Row],['# of Packages or Parts]]*Table24513[[#This Row],[Price per Package or Part]]+Table24513[[#This Row],[Shipping Cost]]</f>
        <v>0</v>
      </c>
      <c r="Y25" s="15">
        <f>Table24513[[#This Row],[Total '# of Parts or Packages to Order]]*Table24513[[#This Row],[Price per Package or Part]]+Table24513[[#This Row],[Shipping Cost]]</f>
        <v>0</v>
      </c>
    </row>
    <row r="26" spans="2:27" ht="16.5" customHeight="1" outlineLevel="1">
      <c r="B26" t="s">
        <v>228</v>
      </c>
      <c r="C26" t="s">
        <v>229</v>
      </c>
      <c r="E26" s="6"/>
      <c r="F26" s="6">
        <v>4</v>
      </c>
      <c r="G26" s="96" t="s">
        <v>641</v>
      </c>
      <c r="H26" s="96"/>
      <c r="L26">
        <f>Table24513[[#This Row],[Mass/part (lb)]]*Table24513[[#This Row],[QTY Nessary for Car]]</f>
        <v>0</v>
      </c>
      <c r="O26" s="16"/>
      <c r="P26" s="16"/>
      <c r="U26">
        <f>Table24513[[#This Row],['# of Spare Parts or Packages]]+Table24513[[#This Row],['# of Packages or Parts]]</f>
        <v>0</v>
      </c>
      <c r="V26" s="128"/>
      <c r="W26" s="128"/>
      <c r="X26" s="128">
        <f>Table24513[[#This Row],['# of Packages or Parts]]*Table24513[[#This Row],[Price per Package or Part]]+Table24513[[#This Row],[Shipping Cost]]</f>
        <v>0</v>
      </c>
      <c r="Y26" s="15">
        <f>Table24513[[#This Row],[Total '# of Parts or Packages to Order]]*Table24513[[#This Row],[Price per Package or Part]]+Table24513[[#This Row],[Shipping Cost]]</f>
        <v>0</v>
      </c>
    </row>
    <row r="27" spans="2:27">
      <c r="B27" t="s">
        <v>230</v>
      </c>
      <c r="C27" t="s">
        <v>231</v>
      </c>
      <c r="D27" t="s">
        <v>642</v>
      </c>
      <c r="E27" s="6" t="s">
        <v>523</v>
      </c>
      <c r="F27" s="6">
        <v>2</v>
      </c>
      <c r="G27" s="96" t="s">
        <v>641</v>
      </c>
      <c r="H27" s="177" t="s">
        <v>643</v>
      </c>
      <c r="I27" t="s">
        <v>310</v>
      </c>
      <c r="J27" t="s">
        <v>427</v>
      </c>
      <c r="K27" s="5">
        <v>1.8</v>
      </c>
      <c r="L27" s="5">
        <f>Table24513[[#This Row],[Mass/part (lb)]]*Table24513[[#This Row],[QTY Nessary for Car]]</f>
        <v>3.6</v>
      </c>
      <c r="M27" t="s">
        <v>637</v>
      </c>
      <c r="N27" s="176" t="s">
        <v>644</v>
      </c>
      <c r="O27" s="16" t="s">
        <v>231</v>
      </c>
      <c r="P27" s="21">
        <v>128.84</v>
      </c>
      <c r="Q27">
        <v>0</v>
      </c>
      <c r="R27">
        <v>1</v>
      </c>
      <c r="S27">
        <v>2</v>
      </c>
      <c r="T27">
        <v>0</v>
      </c>
      <c r="U27">
        <v>2</v>
      </c>
      <c r="V27" s="21">
        <v>128.84</v>
      </c>
      <c r="W27" s="175">
        <v>31.524999999999999</v>
      </c>
      <c r="X27" s="128">
        <f>Table24513[[#This Row],['# of Packages or Parts]]*Table24513[[#This Row],[Price per Package or Part]]+Table24513[[#This Row],[Shipping Cost]]</f>
        <v>289.20499999999998</v>
      </c>
      <c r="Y27" s="15">
        <f>Table24513[[#This Row],[Total '# of Parts or Packages to Order]]*Table24513[[#This Row],[Price per Package or Part]]+Table24513[[#This Row],[Shipping Cost]]</f>
        <v>289.20499999999998</v>
      </c>
      <c r="Z27" t="s">
        <v>541</v>
      </c>
      <c r="AA27" t="s">
        <v>541</v>
      </c>
    </row>
    <row r="28" spans="2:27">
      <c r="B28" t="s">
        <v>232</v>
      </c>
      <c r="C28" t="s">
        <v>233</v>
      </c>
      <c r="D28" t="s">
        <v>642</v>
      </c>
      <c r="E28" s="6" t="s">
        <v>523</v>
      </c>
      <c r="F28" s="6">
        <v>2</v>
      </c>
      <c r="G28" s="96" t="s">
        <v>641</v>
      </c>
      <c r="H28" s="178" t="s">
        <v>645</v>
      </c>
      <c r="I28" s="22" t="s">
        <v>310</v>
      </c>
      <c r="J28" t="s">
        <v>427</v>
      </c>
      <c r="K28" s="5">
        <v>1.8</v>
      </c>
      <c r="L28" s="5">
        <f>Table24513[[#This Row],[Mass/part (lb)]]*Table24513[[#This Row],[QTY Nessary for Car]]</f>
        <v>3.6</v>
      </c>
      <c r="M28" t="s">
        <v>637</v>
      </c>
      <c r="N28" s="176" t="s">
        <v>644</v>
      </c>
      <c r="O28" s="16" t="s">
        <v>646</v>
      </c>
      <c r="P28" s="21">
        <v>128.84</v>
      </c>
      <c r="Q28">
        <v>0</v>
      </c>
      <c r="R28">
        <v>1</v>
      </c>
      <c r="S28">
        <v>2</v>
      </c>
      <c r="T28">
        <v>0</v>
      </c>
      <c r="U28">
        <v>2</v>
      </c>
      <c r="V28" s="21">
        <v>128.84</v>
      </c>
      <c r="W28" s="175">
        <v>31.524999999999999</v>
      </c>
      <c r="X28" s="128">
        <f>Table24513[[#This Row],['# of Packages or Parts]]*Table24513[[#This Row],[Price per Package or Part]]+Table24513[[#This Row],[Shipping Cost]]</f>
        <v>289.20499999999998</v>
      </c>
      <c r="Y28" s="15">
        <f>Table24513[[#This Row],[Total '# of Parts or Packages to Order]]*Table24513[[#This Row],[Price per Package or Part]]+Table24513[[#This Row],[Shipping Cost]]</f>
        <v>289.20499999999998</v>
      </c>
      <c r="Z28" t="s">
        <v>541</v>
      </c>
      <c r="AA28" t="s">
        <v>541</v>
      </c>
    </row>
    <row r="29" spans="2:27" ht="31.5">
      <c r="B29" t="s">
        <v>234</v>
      </c>
      <c r="C29" t="s">
        <v>647</v>
      </c>
      <c r="D29" t="s">
        <v>642</v>
      </c>
      <c r="E29" s="6" t="s">
        <v>295</v>
      </c>
      <c r="F29" s="6">
        <v>2</v>
      </c>
      <c r="G29" s="96" t="s">
        <v>648</v>
      </c>
      <c r="H29" s="179"/>
      <c r="I29" s="22" t="s">
        <v>599</v>
      </c>
      <c r="J29" t="s">
        <v>649</v>
      </c>
      <c r="K29">
        <v>1.0141252000000001</v>
      </c>
      <c r="L29">
        <f>Table24513[[#This Row],[Mass/part (lb)]]*Table24513[[#This Row],[QTY Nessary for Car]]</f>
        <v>2.0282504000000001</v>
      </c>
      <c r="M29" t="s">
        <v>650</v>
      </c>
      <c r="N29" s="144" t="s">
        <v>651</v>
      </c>
      <c r="O29" s="16" t="s">
        <v>652</v>
      </c>
      <c r="P29" s="21">
        <v>0</v>
      </c>
      <c r="Q29" s="5">
        <v>2</v>
      </c>
      <c r="R29" s="5">
        <v>4</v>
      </c>
      <c r="S29" s="5">
        <v>1</v>
      </c>
      <c r="T29" s="5">
        <v>0</v>
      </c>
      <c r="U29" s="5">
        <v>4</v>
      </c>
      <c r="V29" s="180">
        <v>0</v>
      </c>
      <c r="W29" s="175"/>
      <c r="X29">
        <f>Table24513[[#This Row],['# of Packages or Parts]]*Table24513[[#This Row],[Price per Package or Part]]+Table24513[[#This Row],[Shipping Cost]]</f>
        <v>0</v>
      </c>
      <c r="Y29" s="15">
        <f>Table24513[[#This Row],[Total '# of Parts or Packages to Order]]*Table24513[[#This Row],[Price per Package or Part]]+Table24513[[#This Row],[Shipping Cost]]</f>
        <v>0</v>
      </c>
      <c r="Z29" t="s">
        <v>541</v>
      </c>
      <c r="AA29" t="s">
        <v>541</v>
      </c>
    </row>
    <row r="30" spans="2:27">
      <c r="B30" t="s">
        <v>240</v>
      </c>
      <c r="C30" t="s">
        <v>235</v>
      </c>
      <c r="D30" t="s">
        <v>618</v>
      </c>
      <c r="E30" s="6"/>
      <c r="F30" s="6">
        <v>4</v>
      </c>
      <c r="G30" s="96"/>
      <c r="H30" s="96"/>
      <c r="L30">
        <f>Table24513[[#This Row],[Mass/part (lb)]]*Table24513[[#This Row],[QTY Nessary for Car]]</f>
        <v>0</v>
      </c>
      <c r="O30" s="16"/>
      <c r="U30">
        <f>Table24513[[#This Row],['# of Spare Parts or Packages]]+Table24513[[#This Row],['# of Packages or Parts]]</f>
        <v>0</v>
      </c>
      <c r="V30" s="128"/>
      <c r="W30" s="128"/>
      <c r="X30" s="128">
        <f>Table24513[[#This Row],['# of Packages or Parts]]*Table24513[[#This Row],[Price per Package or Part]]+Table24513[[#This Row],[Shipping Cost]]</f>
        <v>0</v>
      </c>
      <c r="Y30" s="15">
        <f>Table24513[[#This Row],[Total '# of Parts or Packages to Order]]*Table24513[[#This Row],[Price per Package or Part]]+Table24513[[#This Row],[Shipping Cost]]</f>
        <v>0</v>
      </c>
    </row>
    <row r="31" spans="2:27">
      <c r="B31" t="s">
        <v>242</v>
      </c>
      <c r="C31" t="s">
        <v>237</v>
      </c>
      <c r="E31" s="6"/>
      <c r="F31" s="6">
        <v>2</v>
      </c>
      <c r="G31" s="96"/>
      <c r="H31" s="96"/>
      <c r="K31">
        <v>3</v>
      </c>
      <c r="L31">
        <f>Table24513[[#This Row],[Mass/part (lb)]]*Table24513[[#This Row],[QTY Nessary for Car]]</f>
        <v>6</v>
      </c>
      <c r="O31" s="16"/>
      <c r="U31">
        <f>Table24513[[#This Row],['# of Spare Parts or Packages]]+Table24513[[#This Row],['# of Packages or Parts]]</f>
        <v>0</v>
      </c>
      <c r="V31" s="128"/>
      <c r="W31" s="128"/>
      <c r="X31" s="128">
        <f>Table24513[[#This Row],['# of Packages or Parts]]*Table24513[[#This Row],[Price per Package or Part]]+Table24513[[#This Row],[Shipping Cost]]</f>
        <v>0</v>
      </c>
      <c r="Y31" s="15">
        <f>Table24513[[#This Row],[Total '# of Parts or Packages to Order]]*Table24513[[#This Row],[Price per Package or Part]]+Table24513[[#This Row],[Shipping Cost]]</f>
        <v>0</v>
      </c>
    </row>
    <row r="32" spans="2:27">
      <c r="B32" t="s">
        <v>244</v>
      </c>
      <c r="C32" t="s">
        <v>239</v>
      </c>
      <c r="E32" s="6"/>
      <c r="F32" s="6">
        <v>2</v>
      </c>
      <c r="G32" s="96"/>
      <c r="H32" s="96"/>
      <c r="K32">
        <v>3</v>
      </c>
      <c r="L32">
        <f>Table24513[[#This Row],[Mass/part (lb)]]*Table24513[[#This Row],[QTY Nessary for Car]]</f>
        <v>6</v>
      </c>
      <c r="O32" s="16"/>
      <c r="U32">
        <f>Table24513[[#This Row],['# of Spare Parts or Packages]]+Table24513[[#This Row],['# of Packages or Parts]]</f>
        <v>0</v>
      </c>
      <c r="V32" s="128"/>
      <c r="W32" s="128"/>
      <c r="X32" s="128">
        <f>Table24513[[#This Row],['# of Packages or Parts]]*Table24513[[#This Row],[Price per Package or Part]]+Table24513[[#This Row],[Shipping Cost]]</f>
        <v>0</v>
      </c>
      <c r="Y32" s="15">
        <f>Table24513[[#This Row],[Total '# of Parts or Packages to Order]]*Table24513[[#This Row],[Price per Package or Part]]+Table24513[[#This Row],[Shipping Cost]]</f>
        <v>0</v>
      </c>
    </row>
    <row r="33" spans="2:27">
      <c r="B33" t="s">
        <v>653</v>
      </c>
      <c r="C33" t="s">
        <v>241</v>
      </c>
      <c r="E33" s="6"/>
      <c r="F33" s="6">
        <v>4</v>
      </c>
      <c r="G33" s="96"/>
      <c r="H33" s="96"/>
      <c r="L33">
        <f>Table24513[[#This Row],[Mass/part (lb)]]*Table24513[[#This Row],[QTY Nessary for Car]]</f>
        <v>0</v>
      </c>
      <c r="O33" s="16"/>
      <c r="U33">
        <f>Table24513[[#This Row],['# of Spare Parts or Packages]]+Table24513[[#This Row],['# of Packages or Parts]]</f>
        <v>0</v>
      </c>
      <c r="V33" s="128"/>
      <c r="W33" s="128"/>
      <c r="X33" s="128">
        <f>Table24513[[#This Row],['# of Packages or Parts]]*Table24513[[#This Row],[Price per Package or Part]]+Table24513[[#This Row],[Shipping Cost]]</f>
        <v>0</v>
      </c>
      <c r="Y33" s="15">
        <f>Table24513[[#This Row],[Total '# of Parts or Packages to Order]]*Table24513[[#This Row],[Price per Package or Part]]+Table24513[[#This Row],[Shipping Cost]]</f>
        <v>0</v>
      </c>
    </row>
    <row r="34" spans="2:27">
      <c r="B34" t="s">
        <v>654</v>
      </c>
      <c r="C34" t="s">
        <v>243</v>
      </c>
      <c r="D34" t="s">
        <v>618</v>
      </c>
      <c r="E34" s="6" t="s">
        <v>434</v>
      </c>
      <c r="F34" s="6">
        <v>2</v>
      </c>
      <c r="G34" s="96" t="s">
        <v>655</v>
      </c>
      <c r="H34" s="96" t="s">
        <v>606</v>
      </c>
      <c r="I34" t="s">
        <v>302</v>
      </c>
      <c r="J34" t="s">
        <v>656</v>
      </c>
      <c r="K34">
        <v>12.8</v>
      </c>
      <c r="L34">
        <f>Table24513[[#This Row],[Mass/part (lb)]]*Table24513[[#This Row],[QTY Nessary for Car]]</f>
        <v>25.6</v>
      </c>
      <c r="M34" t="s">
        <v>657</v>
      </c>
      <c r="O34" s="16" t="s">
        <v>243</v>
      </c>
      <c r="Q34">
        <v>1</v>
      </c>
      <c r="R34">
        <v>1</v>
      </c>
      <c r="S34">
        <v>2</v>
      </c>
      <c r="T34">
        <v>1</v>
      </c>
      <c r="U34">
        <f>Table24513[[#This Row],['# of Spare Parts or Packages]]+Table24513[[#This Row],['# of Packages or Parts]]</f>
        <v>3</v>
      </c>
      <c r="V34" s="128"/>
      <c r="W34" s="128">
        <v>0</v>
      </c>
      <c r="X34" s="128">
        <f>Table24513[[#This Row],['# of Packages or Parts]]*Table24513[[#This Row],[Price per Package or Part]]+Table24513[[#This Row],[Shipping Cost]]</f>
        <v>0</v>
      </c>
      <c r="Y34" s="15">
        <f>Table24513[[#This Row],[Total '# of Parts or Packages to Order]]*Table24513[[#This Row],[Price per Package or Part]]+Table24513[[#This Row],[Shipping Cost]]</f>
        <v>0</v>
      </c>
      <c r="Z34" t="s">
        <v>541</v>
      </c>
      <c r="AA34" t="s">
        <v>541</v>
      </c>
    </row>
    <row r="35" spans="2:27">
      <c r="B35" t="s">
        <v>658</v>
      </c>
      <c r="C35" t="s">
        <v>245</v>
      </c>
      <c r="D35" t="s">
        <v>618</v>
      </c>
      <c r="E35" s="6"/>
      <c r="F35" s="6">
        <v>2</v>
      </c>
      <c r="G35" s="96"/>
      <c r="H35" s="96"/>
      <c r="K35">
        <v>12.8</v>
      </c>
      <c r="L35">
        <f>Table24513[[#This Row],[Mass/part (lb)]]*Table24513[[#This Row],[QTY Nessary for Car]]</f>
        <v>25.6</v>
      </c>
      <c r="O35" s="16"/>
      <c r="U35">
        <f>Table24513[[#This Row],['# of Spare Parts or Packages]]+Table24513[[#This Row],['# of Packages or Parts]]</f>
        <v>0</v>
      </c>
      <c r="V35" s="128"/>
      <c r="W35" s="128"/>
      <c r="X35" s="128">
        <f>Table24513[[#This Row],['# of Packages or Parts]]*Table24513[[#This Row],[Price per Package or Part]]+Table24513[[#This Row],[Shipping Cost]]</f>
        <v>0</v>
      </c>
      <c r="Y35" s="15">
        <f>Table24513[[#This Row],[Total '# of Parts or Packages to Order]]*Table24513[[#This Row],[Price per Package or Part]]+Table24513[[#This Row],[Shipping Cost]]</f>
        <v>0</v>
      </c>
    </row>
    <row r="36" spans="2:27">
      <c r="E36" s="6"/>
      <c r="F36" s="6"/>
      <c r="G36" s="99"/>
      <c r="H36" s="99"/>
      <c r="L36">
        <f>Table24513[[#This Row],[Mass/part (lb)]]*Table24513[[#This Row],[QTY Nessary for Car]]</f>
        <v>0</v>
      </c>
      <c r="U36">
        <f>Table24513[[#This Row],['# of Spare Parts or Packages]]+Table24513[[#This Row],['# of Packages or Parts]]</f>
        <v>0</v>
      </c>
      <c r="V36" s="128"/>
      <c r="W36" s="128"/>
      <c r="X36" s="128">
        <f>Table24513[[#This Row],['# of Packages or Parts]]*Table24513[[#This Row],[Price per Package or Part]]+Table24513[[#This Row],[Shipping Cost]]</f>
        <v>0</v>
      </c>
      <c r="Y36" s="15">
        <f>Table24513[[#This Row],[Total '# of Parts or Packages to Order]]*Table24513[[#This Row],[Price per Package or Part]]+Table24513[[#This Row],[Shipping Cost]]</f>
        <v>0</v>
      </c>
    </row>
    <row r="37" spans="2:27">
      <c r="E37" s="6"/>
      <c r="F37" s="6"/>
      <c r="G37" s="96"/>
      <c r="H37" s="96"/>
      <c r="L37">
        <f>Table24513[[#This Row],[Mass/part (lb)]]*Table24513[[#This Row],[QTY Nessary for Car]]</f>
        <v>0</v>
      </c>
      <c r="O37" s="16"/>
      <c r="U37">
        <f>Table24513[[#This Row],['# of Spare Parts or Packages]]+Table24513[[#This Row],['# of Packages or Parts]]</f>
        <v>0</v>
      </c>
      <c r="V37" s="128"/>
      <c r="W37" s="128"/>
      <c r="X37" s="128">
        <f>Table24513[[#This Row],['# of Packages or Parts]]*Table24513[[#This Row],[Price per Package or Part]]+Table24513[[#This Row],[Shipping Cost]]</f>
        <v>0</v>
      </c>
      <c r="Y37" s="15">
        <f>Table24513[[#This Row],[Total '# of Parts or Packages to Order]]*Table24513[[#This Row],[Price per Package or Part]]+Table24513[[#This Row],[Shipping Cost]]</f>
        <v>0</v>
      </c>
    </row>
    <row r="38" spans="2:27">
      <c r="E38" s="6"/>
      <c r="F38" s="6"/>
      <c r="G38" s="96"/>
      <c r="H38" s="96"/>
      <c r="L38">
        <f>Table24513[[#This Row],[Mass/part (lb)]]*Table24513[[#This Row],[QTY Nessary for Car]]</f>
        <v>0</v>
      </c>
      <c r="N38" s="29"/>
      <c r="O38" s="16"/>
      <c r="U38">
        <f>Table24513[[#This Row],['# of Spare Parts or Packages]]+Table24513[[#This Row],['# of Packages or Parts]]</f>
        <v>0</v>
      </c>
      <c r="V38" s="128"/>
      <c r="W38" s="128"/>
      <c r="X38" s="128">
        <f>Table24513[[#This Row],['# of Packages or Parts]]*Table24513[[#This Row],[Price per Package or Part]]+Table24513[[#This Row],[Shipping Cost]]</f>
        <v>0</v>
      </c>
      <c r="Y38" s="15">
        <f>Table24513[[#This Row],[Total '# of Parts or Packages to Order]]*Table24513[[#This Row],[Price per Package or Part]]+Table24513[[#This Row],[Shipping Cost]]</f>
        <v>0</v>
      </c>
    </row>
    <row r="39" spans="2:27">
      <c r="E39" s="6"/>
      <c r="F39" s="6"/>
      <c r="G39" s="96"/>
      <c r="H39" s="96"/>
      <c r="L39">
        <f>Table24513[[#This Row],[Mass/part (lb)]]*Table24513[[#This Row],[QTY Nessary for Car]]</f>
        <v>0</v>
      </c>
      <c r="N39" s="29"/>
      <c r="O39" s="16"/>
      <c r="U39">
        <f>Table24513[[#This Row],['# of Spare Parts or Packages]]+Table24513[[#This Row],['# of Packages or Parts]]</f>
        <v>0</v>
      </c>
      <c r="V39" s="128"/>
      <c r="W39" s="128"/>
      <c r="X39" s="128">
        <f>Table24513[[#This Row],['# of Packages or Parts]]*Table24513[[#This Row],[Price per Package or Part]]+Table24513[[#This Row],[Shipping Cost]]</f>
        <v>0</v>
      </c>
      <c r="Y39" s="15">
        <f>Table24513[[#This Row],[Total '# of Parts or Packages to Order]]*Table24513[[#This Row],[Price per Package or Part]]+Table24513[[#This Row],[Shipping Cost]]</f>
        <v>0</v>
      </c>
    </row>
    <row r="40" spans="2:27">
      <c r="E40" s="6"/>
      <c r="F40" s="6"/>
      <c r="G40" s="96"/>
      <c r="H40" s="96"/>
      <c r="L40">
        <f>Table24513[[#This Row],[Mass/part (lb)]]*Table24513[[#This Row],[QTY Nessary for Car]]</f>
        <v>0</v>
      </c>
      <c r="O40" s="16"/>
      <c r="P40" s="23"/>
      <c r="U40">
        <f>Table24513[[#This Row],['# of Spare Parts or Packages]]+Table24513[[#This Row],['# of Packages or Parts]]</f>
        <v>0</v>
      </c>
      <c r="V40" s="128"/>
      <c r="W40" s="128"/>
      <c r="X40" s="128">
        <f>Table24513[[#This Row],['# of Packages or Parts]]*Table24513[[#This Row],[Price per Package or Part]]+Table24513[[#This Row],[Shipping Cost]]</f>
        <v>0</v>
      </c>
      <c r="Y40" s="15">
        <f>Table24513[[#This Row],[Total '# of Parts or Packages to Order]]*Table24513[[#This Row],[Price per Package or Part]]+Table24513[[#This Row],[Shipping Cost]]</f>
        <v>0</v>
      </c>
    </row>
    <row r="41" spans="2:27">
      <c r="E41" s="6"/>
      <c r="F41" s="6"/>
      <c r="G41" s="96"/>
      <c r="H41" s="96"/>
      <c r="L41">
        <f>Table24513[[#This Row],[Mass/part (lb)]]*Table24513[[#This Row],[QTY Nessary for Car]]</f>
        <v>0</v>
      </c>
      <c r="O41" s="16"/>
      <c r="U41">
        <f>Table24513[[#This Row],['# of Spare Parts or Packages]]+Table24513[[#This Row],['# of Packages or Parts]]</f>
        <v>0</v>
      </c>
      <c r="V41" s="128"/>
      <c r="W41" s="128"/>
      <c r="X41" s="128">
        <f>Table24513[[#This Row],['# of Packages or Parts]]*Table24513[[#This Row],[Price per Package or Part]]+Table24513[[#This Row],[Shipping Cost]]</f>
        <v>0</v>
      </c>
      <c r="Y41" s="15">
        <f>Table24513[[#This Row],[Total '# of Parts or Packages to Order]]*Table24513[[#This Row],[Price per Package or Part]]+Table24513[[#This Row],[Shipping Cost]]</f>
        <v>0</v>
      </c>
    </row>
    <row r="42" spans="2:27">
      <c r="E42" s="6"/>
      <c r="F42" s="6"/>
      <c r="G42" s="96"/>
      <c r="H42" s="96"/>
      <c r="L42">
        <f>Table24513[[#This Row],[Mass/part (lb)]]*Table24513[[#This Row],[QTY Nessary for Car]]</f>
        <v>0</v>
      </c>
      <c r="O42" s="16"/>
      <c r="U42">
        <f>Table24513[[#This Row],['# of Spare Parts or Packages]]+Table24513[[#This Row],['# of Packages or Parts]]</f>
        <v>0</v>
      </c>
      <c r="V42" s="128"/>
      <c r="W42" s="128"/>
      <c r="X42" s="128">
        <f>Table24513[[#This Row],['# of Packages or Parts]]*Table24513[[#This Row],[Price per Package or Part]]+Table24513[[#This Row],[Shipping Cost]]</f>
        <v>0</v>
      </c>
      <c r="Y42" s="15">
        <f>Table24513[[#This Row],[Total '# of Parts or Packages to Order]]*Table24513[[#This Row],[Price per Package or Part]]+Table24513[[#This Row],[Shipping Cost]]</f>
        <v>0</v>
      </c>
    </row>
    <row r="43" spans="2:27">
      <c r="E43" s="6"/>
      <c r="F43" s="6"/>
      <c r="G43" s="96"/>
      <c r="H43" s="96"/>
      <c r="L43">
        <f>Table24513[[#This Row],[Mass/part (lb)]]*Table24513[[#This Row],[QTY Nessary for Car]]</f>
        <v>0</v>
      </c>
      <c r="O43" s="16"/>
      <c r="U43">
        <f>Table24513[[#This Row],['# of Spare Parts or Packages]]+Table24513[[#This Row],['# of Packages or Parts]]</f>
        <v>0</v>
      </c>
      <c r="V43" s="128"/>
      <c r="W43" s="128"/>
      <c r="X43" s="128">
        <f>Table24513[[#This Row],['# of Packages or Parts]]*Table24513[[#This Row],[Price per Package or Part]]+Table24513[[#This Row],[Shipping Cost]]</f>
        <v>0</v>
      </c>
      <c r="Y43" s="15">
        <f>Table24513[[#This Row],[Total '# of Parts or Packages to Order]]*Table24513[[#This Row],[Price per Package or Part]]+Table24513[[#This Row],[Shipping Cost]]</f>
        <v>0</v>
      </c>
    </row>
    <row r="44" spans="2:27">
      <c r="E44" s="6"/>
      <c r="F44" s="6"/>
      <c r="G44" s="96"/>
      <c r="H44" s="96"/>
      <c r="L44">
        <f>Table24513[[#This Row],[Mass/part (lb)]]*Table24513[[#This Row],[QTY Nessary for Car]]</f>
        <v>0</v>
      </c>
      <c r="O44" s="16"/>
      <c r="U44">
        <f>Table24513[[#This Row],['# of Spare Parts or Packages]]+Table24513[[#This Row],['# of Packages or Parts]]</f>
        <v>0</v>
      </c>
      <c r="V44" s="128"/>
      <c r="W44" s="128"/>
      <c r="X44" s="128">
        <f>Table24513[[#This Row],['# of Packages or Parts]]*Table24513[[#This Row],[Price per Package or Part]]+Table24513[[#This Row],[Shipping Cost]]</f>
        <v>0</v>
      </c>
      <c r="Y44" s="15">
        <f>Table24513[[#This Row],[Total '# of Parts or Packages to Order]]*Table24513[[#This Row],[Price per Package or Part]]+Table24513[[#This Row],[Shipping Cost]]</f>
        <v>0</v>
      </c>
    </row>
    <row r="45" spans="2:27">
      <c r="E45" s="6"/>
      <c r="F45" s="6"/>
      <c r="G45" s="96"/>
      <c r="H45" s="96"/>
      <c r="L45">
        <f>Table24513[[#This Row],[Mass/part (lb)]]*Table24513[[#This Row],[QTY Nessary for Car]]</f>
        <v>0</v>
      </c>
      <c r="O45" s="16"/>
      <c r="U45">
        <f>Table24513[[#This Row],['# of Spare Parts or Packages]]+Table24513[[#This Row],['# of Packages or Parts]]</f>
        <v>0</v>
      </c>
      <c r="V45" s="128"/>
      <c r="W45" s="128"/>
      <c r="X45" s="128">
        <f>Table24513[[#This Row],['# of Packages or Parts]]*Table24513[[#This Row],[Price per Package or Part]]+Table24513[[#This Row],[Shipping Cost]]</f>
        <v>0</v>
      </c>
      <c r="Y45" s="15">
        <f>Table24513[[#This Row],[Total '# of Parts or Packages to Order]]*Table24513[[#This Row],[Price per Package or Part]]+Table24513[[#This Row],[Shipping Cost]]</f>
        <v>0</v>
      </c>
    </row>
    <row r="46" spans="2:27">
      <c r="E46" s="6"/>
      <c r="F46" s="6"/>
      <c r="G46" s="96"/>
      <c r="H46" s="96"/>
      <c r="K46" s="36"/>
      <c r="L46" s="36">
        <f>Table24513[[#This Row],[Mass/part (lb)]]*Table24513[[#This Row],[QTY Nessary for Car]]</f>
        <v>0</v>
      </c>
      <c r="O46" s="16"/>
      <c r="U46">
        <f>Table24513[[#This Row],['# of Spare Parts or Packages]]+Table24513[[#This Row],['# of Packages or Parts]]</f>
        <v>0</v>
      </c>
      <c r="V46" s="128"/>
      <c r="W46" s="128"/>
      <c r="X46" s="128">
        <f>Table24513[[#This Row],['# of Packages or Parts]]*Table24513[[#This Row],[Price per Package or Part]]+Table24513[[#This Row],[Shipping Cost]]</f>
        <v>0</v>
      </c>
      <c r="Y46" s="15">
        <f>Table24513[[#This Row],[Total '# of Parts or Packages to Order]]*Table24513[[#This Row],[Price per Package or Part]]+Table24513[[#This Row],[Shipping Cost]]</f>
        <v>0</v>
      </c>
    </row>
    <row r="47" spans="2:27">
      <c r="E47" s="6"/>
      <c r="F47" s="6"/>
      <c r="G47" s="96"/>
      <c r="H47" s="96"/>
      <c r="L47">
        <f>Table24513[[#This Row],[Mass/part (lb)]]*Table24513[[#This Row],[QTY Nessary for Car]]</f>
        <v>0</v>
      </c>
      <c r="O47" s="16"/>
      <c r="U47">
        <f>Table24513[[#This Row],['# of Spare Parts or Packages]]+Table24513[[#This Row],['# of Packages or Parts]]</f>
        <v>0</v>
      </c>
      <c r="V47" s="128"/>
      <c r="W47" s="128"/>
      <c r="X47" s="128">
        <f>Table24513[[#This Row],['# of Packages or Parts]]*Table24513[[#This Row],[Price per Package or Part]]+Table24513[[#This Row],[Shipping Cost]]</f>
        <v>0</v>
      </c>
      <c r="Y47" s="15">
        <f>Table24513[[#This Row],[Total '# of Parts or Packages to Order]]*Table24513[[#This Row],[Price per Package or Part]]+Table24513[[#This Row],[Shipping Cost]]</f>
        <v>0</v>
      </c>
    </row>
    <row r="48" spans="2:27">
      <c r="E48" s="6"/>
      <c r="F48" s="6"/>
      <c r="G48" s="96"/>
      <c r="H48" s="96"/>
      <c r="L48">
        <f>Table24513[[#This Row],[Mass/part (lb)]]*Table24513[[#This Row],[QTY Nessary for Car]]</f>
        <v>0</v>
      </c>
      <c r="O48" s="16"/>
      <c r="U48">
        <f>Table24513[[#This Row],['# of Spare Parts or Packages]]+Table24513[[#This Row],['# of Packages or Parts]]</f>
        <v>0</v>
      </c>
      <c r="V48" s="128"/>
      <c r="W48" s="128"/>
      <c r="X48" s="128">
        <f>Table24513[[#This Row],['# of Packages or Parts]]*Table24513[[#This Row],[Price per Package or Part]]+Table24513[[#This Row],[Shipping Cost]]</f>
        <v>0</v>
      </c>
      <c r="Y48" s="15">
        <f>Table24513[[#This Row],[Total '# of Parts or Packages to Order]]*Table24513[[#This Row],[Price per Package or Part]]+Table24513[[#This Row],[Shipping Cost]]</f>
        <v>0</v>
      </c>
    </row>
    <row r="49" spans="5:25">
      <c r="E49" s="6"/>
      <c r="F49" s="6"/>
      <c r="G49" s="96"/>
      <c r="H49" s="96"/>
      <c r="L49">
        <f>Table24513[[#This Row],[Mass/part (lb)]]*Table24513[[#This Row],[QTY Nessary for Car]]</f>
        <v>0</v>
      </c>
      <c r="O49" s="16"/>
      <c r="U49">
        <f>Table24513[[#This Row],['# of Spare Parts or Packages]]+Table24513[[#This Row],['# of Packages or Parts]]</f>
        <v>0</v>
      </c>
      <c r="V49" s="128"/>
      <c r="W49" s="128"/>
      <c r="X49" s="128">
        <f>Table24513[[#This Row],['# of Packages or Parts]]*Table24513[[#This Row],[Price per Package or Part]]+Table24513[[#This Row],[Shipping Cost]]</f>
        <v>0</v>
      </c>
      <c r="Y49" s="15">
        <f>Table24513[[#This Row],[Total '# of Parts or Packages to Order]]*Table24513[[#This Row],[Price per Package or Part]]+Table24513[[#This Row],[Shipping Cost]]</f>
        <v>0</v>
      </c>
    </row>
    <row r="50" spans="5:25">
      <c r="E50" s="6"/>
      <c r="F50" s="6"/>
      <c r="G50" s="96"/>
      <c r="H50" s="96"/>
      <c r="L50">
        <f>Table24513[[#This Row],[Mass/part (lb)]]*Table24513[[#This Row],[QTY Nessary for Car]]</f>
        <v>0</v>
      </c>
      <c r="O50" s="16"/>
      <c r="U50">
        <f>Table24513[[#This Row],['# of Spare Parts or Packages]]+Table24513[[#This Row],['# of Packages or Parts]]</f>
        <v>0</v>
      </c>
      <c r="V50" s="128"/>
      <c r="W50" s="128"/>
      <c r="X50" s="128">
        <f>Table24513[[#This Row],['# of Packages or Parts]]*Table24513[[#This Row],[Price per Package or Part]]+Table24513[[#This Row],[Shipping Cost]]</f>
        <v>0</v>
      </c>
      <c r="Y50" s="15">
        <f>Table24513[[#This Row],[Total '# of Parts or Packages to Order]]*Table24513[[#This Row],[Price per Package or Part]]+Table24513[[#This Row],[Shipping Cost]]</f>
        <v>0</v>
      </c>
    </row>
    <row r="51" spans="5:25">
      <c r="E51" s="6"/>
      <c r="F51" s="6"/>
      <c r="G51" s="96"/>
      <c r="H51" s="96"/>
      <c r="L51">
        <f>Table24513[[#This Row],[Mass/part (lb)]]*Table24513[[#This Row],[QTY Nessary for Car]]</f>
        <v>0</v>
      </c>
      <c r="O51" s="16"/>
      <c r="U51">
        <f>Table24513[[#This Row],['# of Spare Parts or Packages]]+Table24513[[#This Row],['# of Packages or Parts]]</f>
        <v>0</v>
      </c>
      <c r="V51" s="128"/>
      <c r="W51" s="128"/>
      <c r="X51" s="128">
        <f>Table24513[[#This Row],['# of Packages or Parts]]*Table24513[[#This Row],[Price per Package or Part]]+Table24513[[#This Row],[Shipping Cost]]</f>
        <v>0</v>
      </c>
      <c r="Y51" s="15">
        <f>Table24513[[#This Row],[Total '# of Parts or Packages to Order]]*Table24513[[#This Row],[Price per Package or Part]]+Table24513[[#This Row],[Shipping Cost]]</f>
        <v>0</v>
      </c>
    </row>
    <row r="52" spans="5:25">
      <c r="E52" s="6"/>
      <c r="F52" s="6"/>
      <c r="G52" s="96"/>
      <c r="H52" s="96"/>
      <c r="L52">
        <f>Table24513[[#This Row],[Mass/part (lb)]]*Table24513[[#This Row],[QTY Nessary for Car]]</f>
        <v>0</v>
      </c>
      <c r="O52" s="16"/>
      <c r="U52">
        <f>Table24513[[#This Row],['# of Spare Parts or Packages]]+Table24513[[#This Row],['# of Packages or Parts]]</f>
        <v>0</v>
      </c>
      <c r="V52" s="128"/>
      <c r="W52" s="128"/>
      <c r="X52" s="128">
        <f>Table24513[[#This Row],['# of Packages or Parts]]*Table24513[[#This Row],[Price per Package or Part]]+Table24513[[#This Row],[Shipping Cost]]</f>
        <v>0</v>
      </c>
      <c r="Y52" s="15">
        <f>Table24513[[#This Row],[Total '# of Parts or Packages to Order]]*Table24513[[#This Row],[Price per Package or Part]]+Table24513[[#This Row],[Shipping Cost]]</f>
        <v>0</v>
      </c>
    </row>
    <row r="53" spans="5:25">
      <c r="E53" s="6"/>
      <c r="F53" s="6"/>
      <c r="G53" s="96"/>
      <c r="H53" s="96"/>
      <c r="L53">
        <f>Table24513[[#This Row],[Mass/part (lb)]]*Table24513[[#This Row],[QTY Nessary for Car]]</f>
        <v>0</v>
      </c>
      <c r="O53" s="16"/>
      <c r="U53">
        <f>Table24513[[#This Row],['# of Spare Parts or Packages]]+Table24513[[#This Row],['# of Packages or Parts]]</f>
        <v>0</v>
      </c>
      <c r="V53" s="128"/>
      <c r="W53" s="128"/>
      <c r="X53" s="128">
        <f>Table24513[[#This Row],['# of Packages or Parts]]*Table24513[[#This Row],[Price per Package or Part]]+Table24513[[#This Row],[Shipping Cost]]</f>
        <v>0</v>
      </c>
      <c r="Y53" s="15">
        <f>Table24513[[#This Row],[Total '# of Parts or Packages to Order]]*Table24513[[#This Row],[Price per Package or Part]]+Table24513[[#This Row],[Shipping Cost]]</f>
        <v>0</v>
      </c>
    </row>
    <row r="54" spans="5:25">
      <c r="E54" s="6"/>
      <c r="F54" s="6"/>
      <c r="G54" s="96"/>
      <c r="H54" s="96"/>
      <c r="L54">
        <f>Table24513[[#This Row],[Mass/part (lb)]]*Table24513[[#This Row],[QTY Nessary for Car]]</f>
        <v>0</v>
      </c>
      <c r="N54" s="34"/>
      <c r="O54" s="17"/>
      <c r="U54">
        <f>Table24513[[#This Row],['# of Spare Parts or Packages]]+Table24513[[#This Row],['# of Packages or Parts]]</f>
        <v>0</v>
      </c>
      <c r="V54" s="128"/>
      <c r="W54" s="128"/>
      <c r="X54" s="128">
        <f>Table24513[[#This Row],['# of Packages or Parts]]*Table24513[[#This Row],[Price per Package or Part]]+Table24513[[#This Row],[Shipping Cost]]</f>
        <v>0</v>
      </c>
      <c r="Y54" s="15">
        <f>Table24513[[#This Row],[Total '# of Parts or Packages to Order]]*Table24513[[#This Row],[Price per Package or Part]]+Table24513[[#This Row],[Shipping Cost]]</f>
        <v>0</v>
      </c>
    </row>
    <row r="55" spans="5:25">
      <c r="E55" s="6"/>
      <c r="F55" s="6"/>
      <c r="G55" s="96"/>
      <c r="H55" s="96"/>
      <c r="L55">
        <f>Table24513[[#This Row],[Mass/part (lb)]]*Table24513[[#This Row],[QTY Nessary for Car]]</f>
        <v>0</v>
      </c>
      <c r="U55">
        <f>Table24513[[#This Row],['# of Spare Parts or Packages]]+Table24513[[#This Row],['# of Packages or Parts]]</f>
        <v>0</v>
      </c>
      <c r="V55" s="128"/>
      <c r="W55" s="128"/>
      <c r="X55" s="128">
        <f>Table24513[[#This Row],['# of Packages or Parts]]*Table24513[[#This Row],[Price per Package or Part]]+Table24513[[#This Row],[Shipping Cost]]</f>
        <v>0</v>
      </c>
      <c r="Y55" s="15">
        <f>Table24513[[#This Row],[Total '# of Parts or Packages to Order]]*Table24513[[#This Row],[Price per Package or Part]]+Table24513[[#This Row],[Shipping Cost]]</f>
        <v>0</v>
      </c>
    </row>
    <row r="56" spans="5:25">
      <c r="E56" s="6"/>
      <c r="F56" s="6"/>
      <c r="G56" s="96"/>
      <c r="H56" s="96"/>
      <c r="L56">
        <f>Table24513[[#This Row],[Mass/part (lb)]]*Table24513[[#This Row],[QTY Nessary for Car]]</f>
        <v>0</v>
      </c>
      <c r="U56">
        <f>Table24513[[#This Row],['# of Spare Parts or Packages]]+Table24513[[#This Row],['# of Packages or Parts]]</f>
        <v>0</v>
      </c>
      <c r="V56" s="128"/>
      <c r="W56" s="128"/>
      <c r="X56" s="128">
        <f>Table24513[[#This Row],['# of Packages or Parts]]*Table24513[[#This Row],[Price per Package or Part]]+Table24513[[#This Row],[Shipping Cost]]</f>
        <v>0</v>
      </c>
      <c r="Y56" s="15">
        <f>Table24513[[#This Row],[Total '# of Parts or Packages to Order]]*Table24513[[#This Row],[Price per Package or Part]]+Table24513[[#This Row],[Shipping Cost]]</f>
        <v>0</v>
      </c>
    </row>
    <row r="57" spans="5:25">
      <c r="E57" s="6"/>
      <c r="F57" s="6"/>
      <c r="G57" s="96"/>
      <c r="H57" s="96"/>
      <c r="L57">
        <f>Table24513[[#This Row],[Mass/part (lb)]]*Table24513[[#This Row],[QTY Nessary for Car]]</f>
        <v>0</v>
      </c>
      <c r="U57">
        <f>Table24513[[#This Row],['# of Spare Parts or Packages]]+Table24513[[#This Row],['# of Packages or Parts]]</f>
        <v>0</v>
      </c>
      <c r="V57" s="128"/>
      <c r="W57" s="128"/>
      <c r="X57" s="128">
        <f>Table24513[[#This Row],['# of Packages or Parts]]*Table24513[[#This Row],[Price per Package or Part]]+Table24513[[#This Row],[Shipping Cost]]</f>
        <v>0</v>
      </c>
      <c r="Y57" s="15">
        <f>Table24513[[#This Row],[Total '# of Parts or Packages to Order]]*Table24513[[#This Row],[Price per Package or Part]]+Table24513[[#This Row],[Shipping Cost]]</f>
        <v>0</v>
      </c>
    </row>
    <row r="58" spans="5:25">
      <c r="E58" s="6"/>
      <c r="F58" s="6"/>
      <c r="G58" s="96"/>
      <c r="H58" s="96"/>
      <c r="L58">
        <f>Table24513[[#This Row],[Mass/part (lb)]]*Table24513[[#This Row],[QTY Nessary for Car]]</f>
        <v>0</v>
      </c>
      <c r="N58" s="34"/>
      <c r="O58" s="17"/>
      <c r="U58">
        <f>Table24513[[#This Row],['# of Spare Parts or Packages]]+Table24513[[#This Row],['# of Packages or Parts]]</f>
        <v>0</v>
      </c>
      <c r="V58" s="128"/>
      <c r="W58" s="128"/>
      <c r="X58" s="128">
        <f>Table24513[[#This Row],['# of Packages or Parts]]*Table24513[[#This Row],[Price per Package or Part]]+Table24513[[#This Row],[Shipping Cost]]</f>
        <v>0</v>
      </c>
      <c r="Y58" s="15">
        <f>Table24513[[#This Row],[Total '# of Parts or Packages to Order]]*Table24513[[#This Row],[Price per Package or Part]]+Table24513[[#This Row],[Shipping Cost]]</f>
        <v>0</v>
      </c>
    </row>
    <row r="59" spans="5:25">
      <c r="E59" s="6"/>
      <c r="F59" s="6"/>
      <c r="G59" s="96"/>
      <c r="H59" s="96"/>
      <c r="L59">
        <f>Table24513[[#This Row],[Mass/part (lb)]]*Table24513[[#This Row],[QTY Nessary for Car]]</f>
        <v>0</v>
      </c>
      <c r="U59">
        <f>Table24513[[#This Row],['# of Spare Parts or Packages]]+Table24513[[#This Row],['# of Packages or Parts]]</f>
        <v>0</v>
      </c>
      <c r="V59" s="128"/>
      <c r="W59" s="128"/>
      <c r="X59" s="128">
        <f>Table24513[[#This Row],['# of Packages or Parts]]*Table24513[[#This Row],[Price per Package or Part]]+Table24513[[#This Row],[Shipping Cost]]</f>
        <v>0</v>
      </c>
      <c r="Y59" s="15">
        <f>Table24513[[#This Row],[Total '# of Parts or Packages to Order]]*Table24513[[#This Row],[Price per Package or Part]]+Table24513[[#This Row],[Shipping Cost]]</f>
        <v>0</v>
      </c>
    </row>
    <row r="60" spans="5:25">
      <c r="E60" s="6"/>
      <c r="F60" s="6"/>
      <c r="G60" s="96"/>
      <c r="H60" s="96"/>
      <c r="L60">
        <f>Table24513[[#This Row],[Mass/part (lb)]]*Table24513[[#This Row],[QTY Nessary for Car]]</f>
        <v>0</v>
      </c>
      <c r="N60" s="34"/>
      <c r="O60" s="17"/>
      <c r="U60">
        <f>Table24513[[#This Row],['# of Spare Parts or Packages]]+Table24513[[#This Row],['# of Packages or Parts]]</f>
        <v>0</v>
      </c>
      <c r="V60" s="128"/>
      <c r="W60" s="128"/>
      <c r="X60" s="128">
        <f>Table24513[[#This Row],['# of Packages or Parts]]*Table24513[[#This Row],[Price per Package or Part]]+Table24513[[#This Row],[Shipping Cost]]</f>
        <v>0</v>
      </c>
      <c r="Y60" s="15">
        <f>Table24513[[#This Row],[Total '# of Parts or Packages to Order]]*Table24513[[#This Row],[Price per Package or Part]]+Table24513[[#This Row],[Shipping Cost]]</f>
        <v>0</v>
      </c>
    </row>
    <row r="61" spans="5:25">
      <c r="E61" s="6"/>
      <c r="F61" s="6"/>
      <c r="G61" s="96"/>
      <c r="H61" s="96"/>
      <c r="L61">
        <f>Table24513[[#This Row],[Mass/part (lb)]]*Table24513[[#This Row],[QTY Nessary for Car]]</f>
        <v>0</v>
      </c>
      <c r="U61">
        <f>Table24513[[#This Row],['# of Spare Parts or Packages]]+Table24513[[#This Row],['# of Packages or Parts]]</f>
        <v>0</v>
      </c>
      <c r="V61" s="128"/>
      <c r="W61" s="128"/>
      <c r="X61" s="128">
        <f>Table24513[[#This Row],['# of Packages or Parts]]*Table24513[[#This Row],[Price per Package or Part]]+Table24513[[#This Row],[Shipping Cost]]</f>
        <v>0</v>
      </c>
      <c r="Y61" s="15">
        <f>Table24513[[#This Row],[Total '# of Parts or Packages to Order]]*Table24513[[#This Row],[Price per Package or Part]]+Table24513[[#This Row],[Shipping Cost]]</f>
        <v>0</v>
      </c>
    </row>
    <row r="62" spans="5:25">
      <c r="E62" s="6"/>
      <c r="F62" s="6"/>
      <c r="G62" s="96"/>
      <c r="H62" s="96"/>
      <c r="L62">
        <f>Table24513[[#This Row],[Mass/part (lb)]]*Table24513[[#This Row],[QTY Nessary for Car]]</f>
        <v>0</v>
      </c>
      <c r="O62" s="17"/>
      <c r="U62">
        <f>Table24513[[#This Row],['# of Spare Parts or Packages]]+Table24513[[#This Row],['# of Packages or Parts]]</f>
        <v>0</v>
      </c>
      <c r="V62" s="128"/>
      <c r="W62" s="128"/>
      <c r="X62" s="128">
        <f>Table24513[[#This Row],['# of Packages or Parts]]*Table24513[[#This Row],[Price per Package or Part]]+Table24513[[#This Row],[Shipping Cost]]</f>
        <v>0</v>
      </c>
      <c r="Y62" s="15">
        <f>Table24513[[#This Row],[Total '# of Parts or Packages to Order]]*Table24513[[#This Row],[Price per Package or Part]]+Table24513[[#This Row],[Shipping Cost]]</f>
        <v>0</v>
      </c>
    </row>
    <row r="63" spans="5:25">
      <c r="E63" s="6"/>
      <c r="F63" s="6"/>
      <c r="G63" s="96"/>
      <c r="H63" s="96"/>
      <c r="L63">
        <f>Table24513[[#This Row],[Mass/part (lb)]]*Table24513[[#This Row],[QTY Nessary for Car]]</f>
        <v>0</v>
      </c>
      <c r="U63">
        <f>Table24513[[#This Row],['# of Spare Parts or Packages]]+Table24513[[#This Row],['# of Packages or Parts]]</f>
        <v>0</v>
      </c>
      <c r="V63" s="128"/>
      <c r="W63" s="128"/>
      <c r="X63" s="128">
        <f>Table24513[[#This Row],['# of Packages or Parts]]*Table24513[[#This Row],[Price per Package or Part]]+Table24513[[#This Row],[Shipping Cost]]</f>
        <v>0</v>
      </c>
      <c r="Y63" s="15">
        <f>Table24513[[#This Row],[Total '# of Parts or Packages to Order]]*Table24513[[#This Row],[Price per Package or Part]]+Table24513[[#This Row],[Shipping Cost]]</f>
        <v>0</v>
      </c>
    </row>
    <row r="64" spans="5:25">
      <c r="E64" s="6"/>
      <c r="F64" s="6"/>
      <c r="G64" s="96"/>
      <c r="H64" s="96"/>
      <c r="L64">
        <f>Table24513[[#This Row],[Mass/part (lb)]]*Table24513[[#This Row],[QTY Nessary for Car]]</f>
        <v>0</v>
      </c>
      <c r="O64" s="16"/>
      <c r="U64">
        <f>Table24513[[#This Row],['# of Spare Parts or Packages]]+Table24513[[#This Row],['# of Packages or Parts]]</f>
        <v>0</v>
      </c>
      <c r="V64" s="128"/>
      <c r="W64" s="128"/>
      <c r="X64" s="128">
        <f>Table24513[[#This Row],['# of Packages or Parts]]*Table24513[[#This Row],[Price per Package or Part]]+Table24513[[#This Row],[Shipping Cost]]</f>
        <v>0</v>
      </c>
      <c r="Y64" s="15">
        <f>Table24513[[#This Row],[Total '# of Parts or Packages to Order]]*Table24513[[#This Row],[Price per Package or Part]]+Table24513[[#This Row],[Shipping Cost]]</f>
        <v>0</v>
      </c>
    </row>
    <row r="65" spans="5:27">
      <c r="E65" s="6"/>
      <c r="F65" s="6"/>
      <c r="G65" s="96"/>
      <c r="H65" s="96"/>
      <c r="L65">
        <f>Table24513[[#This Row],[Mass/part (lb)]]*Table24513[[#This Row],[QTY Nessary for Car]]</f>
        <v>0</v>
      </c>
      <c r="N65" s="36"/>
      <c r="O65" s="16"/>
      <c r="U65">
        <f>Table24513[[#This Row],['# of Spare Parts or Packages]]+Table24513[[#This Row],['# of Packages or Parts]]</f>
        <v>0</v>
      </c>
      <c r="V65" s="128"/>
      <c r="W65" s="128"/>
      <c r="X65" s="128">
        <f>Table24513[[#This Row],['# of Packages or Parts]]*Table24513[[#This Row],[Price per Package or Part]]+Table24513[[#This Row],[Shipping Cost]]</f>
        <v>0</v>
      </c>
      <c r="Y65" s="15">
        <f>Table24513[[#This Row],[Total '# of Parts or Packages to Order]]*Table24513[[#This Row],[Price per Package or Part]]+Table24513[[#This Row],[Shipping Cost]]</f>
        <v>0</v>
      </c>
    </row>
    <row r="66" spans="5:27">
      <c r="E66" s="6"/>
      <c r="F66" s="6"/>
      <c r="G66" s="96"/>
      <c r="H66" s="96"/>
      <c r="L66">
        <f>Table24513[[#This Row],[Mass/part (lb)]]*Table24513[[#This Row],[QTY Nessary for Car]]</f>
        <v>0</v>
      </c>
      <c r="N66" s="36"/>
      <c r="O66" s="16"/>
      <c r="U66">
        <f>Table24513[[#This Row],['# of Spare Parts or Packages]]+Table24513[[#This Row],['# of Packages or Parts]]</f>
        <v>0</v>
      </c>
      <c r="V66" s="128"/>
      <c r="W66" s="128"/>
      <c r="X66" s="128">
        <f>Table24513[[#This Row],['# of Packages or Parts]]*Table24513[[#This Row],[Price per Package or Part]]+Table24513[[#This Row],[Shipping Cost]]</f>
        <v>0</v>
      </c>
      <c r="Y66" s="15">
        <f>Table24513[[#This Row],[Total '# of Parts or Packages to Order]]*Table24513[[#This Row],[Price per Package or Part]]+Table24513[[#This Row],[Shipping Cost]]</f>
        <v>0</v>
      </c>
    </row>
    <row r="67" spans="5:27">
      <c r="E67" s="6"/>
      <c r="F67" s="6"/>
      <c r="G67" s="96"/>
      <c r="H67" s="96"/>
      <c r="L67">
        <f>Table24513[[#This Row],[Mass/part (lb)]]*Table24513[[#This Row],[QTY Nessary for Car]]</f>
        <v>0</v>
      </c>
      <c r="N67" s="25"/>
      <c r="O67" s="16"/>
      <c r="U67">
        <f>Table24513[[#This Row],['# of Spare Parts or Packages]]+Table24513[[#This Row],['# of Packages or Parts]]</f>
        <v>0</v>
      </c>
      <c r="V67" s="128"/>
      <c r="W67" s="128"/>
      <c r="X67" s="128">
        <f>Table24513[[#This Row],['# of Packages or Parts]]*Table24513[[#This Row],[Price per Package or Part]]+Table24513[[#This Row],[Shipping Cost]]</f>
        <v>0</v>
      </c>
      <c r="Y67" s="15">
        <f>Table24513[[#This Row],[Total '# of Parts or Packages to Order]]*Table24513[[#This Row],[Price per Package or Part]]+Table24513[[#This Row],[Shipping Cost]]</f>
        <v>0</v>
      </c>
    </row>
    <row r="68" spans="5:27">
      <c r="E68" s="6"/>
      <c r="F68" s="6"/>
      <c r="G68" s="96"/>
      <c r="H68" s="96"/>
      <c r="L68">
        <f>Table24513[[#This Row],[Mass/part (lb)]]*Table24513[[#This Row],[QTY Nessary for Car]]</f>
        <v>0</v>
      </c>
      <c r="M68" s="22"/>
      <c r="O68" s="16"/>
      <c r="U68">
        <f>Table24513[[#This Row],['# of Spare Parts or Packages]]+Table24513[[#This Row],['# of Packages or Parts]]</f>
        <v>0</v>
      </c>
      <c r="V68" s="128"/>
      <c r="W68" s="128"/>
      <c r="X68" s="128">
        <f>Table24513[[#This Row],['# of Packages or Parts]]*Table24513[[#This Row],[Price per Package or Part]]+Table24513[[#This Row],[Shipping Cost]]</f>
        <v>0</v>
      </c>
      <c r="Y68" s="15">
        <f>Table24513[[#This Row],[Total '# of Parts or Packages to Order]]*Table24513[[#This Row],[Price per Package or Part]]+Table24513[[#This Row],[Shipping Cost]]</f>
        <v>0</v>
      </c>
    </row>
    <row r="69" spans="5:27">
      <c r="E69" s="6"/>
      <c r="F69" s="6"/>
      <c r="G69" s="96"/>
      <c r="H69" s="96"/>
      <c r="L69">
        <f>Table24513[[#This Row],[Mass/part (lb)]]*Table24513[[#This Row],[QTY Nessary for Car]]</f>
        <v>0</v>
      </c>
      <c r="U69">
        <f>Table24513[[#This Row],['# of Spare Parts or Packages]]+Table24513[[#This Row],['# of Packages or Parts]]</f>
        <v>0</v>
      </c>
      <c r="V69" s="128"/>
      <c r="W69" s="128"/>
      <c r="X69" s="128">
        <f>Table24513[[#This Row],['# of Packages or Parts]]*Table24513[[#This Row],[Price per Package or Part]]+Table24513[[#This Row],[Shipping Cost]]</f>
        <v>0</v>
      </c>
      <c r="Y69" s="15">
        <f>Table24513[[#This Row],[Total '# of Parts or Packages to Order]]*Table24513[[#This Row],[Price per Package or Part]]+Table24513[[#This Row],[Shipping Cost]]</f>
        <v>0</v>
      </c>
    </row>
    <row r="70" spans="5:27">
      <c r="E70" s="6"/>
      <c r="F70" s="6"/>
      <c r="G70" s="96"/>
      <c r="H70" s="96"/>
      <c r="L70">
        <f>Table24513[[#This Row],[Mass/part (lb)]]*Table24513[[#This Row],[QTY Nessary for Car]]</f>
        <v>0</v>
      </c>
      <c r="N70" s="25"/>
      <c r="O70" s="17"/>
      <c r="U70">
        <f>Table24513[[#This Row],['# of Spare Parts or Packages]]+Table24513[[#This Row],['# of Packages or Parts]]</f>
        <v>0</v>
      </c>
      <c r="V70" s="128"/>
      <c r="W70" s="128"/>
      <c r="X70" s="128">
        <f>Table24513[[#This Row],['# of Packages or Parts]]*Table24513[[#This Row],[Price per Package or Part]]+Table24513[[#This Row],[Shipping Cost]]</f>
        <v>0</v>
      </c>
      <c r="Y70" s="15">
        <f>Table24513[[#This Row],[Total '# of Parts or Packages to Order]]*Table24513[[#This Row],[Price per Package or Part]]+Table24513[[#This Row],[Shipping Cost]]</f>
        <v>0</v>
      </c>
    </row>
    <row r="71" spans="5:27">
      <c r="E71" s="6"/>
      <c r="F71" s="6"/>
      <c r="G71" s="96"/>
      <c r="H71" s="96"/>
      <c r="L71">
        <f>Table24513[[#This Row],[Mass/part (lb)]]*Table24513[[#This Row],[QTY Nessary for Car]]</f>
        <v>0</v>
      </c>
      <c r="O71" s="17"/>
      <c r="P71" s="24"/>
      <c r="U71">
        <f>Table24513[[#This Row],['# of Spare Parts or Packages]]+Table24513[[#This Row],['# of Packages or Parts]]</f>
        <v>0</v>
      </c>
      <c r="V71" s="128"/>
      <c r="W71" s="128"/>
      <c r="X71" s="128">
        <f>Table24513[[#This Row],['# of Packages or Parts]]*Table24513[[#This Row],[Price per Package or Part]]+Table24513[[#This Row],[Shipping Cost]]</f>
        <v>0</v>
      </c>
      <c r="Y71" s="15">
        <f>Table24513[[#This Row],[Total '# of Parts or Packages to Order]]*Table24513[[#This Row],[Price per Package or Part]]+Table24513[[#This Row],[Shipping Cost]]</f>
        <v>0</v>
      </c>
    </row>
    <row r="72" spans="5:27">
      <c r="E72" s="6"/>
      <c r="F72" s="6"/>
      <c r="G72" s="96"/>
      <c r="H72" s="96"/>
      <c r="L72">
        <f>Table24513[[#This Row],[Mass/part (lb)]]*Table24513[[#This Row],[QTY Nessary for Car]]</f>
        <v>0</v>
      </c>
      <c r="U72">
        <f>Table24513[[#This Row],['# of Spare Parts or Packages]]+Table24513[[#This Row],['# of Packages or Parts]]</f>
        <v>0</v>
      </c>
      <c r="V72" s="128"/>
      <c r="W72" s="128"/>
      <c r="X72" s="128">
        <f>Table24513[[#This Row],['# of Packages or Parts]]*Table24513[[#This Row],[Price per Package or Part]]+Table24513[[#This Row],[Shipping Cost]]</f>
        <v>0</v>
      </c>
      <c r="Y72" s="15">
        <f>Table24513[[#This Row],[Total '# of Parts or Packages to Order]]*Table24513[[#This Row],[Price per Package or Part]]+Table24513[[#This Row],[Shipping Cost]]</f>
        <v>0</v>
      </c>
    </row>
    <row r="73" spans="5:27">
      <c r="E73" s="6"/>
      <c r="F73" s="6"/>
      <c r="G73" s="96"/>
      <c r="H73" s="96"/>
      <c r="L73">
        <f>Table24513[[#This Row],[Mass/part (lb)]]*Table24513[[#This Row],[QTY Nessary for Car]]</f>
        <v>0</v>
      </c>
      <c r="U73">
        <f>Table24513[[#This Row],['# of Spare Parts or Packages]]+Table24513[[#This Row],['# of Packages or Parts]]</f>
        <v>0</v>
      </c>
      <c r="V73" s="128"/>
      <c r="W73" s="128"/>
      <c r="X73" s="128">
        <f>Table24513[[#This Row],['# of Packages or Parts]]*Table24513[[#This Row],[Price per Package or Part]]+Table24513[[#This Row],[Shipping Cost]]</f>
        <v>0</v>
      </c>
      <c r="Y73" s="15">
        <f>Table24513[[#This Row],[Total '# of Parts or Packages to Order]]*Table24513[[#This Row],[Price per Package or Part]]+Table24513[[#This Row],[Shipping Cost]]</f>
        <v>0</v>
      </c>
    </row>
    <row r="74" spans="5:27">
      <c r="E74" s="6"/>
      <c r="F74" s="6"/>
      <c r="G74" s="96"/>
      <c r="H74" s="96"/>
      <c r="L74">
        <f>Table24513[[#This Row],[Mass/part (lb)]]*Table24513[[#This Row],[QTY Nessary for Car]]</f>
        <v>0</v>
      </c>
      <c r="O74" s="17"/>
      <c r="U74">
        <f>Table24513[[#This Row],['# of Spare Parts or Packages]]+Table24513[[#This Row],['# of Packages or Parts]]</f>
        <v>0</v>
      </c>
      <c r="V74" s="128"/>
      <c r="W74" s="128"/>
      <c r="X74" s="128">
        <f>Table24513[[#This Row],['# of Packages or Parts]]*Table24513[[#This Row],[Price per Package or Part]]+Table24513[[#This Row],[Shipping Cost]]</f>
        <v>0</v>
      </c>
      <c r="Y74" s="15">
        <f>Table24513[[#This Row],[Total '# of Parts or Packages to Order]]*Table24513[[#This Row],[Price per Package or Part]]+Table24513[[#This Row],[Shipping Cost]]</f>
        <v>0</v>
      </c>
    </row>
    <row r="75" spans="5:27">
      <c r="E75" s="6"/>
      <c r="F75" s="6"/>
      <c r="G75" s="96"/>
      <c r="H75" s="96"/>
      <c r="L75">
        <f>Table24513[[#This Row],[Mass/part (lb)]]*Table24513[[#This Row],[QTY Nessary for Car]]</f>
        <v>0</v>
      </c>
      <c r="U75">
        <f>Table24513[[#This Row],['# of Spare Parts or Packages]]+Table24513[[#This Row],['# of Packages or Parts]]</f>
        <v>0</v>
      </c>
      <c r="V75" s="128"/>
      <c r="W75" s="128"/>
      <c r="X75" s="128">
        <f>Table24513[[#This Row],['# of Packages or Parts]]*Table24513[[#This Row],[Price per Package or Part]]+Table24513[[#This Row],[Shipping Cost]]</f>
        <v>0</v>
      </c>
      <c r="Y75" s="15">
        <f>Table24513[[#This Row],[Total '# of Parts or Packages to Order]]*Table24513[[#This Row],[Price per Package or Part]]+Table24513[[#This Row],[Shipping Cost]]</f>
        <v>0</v>
      </c>
    </row>
    <row r="76" spans="5:27">
      <c r="E76" s="6"/>
      <c r="F76" s="6"/>
      <c r="G76" s="96"/>
      <c r="H76" s="96"/>
      <c r="L76">
        <f>Table24513[[#This Row],[Mass/part (lb)]]*Table24513[[#This Row],[QTY Nessary for Car]]</f>
        <v>0</v>
      </c>
      <c r="U76">
        <f>Table24513[[#This Row],['# of Spare Parts or Packages]]+Table24513[[#This Row],['# of Packages or Parts]]</f>
        <v>0</v>
      </c>
      <c r="V76" s="128"/>
      <c r="W76" s="128"/>
      <c r="X76" s="128">
        <f>Table24513[[#This Row],['# of Packages or Parts]]*Table24513[[#This Row],[Price per Package or Part]]+Table24513[[#This Row],[Shipping Cost]]</f>
        <v>0</v>
      </c>
      <c r="Y76" s="15">
        <f>Table24513[[#This Row],[Total '# of Parts or Packages to Order]]*Table24513[[#This Row],[Price per Package or Part]]+Table24513[[#This Row],[Shipping Cost]]</f>
        <v>0</v>
      </c>
    </row>
    <row r="77" spans="5:27">
      <c r="E77" s="6"/>
      <c r="F77" s="6"/>
      <c r="G77" s="96"/>
      <c r="H77" s="96"/>
      <c r="L77">
        <f>Table24513[[#This Row],[Mass/part (lb)]]*Table24513[[#This Row],[QTY Nessary for Car]]</f>
        <v>0</v>
      </c>
      <c r="O77" s="17"/>
      <c r="U77">
        <f>Table24513[[#This Row],['# of Spare Parts or Packages]]+Table24513[[#This Row],['# of Packages or Parts]]</f>
        <v>0</v>
      </c>
      <c r="V77" s="128"/>
      <c r="W77" s="128"/>
      <c r="X77" s="128">
        <f>Table24513[[#This Row],['# of Packages or Parts]]*Table24513[[#This Row],[Price per Package or Part]]+Table24513[[#This Row],[Shipping Cost]]</f>
        <v>0</v>
      </c>
      <c r="Y77" s="15">
        <f>Table24513[[#This Row],[Total '# of Parts or Packages to Order]]*Table24513[[#This Row],[Price per Package or Part]]+Table24513[[#This Row],[Shipping Cost]]</f>
        <v>0</v>
      </c>
    </row>
    <row r="78" spans="5:27">
      <c r="E78" s="6"/>
      <c r="F78" s="6"/>
      <c r="G78" s="96"/>
      <c r="H78" s="96"/>
      <c r="L78">
        <f>Table24513[[#This Row],[Mass/part (lb)]]*Table24513[[#This Row],[QTY Nessary for Car]]</f>
        <v>0</v>
      </c>
      <c r="O78" s="17"/>
      <c r="U78">
        <f>Table24513[[#This Row],['# of Spare Parts or Packages]]+Table24513[[#This Row],['# of Packages or Parts]]</f>
        <v>0</v>
      </c>
      <c r="V78" s="128"/>
      <c r="W78" s="128"/>
      <c r="X78" s="128">
        <f>Table24513[[#This Row],['# of Packages or Parts]]*Table24513[[#This Row],[Price per Package or Part]]+Table24513[[#This Row],[Shipping Cost]]</f>
        <v>0</v>
      </c>
      <c r="Y78" s="15">
        <f>Table24513[[#This Row],[Total '# of Parts or Packages to Order]]*Table24513[[#This Row],[Price per Package or Part]]+Table24513[[#This Row],[Shipping Cost]]</f>
        <v>0</v>
      </c>
    </row>
    <row r="79" spans="5:27">
      <c r="E79" s="6"/>
      <c r="F79" s="6"/>
      <c r="G79" s="96"/>
      <c r="H79" s="96"/>
      <c r="L79">
        <f>Table24513[[#This Row],[Mass/part (lb)]]*Table24513[[#This Row],[QTY Nessary for Car]]</f>
        <v>0</v>
      </c>
      <c r="U79">
        <f>Table24513[[#This Row],['# of Spare Parts or Packages]]+Table24513[[#This Row],['# of Packages or Parts]]</f>
        <v>0</v>
      </c>
      <c r="V79" s="128"/>
      <c r="W79" s="128"/>
      <c r="X79" s="128">
        <f>Table24513[[#This Row],['# of Packages or Parts]]*Table24513[[#This Row],[Price per Package or Part]]+Table24513[[#This Row],[Shipping Cost]]</f>
        <v>0</v>
      </c>
      <c r="Y79" s="15">
        <f>Table24513[[#This Row],[Total '# of Parts or Packages to Order]]*Table24513[[#This Row],[Price per Package or Part]]+Table24513[[#This Row],[Shipping Cost]]</f>
        <v>0</v>
      </c>
    </row>
    <row r="80" spans="5:27">
      <c r="E80" s="6"/>
      <c r="F80" s="6"/>
      <c r="G80" s="96"/>
      <c r="H80" s="96"/>
      <c r="L80">
        <f>Table24513[[#This Row],[Mass/part (lb)]]*Table24513[[#This Row],[QTY Nessary for Car]]</f>
        <v>0</v>
      </c>
      <c r="O80" s="17"/>
      <c r="U80">
        <f>Table24513[[#This Row],['# of Spare Parts or Packages]]+Table24513[[#This Row],['# of Packages or Parts]]</f>
        <v>0</v>
      </c>
      <c r="V80" s="128"/>
      <c r="W80" s="128"/>
      <c r="X80" s="128">
        <f>Table24513[[#This Row],['# of Packages or Parts]]*Table24513[[#This Row],[Price per Package or Part]]+Table24513[[#This Row],[Shipping Cost]]</f>
        <v>0</v>
      </c>
      <c r="Y80" s="15">
        <f>Table24513[[#This Row],[Total '# of Parts or Packages to Order]]*Table24513[[#This Row],[Price per Package or Part]]+Table24513[[#This Row],[Shipping Cost]]</f>
        <v>0</v>
      </c>
      <c r="Z80" s="23"/>
      <c r="AA80" s="23"/>
    </row>
    <row r="81" spans="5:27">
      <c r="E81" s="6"/>
      <c r="F81" s="6"/>
      <c r="G81" s="96"/>
      <c r="H81" s="96"/>
      <c r="L81">
        <f>Table24513[[#This Row],[Mass/part (lb)]]*Table24513[[#This Row],[QTY Nessary for Car]]</f>
        <v>0</v>
      </c>
      <c r="O81" s="16"/>
      <c r="U81">
        <f>Table24513[[#This Row],['# of Spare Parts or Packages]]+Table24513[[#This Row],['# of Packages or Parts]]</f>
        <v>0</v>
      </c>
      <c r="V81" s="128"/>
      <c r="W81" s="128"/>
      <c r="X81" s="128">
        <f>Table24513[[#This Row],['# of Packages or Parts]]*Table24513[[#This Row],[Price per Package or Part]]+Table24513[[#This Row],[Shipping Cost]]</f>
        <v>0</v>
      </c>
      <c r="Y81" s="15">
        <f>Table24513[[#This Row],[Total '# of Parts or Packages to Order]]*Table24513[[#This Row],[Price per Package or Part]]+Table24513[[#This Row],[Shipping Cost]]</f>
        <v>0</v>
      </c>
      <c r="Z81" s="23"/>
      <c r="AA81" s="23"/>
    </row>
    <row r="82" spans="5:27">
      <c r="E82" s="6"/>
      <c r="F82" s="6"/>
      <c r="G82" s="96"/>
      <c r="H82" s="96"/>
      <c r="L82">
        <f>Table24513[[#This Row],[Mass/part (lb)]]*Table24513[[#This Row],[QTY Nessary for Car]]</f>
        <v>0</v>
      </c>
      <c r="O82" s="16"/>
      <c r="U82">
        <f>Table24513[[#This Row],['# of Spare Parts or Packages]]+Table24513[[#This Row],['# of Packages or Parts]]</f>
        <v>0</v>
      </c>
      <c r="V82" s="128"/>
      <c r="W82" s="128"/>
      <c r="X82" s="128">
        <f>Table24513[[#This Row],['# of Packages or Parts]]*Table24513[[#This Row],[Price per Package or Part]]+Table24513[[#This Row],[Shipping Cost]]</f>
        <v>0</v>
      </c>
      <c r="Y82" s="15">
        <f>Table24513[[#This Row],[Total '# of Parts or Packages to Order]]*Table24513[[#This Row],[Price per Package or Part]]+Table24513[[#This Row],[Shipping Cost]]</f>
        <v>0</v>
      </c>
      <c r="Z82" s="23"/>
      <c r="AA82" s="23"/>
    </row>
    <row r="83" spans="5:27">
      <c r="E83" s="6"/>
      <c r="F83" s="6"/>
      <c r="G83" s="96"/>
      <c r="H83" s="96"/>
      <c r="L83">
        <f>Table24513[[#This Row],[Mass/part (lb)]]*Table24513[[#This Row],[QTY Nessary for Car]]</f>
        <v>0</v>
      </c>
      <c r="U83">
        <f>Table24513[[#This Row],['# of Spare Parts or Packages]]+Table24513[[#This Row],['# of Packages or Parts]]</f>
        <v>0</v>
      </c>
      <c r="V83" s="128"/>
      <c r="W83" s="128"/>
      <c r="X83" s="128">
        <f>Table24513[[#This Row],['# of Packages or Parts]]*Table24513[[#This Row],[Price per Package or Part]]+Table24513[[#This Row],[Shipping Cost]]</f>
        <v>0</v>
      </c>
      <c r="Y83" s="15">
        <f>Table24513[[#This Row],[Total '# of Parts or Packages to Order]]*Table24513[[#This Row],[Price per Package or Part]]+Table24513[[#This Row],[Shipping Cost]]</f>
        <v>0</v>
      </c>
    </row>
    <row r="84" spans="5:27">
      <c r="E84" s="6"/>
      <c r="F84" s="6"/>
      <c r="G84" s="96"/>
      <c r="H84" s="96"/>
      <c r="L84">
        <f>Table24513[[#This Row],[Mass/part (lb)]]*Table24513[[#This Row],[QTY Nessary for Car]]</f>
        <v>0</v>
      </c>
      <c r="U84">
        <f>Table24513[[#This Row],['# of Spare Parts or Packages]]+Table24513[[#This Row],['# of Packages or Parts]]</f>
        <v>0</v>
      </c>
      <c r="V84" s="128"/>
      <c r="W84" s="128"/>
      <c r="X84" s="128">
        <f>Table24513[[#This Row],['# of Packages or Parts]]*Table24513[[#This Row],[Price per Package or Part]]+Table24513[[#This Row],[Shipping Cost]]</f>
        <v>0</v>
      </c>
      <c r="Y84" s="15">
        <f>Table24513[[#This Row],[Total '# of Parts or Packages to Order]]*Table24513[[#This Row],[Price per Package or Part]]+Table24513[[#This Row],[Shipping Cost]]</f>
        <v>0</v>
      </c>
    </row>
    <row r="85" spans="5:27">
      <c r="E85" s="6"/>
      <c r="F85" s="6"/>
      <c r="G85" s="96"/>
      <c r="H85" s="96"/>
      <c r="J85" s="33"/>
      <c r="L85">
        <f>Table24513[[#This Row],[Mass/part (lb)]]*Table24513[[#This Row],[QTY Nessary for Car]]</f>
        <v>0</v>
      </c>
      <c r="N85" s="32"/>
      <c r="O85" s="16"/>
      <c r="U85">
        <f>Table24513[[#This Row],['# of Spare Parts or Packages]]+Table24513[[#This Row],['# of Packages or Parts]]</f>
        <v>0</v>
      </c>
      <c r="V85" s="128"/>
      <c r="W85" s="128"/>
      <c r="X85" s="128">
        <f>Table24513[[#This Row],['# of Packages or Parts]]*Table24513[[#This Row],[Price per Package or Part]]+Table24513[[#This Row],[Shipping Cost]]</f>
        <v>0</v>
      </c>
      <c r="Y85" s="15">
        <f>Table24513[[#This Row],[Total '# of Parts or Packages to Order]]*Table24513[[#This Row],[Price per Package or Part]]+Table24513[[#This Row],[Shipping Cost]]</f>
        <v>0</v>
      </c>
      <c r="Z85" s="23"/>
      <c r="AA85" s="23"/>
    </row>
    <row r="86" spans="5:27">
      <c r="E86" s="6"/>
      <c r="F86" s="6"/>
      <c r="G86" s="96"/>
      <c r="H86" s="96"/>
      <c r="L86">
        <f>Table24513[[#This Row],[Mass/part (lb)]]*Table24513[[#This Row],[QTY Nessary for Car]]</f>
        <v>0</v>
      </c>
      <c r="N86" s="32"/>
      <c r="O86" s="16"/>
      <c r="U86">
        <f>Table24513[[#This Row],['# of Spare Parts or Packages]]+Table24513[[#This Row],['# of Packages or Parts]]</f>
        <v>0</v>
      </c>
      <c r="V86" s="128"/>
      <c r="W86" s="128"/>
      <c r="X86" s="128">
        <f>Table24513[[#This Row],['# of Packages or Parts]]*Table24513[[#This Row],[Price per Package or Part]]+Table24513[[#This Row],[Shipping Cost]]</f>
        <v>0</v>
      </c>
      <c r="Y86" s="15">
        <f>Table24513[[#This Row],[Total '# of Parts or Packages to Order]]*Table24513[[#This Row],[Price per Package or Part]]+Table24513[[#This Row],[Shipping Cost]]</f>
        <v>0</v>
      </c>
      <c r="Z86" s="23"/>
      <c r="AA86" s="23"/>
    </row>
    <row r="87" spans="5:27">
      <c r="E87" s="6"/>
      <c r="F87" s="6"/>
      <c r="G87" s="96"/>
      <c r="H87" s="96"/>
      <c r="L87">
        <f>Table24513[[#This Row],[Mass/part (lb)]]*Table24513[[#This Row],[QTY Nessary for Car]]</f>
        <v>0</v>
      </c>
      <c r="N87" s="32"/>
      <c r="O87" s="16"/>
      <c r="U87">
        <f>Table24513[[#This Row],['# of Spare Parts or Packages]]+Table24513[[#This Row],['# of Packages or Parts]]</f>
        <v>0</v>
      </c>
      <c r="V87" s="128"/>
      <c r="W87" s="128"/>
      <c r="X87" s="128">
        <f>Table24513[[#This Row],['# of Packages or Parts]]*Table24513[[#This Row],[Price per Package or Part]]+Table24513[[#This Row],[Shipping Cost]]</f>
        <v>0</v>
      </c>
      <c r="Y87" s="15">
        <f>Table24513[[#This Row],[Total '# of Parts or Packages to Order]]*Table24513[[#This Row],[Price per Package or Part]]+Table24513[[#This Row],[Shipping Cost]]</f>
        <v>0</v>
      </c>
      <c r="Z87" s="23"/>
      <c r="AA87" s="23"/>
    </row>
    <row r="88" spans="5:27">
      <c r="E88" s="6"/>
      <c r="F88" s="6"/>
      <c r="G88" s="96"/>
      <c r="H88" s="96"/>
      <c r="L88">
        <f>Table24513[[#This Row],[Mass/part (lb)]]*Table24513[[#This Row],[QTY Nessary for Car]]</f>
        <v>0</v>
      </c>
      <c r="O88" s="16"/>
      <c r="U88">
        <f>Table24513[[#This Row],['# of Spare Parts or Packages]]+Table24513[[#This Row],['# of Packages or Parts]]</f>
        <v>0</v>
      </c>
      <c r="V88" s="128"/>
      <c r="W88" s="128"/>
      <c r="X88" s="128">
        <f>Table24513[[#This Row],['# of Packages or Parts]]*Table24513[[#This Row],[Price per Package or Part]]+Table24513[[#This Row],[Shipping Cost]]</f>
        <v>0</v>
      </c>
      <c r="Y88" s="15">
        <f>Table24513[[#This Row],[Total '# of Parts or Packages to Order]]*Table24513[[#This Row],[Price per Package or Part]]+Table24513[[#This Row],[Shipping Cost]]</f>
        <v>0</v>
      </c>
      <c r="Z88" s="23"/>
      <c r="AA88" s="23"/>
    </row>
    <row r="89" spans="5:27">
      <c r="E89" s="6"/>
      <c r="F89" s="6"/>
      <c r="G89" s="96"/>
      <c r="H89" s="96"/>
      <c r="L89">
        <f>Table24513[[#This Row],[Mass/part (lb)]]*Table24513[[#This Row],[QTY Nessary for Car]]</f>
        <v>0</v>
      </c>
      <c r="O89" s="16"/>
      <c r="U89">
        <f>Table24513[[#This Row],['# of Spare Parts or Packages]]+Table24513[[#This Row],['# of Packages or Parts]]</f>
        <v>0</v>
      </c>
      <c r="V89" s="128"/>
      <c r="W89" s="128"/>
      <c r="X89" s="128">
        <f>Table24513[[#This Row],['# of Packages or Parts]]*Table24513[[#This Row],[Price per Package or Part]]+Table24513[[#This Row],[Shipping Cost]]</f>
        <v>0</v>
      </c>
      <c r="Y89" s="15">
        <f>Table24513[[#This Row],[Total '# of Parts or Packages to Order]]*Table24513[[#This Row],[Price per Package or Part]]+Table24513[[#This Row],[Shipping Cost]]</f>
        <v>0</v>
      </c>
      <c r="Z89" s="23"/>
      <c r="AA89" s="23"/>
    </row>
    <row r="90" spans="5:27">
      <c r="E90" s="6"/>
      <c r="F90" s="6"/>
      <c r="G90" s="96"/>
      <c r="H90" s="96"/>
      <c r="L90">
        <f>Table24513[[#This Row],[Mass/part (lb)]]*Table24513[[#This Row],[QTY Nessary for Car]]</f>
        <v>0</v>
      </c>
      <c r="O90" s="16"/>
      <c r="U90">
        <f>Table24513[[#This Row],['# of Spare Parts or Packages]]+Table24513[[#This Row],['# of Packages or Parts]]</f>
        <v>0</v>
      </c>
      <c r="V90" s="128"/>
      <c r="W90" s="128"/>
      <c r="X90" s="128">
        <f>Table24513[[#This Row],['# of Packages or Parts]]*Table24513[[#This Row],[Price per Package or Part]]+Table24513[[#This Row],[Shipping Cost]]</f>
        <v>0</v>
      </c>
      <c r="Y90" s="15">
        <f>Table24513[[#This Row],[Total '# of Parts or Packages to Order]]*Table24513[[#This Row],[Price per Package or Part]]+Table24513[[#This Row],[Shipping Cost]]</f>
        <v>0</v>
      </c>
      <c r="Z90" s="23"/>
      <c r="AA90" s="23"/>
    </row>
    <row r="91" spans="5:27">
      <c r="E91" s="6"/>
      <c r="F91" s="6"/>
      <c r="G91" s="96"/>
      <c r="H91" s="96"/>
      <c r="L91">
        <f>Table24513[[#This Row],[Mass/part (lb)]]*Table24513[[#This Row],[QTY Nessary for Car]]</f>
        <v>0</v>
      </c>
      <c r="O91" s="16"/>
      <c r="U91">
        <f>Table24513[[#This Row],['# of Spare Parts or Packages]]+Table24513[[#This Row],['# of Packages or Parts]]</f>
        <v>0</v>
      </c>
      <c r="V91" s="128"/>
      <c r="W91" s="128"/>
      <c r="X91" s="128">
        <f>Table24513[[#This Row],['# of Packages or Parts]]*Table24513[[#This Row],[Price per Package or Part]]+Table24513[[#This Row],[Shipping Cost]]</f>
        <v>0</v>
      </c>
      <c r="Y91" s="15">
        <f>Table24513[[#This Row],[Total '# of Parts or Packages to Order]]*Table24513[[#This Row],[Price per Package or Part]]+Table24513[[#This Row],[Shipping Cost]]</f>
        <v>0</v>
      </c>
    </row>
    <row r="92" spans="5:27">
      <c r="E92" s="6"/>
      <c r="F92" s="6"/>
      <c r="G92" s="96"/>
      <c r="H92" s="96"/>
      <c r="L92">
        <f>Table24513[[#This Row],[Mass/part (lb)]]*Table24513[[#This Row],[QTY Nessary for Car]]</f>
        <v>0</v>
      </c>
      <c r="O92" s="16"/>
      <c r="U92">
        <f>Table24513[[#This Row],['# of Spare Parts or Packages]]+Table24513[[#This Row],['# of Packages or Parts]]</f>
        <v>0</v>
      </c>
      <c r="V92" s="128"/>
      <c r="W92" s="128"/>
      <c r="X92" s="128">
        <f>Table24513[[#This Row],['# of Packages or Parts]]*Table24513[[#This Row],[Price per Package or Part]]+Table24513[[#This Row],[Shipping Cost]]</f>
        <v>0</v>
      </c>
      <c r="Y92" s="15">
        <f>Table24513[[#This Row],[Total '# of Parts or Packages to Order]]*Table24513[[#This Row],[Price per Package or Part]]+Table24513[[#This Row],[Shipping Cost]]</f>
        <v>0</v>
      </c>
    </row>
    <row r="93" spans="5:27">
      <c r="E93" s="6"/>
      <c r="F93" s="6"/>
      <c r="G93" s="96"/>
      <c r="H93" s="96"/>
      <c r="L93">
        <f>Table24513[[#This Row],[Mass/part (lb)]]*Table24513[[#This Row],[QTY Nessary for Car]]</f>
        <v>0</v>
      </c>
      <c r="O93" s="16"/>
      <c r="U93">
        <f>Table24513[[#This Row],['# of Spare Parts or Packages]]+Table24513[[#This Row],['# of Packages or Parts]]</f>
        <v>0</v>
      </c>
      <c r="V93" s="128"/>
      <c r="W93" s="128"/>
      <c r="X93" s="128">
        <f>Table24513[[#This Row],['# of Packages or Parts]]*Table24513[[#This Row],[Price per Package or Part]]+Table24513[[#This Row],[Shipping Cost]]</f>
        <v>0</v>
      </c>
      <c r="Y93" s="15">
        <f>Table24513[[#This Row],[Total '# of Parts or Packages to Order]]*Table24513[[#This Row],[Price per Package or Part]]+Table24513[[#This Row],[Shipping Cost]]</f>
        <v>0</v>
      </c>
    </row>
    <row r="94" spans="5:27">
      <c r="E94" s="6"/>
      <c r="F94" s="6"/>
      <c r="G94" s="96"/>
      <c r="H94" s="96"/>
      <c r="L94">
        <f>Table24513[[#This Row],[Mass/part (lb)]]*Table24513[[#This Row],[QTY Nessary for Car]]</f>
        <v>0</v>
      </c>
      <c r="O94" s="16"/>
      <c r="U94">
        <f>Table24513[[#This Row],['# of Spare Parts or Packages]]+Table24513[[#This Row],['# of Packages or Parts]]</f>
        <v>0</v>
      </c>
      <c r="V94" s="128"/>
      <c r="W94" s="128"/>
      <c r="X94" s="128">
        <f>Table24513[[#This Row],['# of Packages or Parts]]*Table24513[[#This Row],[Price per Package or Part]]+Table24513[[#This Row],[Shipping Cost]]</f>
        <v>0</v>
      </c>
      <c r="Y94" s="15">
        <f>Table24513[[#This Row],[Total '# of Parts or Packages to Order]]*Table24513[[#This Row],[Price per Package or Part]]+Table24513[[#This Row],[Shipping Cost]]</f>
        <v>0</v>
      </c>
    </row>
    <row r="95" spans="5:27">
      <c r="E95" s="6"/>
      <c r="F95" s="6"/>
      <c r="G95" s="96"/>
      <c r="H95" s="96"/>
      <c r="L95">
        <f>Table24513[[#This Row],[Mass/part (lb)]]*Table24513[[#This Row],[QTY Nessary for Car]]</f>
        <v>0</v>
      </c>
      <c r="O95" s="16"/>
      <c r="U95">
        <f>Table24513[[#This Row],['# of Spare Parts or Packages]]+Table24513[[#This Row],['# of Packages or Parts]]</f>
        <v>0</v>
      </c>
      <c r="V95" s="128"/>
      <c r="W95" s="128"/>
      <c r="X95" s="128">
        <f>Table24513[[#This Row],['# of Packages or Parts]]*Table24513[[#This Row],[Price per Package or Part]]+Table24513[[#This Row],[Shipping Cost]]</f>
        <v>0</v>
      </c>
      <c r="Y95" s="15">
        <f>Table24513[[#This Row],[Total '# of Parts or Packages to Order]]*Table24513[[#This Row],[Price per Package or Part]]+Table24513[[#This Row],[Shipping Cost]]</f>
        <v>0</v>
      </c>
    </row>
    <row r="96" spans="5:27">
      <c r="E96" s="6"/>
      <c r="F96" s="6"/>
      <c r="G96" s="96"/>
      <c r="H96" s="96"/>
      <c r="L96">
        <f>Table24513[[#This Row],[Mass/part (lb)]]*Table24513[[#This Row],[QTY Nessary for Car]]</f>
        <v>0</v>
      </c>
      <c r="O96" s="16"/>
      <c r="U96">
        <f>Table24513[[#This Row],['# of Spare Parts or Packages]]+Table24513[[#This Row],['# of Packages or Parts]]</f>
        <v>0</v>
      </c>
      <c r="V96" s="128"/>
      <c r="W96" s="128"/>
      <c r="X96" s="128">
        <f>Table24513[[#This Row],['# of Packages or Parts]]*Table24513[[#This Row],[Price per Package or Part]]+Table24513[[#This Row],[Shipping Cost]]</f>
        <v>0</v>
      </c>
      <c r="Y96" s="15">
        <f>Table24513[[#This Row],[Total '# of Parts or Packages to Order]]*Table24513[[#This Row],[Price per Package or Part]]+Table24513[[#This Row],[Shipping Cost]]</f>
        <v>0</v>
      </c>
    </row>
    <row r="97" spans="5:25">
      <c r="E97" s="6"/>
      <c r="F97" s="6"/>
      <c r="G97" s="96"/>
      <c r="H97" s="96"/>
      <c r="L97">
        <f>Table24513[[#This Row],[Mass/part (lb)]]*Table24513[[#This Row],[QTY Nessary for Car]]</f>
        <v>0</v>
      </c>
      <c r="O97" s="16"/>
      <c r="U97">
        <f>Table24513[[#This Row],['# of Spare Parts or Packages]]+Table24513[[#This Row],['# of Packages or Parts]]</f>
        <v>0</v>
      </c>
      <c r="V97" s="128"/>
      <c r="W97" s="128"/>
      <c r="X97" s="128">
        <f>Table24513[[#This Row],['# of Packages or Parts]]*Table24513[[#This Row],[Price per Package or Part]]+Table24513[[#This Row],[Shipping Cost]]</f>
        <v>0</v>
      </c>
      <c r="Y97" s="15">
        <f>Table24513[[#This Row],[Total '# of Parts or Packages to Order]]*Table24513[[#This Row],[Price per Package or Part]]+Table24513[[#This Row],[Shipping Cost]]</f>
        <v>0</v>
      </c>
    </row>
    <row r="98" spans="5:25">
      <c r="E98" s="6"/>
      <c r="F98" s="6"/>
      <c r="G98" s="96"/>
      <c r="H98" s="96"/>
      <c r="L98">
        <f>Table24513[[#This Row],[Mass/part (lb)]]*Table24513[[#This Row],[QTY Nessary for Car]]</f>
        <v>0</v>
      </c>
      <c r="O98" s="18"/>
      <c r="U98">
        <f>Table24513[[#This Row],['# of Spare Parts or Packages]]+Table24513[[#This Row],['# of Packages or Parts]]</f>
        <v>0</v>
      </c>
      <c r="V98" s="128"/>
      <c r="W98" s="128"/>
      <c r="X98" s="128">
        <f>Table24513[[#This Row],['# of Packages or Parts]]*Table24513[[#This Row],[Price per Package or Part]]+Table24513[[#This Row],[Shipping Cost]]</f>
        <v>0</v>
      </c>
      <c r="Y98" s="15">
        <f>Table24513[[#This Row],[Total '# of Parts or Packages to Order]]*Table24513[[#This Row],[Price per Package or Part]]+Table24513[[#This Row],[Shipping Cost]]</f>
        <v>0</v>
      </c>
    </row>
    <row r="99" spans="5:25">
      <c r="E99" s="6"/>
      <c r="F99" s="6"/>
      <c r="G99" s="96"/>
      <c r="H99" s="96"/>
      <c r="L99">
        <f>Table24513[[#This Row],[Mass/part (lb)]]*Table24513[[#This Row],[QTY Nessary for Car]]</f>
        <v>0</v>
      </c>
      <c r="O99" s="18"/>
      <c r="U99">
        <f>Table24513[[#This Row],['# of Spare Parts or Packages]]+Table24513[[#This Row],['# of Packages or Parts]]</f>
        <v>0</v>
      </c>
      <c r="V99" s="128"/>
      <c r="W99" s="128"/>
      <c r="X99" s="128">
        <f>Table24513[[#This Row],['# of Packages or Parts]]*Table24513[[#This Row],[Price per Package or Part]]+Table24513[[#This Row],[Shipping Cost]]</f>
        <v>0</v>
      </c>
      <c r="Y99" s="15">
        <f>Table24513[[#This Row],[Total '# of Parts or Packages to Order]]*Table24513[[#This Row],[Price per Package or Part]]+Table24513[[#This Row],[Shipping Cost]]</f>
        <v>0</v>
      </c>
    </row>
    <row r="100" spans="5:25">
      <c r="E100" s="6"/>
      <c r="F100" s="6"/>
      <c r="G100" s="96"/>
      <c r="H100" s="96"/>
      <c r="L100">
        <f>Table24513[[#This Row],[Mass/part (lb)]]*Table24513[[#This Row],[QTY Nessary for Car]]</f>
        <v>0</v>
      </c>
      <c r="O100" s="18"/>
      <c r="U100" s="23">
        <f>Table24513[[#This Row],['# of Spare Parts or Packages]]+Table24513[[#This Row],['# of Packages or Parts]]</f>
        <v>0</v>
      </c>
      <c r="V100" s="129"/>
      <c r="W100" s="129"/>
      <c r="X100" s="129">
        <f>Table24513[[#This Row],['# of Packages or Parts]]*Table24513[[#This Row],[Price per Package or Part]]+Table24513[[#This Row],[Shipping Cost]]</f>
        <v>0</v>
      </c>
      <c r="Y100" s="15">
        <f>Table24513[[#This Row],[Total '# of Parts or Packages to Order]]*Table24513[[#This Row],[Price per Package or Part]]+Table24513[[#This Row],[Shipping Cost]]</f>
        <v>0</v>
      </c>
    </row>
    <row r="101" spans="5:25">
      <c r="E101" s="6"/>
      <c r="F101" s="6"/>
      <c r="G101" s="96"/>
      <c r="H101" s="96"/>
      <c r="K101" s="23"/>
      <c r="L101" s="23">
        <f>Table24513[[#This Row],[Mass/part (lb)]]*Table24513[[#This Row],[QTY Nessary for Car]]</f>
        <v>0</v>
      </c>
      <c r="O101" s="16"/>
      <c r="U101">
        <f>Table24513[[#This Row],['# of Spare Parts or Packages]]+Table24513[[#This Row],['# of Packages or Parts]]</f>
        <v>0</v>
      </c>
      <c r="V101" s="128"/>
      <c r="W101" s="128"/>
      <c r="X101" s="128">
        <f>Table24513[[#This Row],['# of Packages or Parts]]*Table24513[[#This Row],[Price per Package or Part]]+Table24513[[#This Row],[Shipping Cost]]</f>
        <v>0</v>
      </c>
      <c r="Y101" s="15">
        <f>Table24513[[#This Row],[Total '# of Parts or Packages to Order]]*Table24513[[#This Row],[Price per Package or Part]]+Table24513[[#This Row],[Shipping Cost]]</f>
        <v>0</v>
      </c>
    </row>
    <row r="102" spans="5:25">
      <c r="E102" s="6"/>
      <c r="F102" s="6"/>
      <c r="G102" s="96"/>
      <c r="H102" s="96"/>
      <c r="L102">
        <f>Table24513[[#This Row],[Mass/part (lb)]]*Table24513[[#This Row],[QTY Nessary for Car]]</f>
        <v>0</v>
      </c>
      <c r="O102" s="16"/>
      <c r="U102">
        <f>Table24513[[#This Row],['# of Spare Parts or Packages]]+Table24513[[#This Row],['# of Packages or Parts]]</f>
        <v>0</v>
      </c>
      <c r="V102" s="128"/>
      <c r="W102" s="128"/>
      <c r="X102" s="128">
        <f>Table24513[[#This Row],['# of Packages or Parts]]*Table24513[[#This Row],[Price per Package or Part]]+Table24513[[#This Row],[Shipping Cost]]</f>
        <v>0</v>
      </c>
      <c r="Y102" s="15">
        <f>Table24513[[#This Row],[Total '# of Parts or Packages to Order]]*Table24513[[#This Row],[Price per Package or Part]]+Table24513[[#This Row],[Shipping Cost]]</f>
        <v>0</v>
      </c>
    </row>
    <row r="103" spans="5:25">
      <c r="E103" s="6"/>
      <c r="F103" s="6"/>
      <c r="G103" s="96"/>
      <c r="H103" s="96"/>
      <c r="L103">
        <f>Table24513[[#This Row],[Mass/part (lb)]]*Table24513[[#This Row],[QTY Nessary for Car]]</f>
        <v>0</v>
      </c>
      <c r="O103" s="16"/>
      <c r="U103">
        <f>Table24513[[#This Row],['# of Spare Parts or Packages]]+Table24513[[#This Row],['# of Packages or Parts]]</f>
        <v>0</v>
      </c>
      <c r="V103" s="128"/>
      <c r="W103" s="128"/>
      <c r="X103" s="128">
        <f>Table24513[[#This Row],['# of Packages or Parts]]*Table24513[[#This Row],[Price per Package or Part]]+Table24513[[#This Row],[Shipping Cost]]</f>
        <v>0</v>
      </c>
      <c r="Y103" s="15">
        <f>Table24513[[#This Row],[Total '# of Parts or Packages to Order]]*Table24513[[#This Row],[Price per Package or Part]]+Table24513[[#This Row],[Shipping Cost]]</f>
        <v>0</v>
      </c>
    </row>
    <row r="104" spans="5:25">
      <c r="E104" s="6"/>
      <c r="F104" s="6"/>
      <c r="G104" s="96"/>
      <c r="H104" s="96"/>
      <c r="L104">
        <f>Table24513[[#This Row],[Mass/part (lb)]]*Table24513[[#This Row],[QTY Nessary for Car]]</f>
        <v>0</v>
      </c>
      <c r="O104" s="28"/>
      <c r="U104">
        <f>Table24513[[#This Row],['# of Spare Parts or Packages]]+Table24513[[#This Row],['# of Packages or Parts]]</f>
        <v>0</v>
      </c>
      <c r="V104" s="128"/>
      <c r="W104" s="128"/>
      <c r="X104" s="128">
        <f>Table24513[[#This Row],['# of Packages or Parts]]*Table24513[[#This Row],[Price per Package or Part]]+Table24513[[#This Row],[Shipping Cost]]</f>
        <v>0</v>
      </c>
      <c r="Y104" s="15">
        <f>Table24513[[#This Row],[Total '# of Parts or Packages to Order]]*Table24513[[#This Row],[Price per Package or Part]]+Table24513[[#This Row],[Shipping Cost]]</f>
        <v>0</v>
      </c>
    </row>
    <row r="105" spans="5:25">
      <c r="E105" s="6"/>
      <c r="F105" s="6"/>
      <c r="G105" s="96"/>
      <c r="H105" s="96"/>
      <c r="L105">
        <f>Table24513[[#This Row],[Mass/part (lb)]]*Table24513[[#This Row],[QTY Nessary for Car]]</f>
        <v>0</v>
      </c>
      <c r="O105" s="18"/>
      <c r="U105">
        <f>Table24513[[#This Row],['# of Spare Parts or Packages]]+Table24513[[#This Row],['# of Packages or Parts]]</f>
        <v>0</v>
      </c>
      <c r="V105" s="128"/>
      <c r="W105" s="128"/>
      <c r="X105" s="128">
        <f>Table24513[[#This Row],['# of Packages or Parts]]*Table24513[[#This Row],[Price per Package or Part]]+Table24513[[#This Row],[Shipping Cost]]</f>
        <v>0</v>
      </c>
      <c r="Y105" s="15">
        <f>Table24513[[#This Row],[Total '# of Parts or Packages to Order]]*Table24513[[#This Row],[Price per Package or Part]]+Table24513[[#This Row],[Shipping Cost]]</f>
        <v>0</v>
      </c>
    </row>
    <row r="106" spans="5:25">
      <c r="E106" s="6"/>
      <c r="F106" s="6"/>
      <c r="G106" s="96"/>
      <c r="H106" s="96"/>
      <c r="L106">
        <f>Table24513[[#This Row],[Mass/part (lb)]]*Table24513[[#This Row],[QTY Nessary for Car]]</f>
        <v>0</v>
      </c>
      <c r="O106" s="16"/>
      <c r="U106">
        <f>Table24513[[#This Row],['# of Spare Parts or Packages]]+Table24513[[#This Row],['# of Packages or Parts]]</f>
        <v>0</v>
      </c>
      <c r="V106" s="128"/>
      <c r="W106" s="128"/>
      <c r="X106" s="128">
        <f>Table24513[[#This Row],['# of Packages or Parts]]*Table24513[[#This Row],[Price per Package or Part]]+Table24513[[#This Row],[Shipping Cost]]</f>
        <v>0</v>
      </c>
      <c r="Y106" s="15">
        <f>Table24513[[#This Row],[Total '# of Parts or Packages to Order]]*Table24513[[#This Row],[Price per Package or Part]]+Table24513[[#This Row],[Shipping Cost]]</f>
        <v>0</v>
      </c>
    </row>
    <row r="107" spans="5:25">
      <c r="E107" s="6"/>
      <c r="F107" s="6"/>
      <c r="G107" s="96"/>
      <c r="H107" s="96"/>
      <c r="L107">
        <f>Table24513[[#This Row],[Mass/part (lb)]]*Table24513[[#This Row],[QTY Nessary for Car]]</f>
        <v>0</v>
      </c>
      <c r="O107" s="35"/>
      <c r="P107" s="23"/>
      <c r="U107">
        <f>Table24513[[#This Row],['# of Spare Parts or Packages]]+Table24513[[#This Row],['# of Packages or Parts]]</f>
        <v>0</v>
      </c>
      <c r="V107" s="128"/>
      <c r="W107" s="128"/>
      <c r="X107" s="128">
        <f>Table24513[[#This Row],['# of Packages or Parts]]*Table24513[[#This Row],[Price per Package or Part]]+Table24513[[#This Row],[Shipping Cost]]</f>
        <v>0</v>
      </c>
      <c r="Y107" s="15">
        <f>Table24513[[#This Row],[Total '# of Parts or Packages to Order]]*Table24513[[#This Row],[Price per Package or Part]]+Table24513[[#This Row],[Shipping Cost]]</f>
        <v>0</v>
      </c>
    </row>
    <row r="108" spans="5:25">
      <c r="E108" s="6"/>
      <c r="F108" s="6"/>
      <c r="G108" s="96"/>
      <c r="H108" s="96"/>
      <c r="L108">
        <f>Table24513[[#This Row],[Mass/part (lb)]]*Table24513[[#This Row],[QTY Nessary for Car]]</f>
        <v>0</v>
      </c>
      <c r="O108" s="17"/>
      <c r="Q108" s="23"/>
      <c r="R108" s="23"/>
      <c r="S108" s="23"/>
      <c r="T108" s="23"/>
      <c r="U108" s="23">
        <f>Table24513[[#This Row],['# of Spare Parts or Packages]]+Table24513[[#This Row],['# of Packages or Parts]]</f>
        <v>0</v>
      </c>
      <c r="V108" s="129"/>
      <c r="W108" s="129"/>
      <c r="X108" s="129">
        <f>Table24513[[#This Row],['# of Packages or Parts]]*Table24513[[#This Row],[Price per Package or Part]]+Table24513[[#This Row],[Shipping Cost]]</f>
        <v>0</v>
      </c>
      <c r="Y108" s="15">
        <f>Table24513[[#This Row],[Total '# of Parts or Packages to Order]]*Table24513[[#This Row],[Price per Package or Part]]+Table24513[[#This Row],[Shipping Cost]]</f>
        <v>0</v>
      </c>
    </row>
    <row r="109" spans="5:25">
      <c r="E109" s="6"/>
      <c r="F109" s="6"/>
      <c r="G109" s="36"/>
      <c r="H109" s="36"/>
      <c r="L109">
        <f>Table24513[[#This Row],[Mass/part (lb)]]*Table24513[[#This Row],[QTY Nessary for Car]]</f>
        <v>0</v>
      </c>
      <c r="N109" s="34"/>
      <c r="O109" s="16"/>
      <c r="U109">
        <f>Table24513[[#This Row],['# of Spare Parts or Packages]]+Table24513[[#This Row],['# of Packages or Parts]]</f>
        <v>0</v>
      </c>
      <c r="V109" s="128"/>
      <c r="W109" s="128"/>
      <c r="X109" s="128">
        <f>Table24513[[#This Row],['# of Packages or Parts]]*Table24513[[#This Row],[Price per Package or Part]]+Table24513[[#This Row],[Shipping Cost]]</f>
        <v>0</v>
      </c>
      <c r="Y109" s="15">
        <f>Table24513[[#This Row],[Total '# of Parts or Packages to Order]]*Table24513[[#This Row],[Price per Package or Part]]+Table24513[[#This Row],[Shipping Cost]]</f>
        <v>0</v>
      </c>
    </row>
    <row r="110" spans="5:25">
      <c r="G110" s="36"/>
      <c r="H110" s="36"/>
      <c r="L110">
        <f>Table24513[[#This Row],[Mass/part (lb)]]*Table24513[[#This Row],[QTY Nessary for Car]]</f>
        <v>0</v>
      </c>
      <c r="U110">
        <f>Table24513[[#This Row],['# of Spare Parts or Packages]]+Table24513[[#This Row],['# of Packages or Parts]]</f>
        <v>0</v>
      </c>
      <c r="V110" s="128"/>
      <c r="W110" s="128"/>
      <c r="X110" s="128">
        <f>Table24513[[#This Row],['# of Packages or Parts]]*Table24513[[#This Row],[Price per Package or Part]]+Table24513[[#This Row],[Shipping Cost]]</f>
        <v>0</v>
      </c>
      <c r="Y110" s="15">
        <f>Table24513[[#This Row],[Total '# of Parts or Packages to Order]]*Table24513[[#This Row],[Price per Package or Part]]+Table24513[[#This Row],[Shipping Cost]]</f>
        <v>0</v>
      </c>
    </row>
    <row r="111" spans="5:25">
      <c r="G111" s="36"/>
      <c r="H111" s="36"/>
      <c r="L111">
        <f>Table24513[[#This Row],[Mass/part (lb)]]*Table24513[[#This Row],[QTY Nessary for Car]]</f>
        <v>0</v>
      </c>
      <c r="U111">
        <f>Table24513[[#This Row],['# of Spare Parts or Packages]]+Table24513[[#This Row],['# of Packages or Parts]]</f>
        <v>0</v>
      </c>
      <c r="V111" s="128"/>
      <c r="W111" s="128"/>
      <c r="X111" s="128">
        <f>Table24513[[#This Row],['# of Packages or Parts]]*Table24513[[#This Row],[Price per Package or Part]]+Table24513[[#This Row],[Shipping Cost]]</f>
        <v>0</v>
      </c>
      <c r="Y111" s="15">
        <f>Table24513[[#This Row],[Total '# of Parts or Packages to Order]]*Table24513[[#This Row],[Price per Package or Part]]+Table24513[[#This Row],[Shipping Cost]]</f>
        <v>0</v>
      </c>
    </row>
    <row r="112" spans="5:25">
      <c r="G112" s="36"/>
      <c r="H112" s="36"/>
      <c r="L112">
        <f>Table24513[[#This Row],[Mass/part (lb)]]*Table24513[[#This Row],[QTY Nessary for Car]]</f>
        <v>0</v>
      </c>
      <c r="U112">
        <f>Table24513[[#This Row],['# of Spare Parts or Packages]]+Table24513[[#This Row],['# of Packages or Parts]]</f>
        <v>0</v>
      </c>
      <c r="V112" s="128"/>
      <c r="W112" s="128"/>
      <c r="X112" s="128">
        <f>Table24513[[#This Row],['# of Packages or Parts]]*Table24513[[#This Row],[Price per Package or Part]]+Table24513[[#This Row],[Shipping Cost]]</f>
        <v>0</v>
      </c>
      <c r="Y112" s="15">
        <f>Table24513[[#This Row],[Total '# of Parts or Packages to Order]]*Table24513[[#This Row],[Price per Package or Part]]+Table24513[[#This Row],[Shipping Cost]]</f>
        <v>0</v>
      </c>
    </row>
    <row r="113" spans="7:25">
      <c r="G113" s="36"/>
      <c r="H113" s="36"/>
      <c r="L113">
        <f>Table24513[[#This Row],[Mass/part (lb)]]*Table24513[[#This Row],[QTY Nessary for Car]]</f>
        <v>0</v>
      </c>
      <c r="U113">
        <f>Table24513[[#This Row],['# of Spare Parts or Packages]]+Table24513[[#This Row],['# of Packages or Parts]]</f>
        <v>0</v>
      </c>
      <c r="V113" s="128"/>
      <c r="W113" s="128"/>
      <c r="X113" s="128">
        <f>Table24513[[#This Row],['# of Packages or Parts]]*Table24513[[#This Row],[Price per Package or Part]]+Table24513[[#This Row],[Shipping Cost]]</f>
        <v>0</v>
      </c>
      <c r="Y113" s="15">
        <f>Table24513[[#This Row],[Total '# of Parts or Packages to Order]]*Table24513[[#This Row],[Price per Package or Part]]+Table24513[[#This Row],[Shipping Cost]]</f>
        <v>0</v>
      </c>
    </row>
    <row r="114" spans="7:25">
      <c r="G114" s="36"/>
      <c r="H114" s="36"/>
      <c r="L114">
        <f>Table24513[[#This Row],[Mass/part (lb)]]*Table24513[[#This Row],[QTY Nessary for Car]]</f>
        <v>0</v>
      </c>
      <c r="U114">
        <f>Table24513[[#This Row],['# of Spare Parts or Packages]]+Table24513[[#This Row],['# of Packages or Parts]]</f>
        <v>0</v>
      </c>
      <c r="V114" s="128"/>
      <c r="W114" s="128"/>
      <c r="X114" s="128">
        <f>Table24513[[#This Row],['# of Packages or Parts]]*Table24513[[#This Row],[Price per Package or Part]]+Table24513[[#This Row],[Shipping Cost]]</f>
        <v>0</v>
      </c>
      <c r="Y114" s="15">
        <f>Table24513[[#This Row],[Total '# of Parts or Packages to Order]]*Table24513[[#This Row],[Price per Package or Part]]+Table24513[[#This Row],[Shipping Cost]]</f>
        <v>0</v>
      </c>
    </row>
    <row r="115" spans="7:25">
      <c r="G115" s="36"/>
      <c r="H115" s="36"/>
      <c r="L115">
        <f>Table24513[[#This Row],[Mass/part (lb)]]*Table24513[[#This Row],[QTY Nessary for Car]]</f>
        <v>0</v>
      </c>
      <c r="U115">
        <f>Table24513[[#This Row],['# of Spare Parts or Packages]]+Table24513[[#This Row],['# of Packages or Parts]]</f>
        <v>0</v>
      </c>
      <c r="V115" s="128"/>
      <c r="W115" s="128"/>
      <c r="X115" s="128">
        <f>Table24513[[#This Row],['# of Packages or Parts]]*Table24513[[#This Row],[Price per Package or Part]]+Table24513[[#This Row],[Shipping Cost]]</f>
        <v>0</v>
      </c>
      <c r="Y115" s="15">
        <f>Table24513[[#This Row],[Total '# of Parts or Packages to Order]]*Table24513[[#This Row],[Price per Package or Part]]+Table24513[[#This Row],[Shipping Cost]]</f>
        <v>0</v>
      </c>
    </row>
    <row r="116" spans="7:25">
      <c r="G116" s="36"/>
      <c r="H116" s="36"/>
      <c r="L116">
        <f>Table24513[[#This Row],[Mass/part (lb)]]*Table24513[[#This Row],[QTY Nessary for Car]]</f>
        <v>0</v>
      </c>
      <c r="U116">
        <f>Table24513[[#This Row],['# of Spare Parts or Packages]]+Table24513[[#This Row],['# of Packages or Parts]]</f>
        <v>0</v>
      </c>
      <c r="V116" s="128"/>
      <c r="W116" s="128"/>
      <c r="X116" s="128">
        <f>Table24513[[#This Row],['# of Packages or Parts]]*Table24513[[#This Row],[Price per Package or Part]]+Table24513[[#This Row],[Shipping Cost]]</f>
        <v>0</v>
      </c>
      <c r="Y116" s="15">
        <f>Table24513[[#This Row],[Total '# of Parts or Packages to Order]]*Table24513[[#This Row],[Price per Package or Part]]+Table24513[[#This Row],[Shipping Cost]]</f>
        <v>0</v>
      </c>
    </row>
    <row r="117" spans="7:25">
      <c r="G117" s="36"/>
      <c r="H117" s="36"/>
      <c r="L117">
        <f>Table24513[[#This Row],[Mass/part (lb)]]*Table24513[[#This Row],[QTY Nessary for Car]]</f>
        <v>0</v>
      </c>
      <c r="U117">
        <f>Table24513[[#This Row],['# of Spare Parts or Packages]]+Table24513[[#This Row],['# of Packages or Parts]]</f>
        <v>0</v>
      </c>
      <c r="V117" s="128"/>
      <c r="W117" s="128"/>
      <c r="X117" s="128">
        <f>Table24513[[#This Row],['# of Packages or Parts]]*Table24513[[#This Row],[Price per Package or Part]]+Table24513[[#This Row],[Shipping Cost]]</f>
        <v>0</v>
      </c>
      <c r="Y117" s="15">
        <f>Table24513[[#This Row],[Total '# of Parts or Packages to Order]]*Table24513[[#This Row],[Price per Package or Part]]+Table24513[[#This Row],[Shipping Cost]]</f>
        <v>0</v>
      </c>
    </row>
    <row r="118" spans="7:25">
      <c r="G118" s="36"/>
      <c r="H118" s="36"/>
      <c r="L118">
        <f>Table24513[[#This Row],[Mass/part (lb)]]*Table24513[[#This Row],[QTY Nessary for Car]]</f>
        <v>0</v>
      </c>
      <c r="U118">
        <f>Table24513[[#This Row],['# of Spare Parts or Packages]]+Table24513[[#This Row],['# of Packages or Parts]]</f>
        <v>0</v>
      </c>
      <c r="V118" s="128"/>
      <c r="W118" s="128"/>
      <c r="X118" s="128">
        <f>Table24513[[#This Row],['# of Packages or Parts]]*Table24513[[#This Row],[Price per Package or Part]]+Table24513[[#This Row],[Shipping Cost]]</f>
        <v>0</v>
      </c>
      <c r="Y118" s="15">
        <f>Table24513[[#This Row],[Total '# of Parts or Packages to Order]]*Table24513[[#This Row],[Price per Package or Part]]+Table24513[[#This Row],[Shipping Cost]]</f>
        <v>0</v>
      </c>
    </row>
    <row r="119" spans="7:25">
      <c r="G119" s="36"/>
      <c r="H119" s="36"/>
      <c r="L119">
        <f>Table24513[[#This Row],[Mass/part (lb)]]*Table24513[[#This Row],[QTY Nessary for Car]]</f>
        <v>0</v>
      </c>
      <c r="U119">
        <f>Table24513[[#This Row],['# of Spare Parts or Packages]]+Table24513[[#This Row],['# of Packages or Parts]]</f>
        <v>0</v>
      </c>
      <c r="V119" s="128"/>
      <c r="W119" s="128"/>
      <c r="X119" s="128">
        <f>Table24513[[#This Row],['# of Packages or Parts]]*Table24513[[#This Row],[Price per Package or Part]]+Table24513[[#This Row],[Shipping Cost]]</f>
        <v>0</v>
      </c>
      <c r="Y119" s="15">
        <f>Table24513[[#This Row],[Total '# of Parts or Packages to Order]]*Table24513[[#This Row],[Price per Package or Part]]+Table24513[[#This Row],[Shipping Cost]]</f>
        <v>0</v>
      </c>
    </row>
    <row r="120" spans="7:25">
      <c r="G120" s="36"/>
      <c r="H120" s="36"/>
      <c r="L120">
        <f>Table24513[[#This Row],[Mass/part (lb)]]*Table24513[[#This Row],[QTY Nessary for Car]]</f>
        <v>0</v>
      </c>
      <c r="U120">
        <f>Table24513[[#This Row],['# of Spare Parts or Packages]]+Table24513[[#This Row],['# of Packages or Parts]]</f>
        <v>0</v>
      </c>
      <c r="V120" s="128"/>
      <c r="W120" s="128"/>
      <c r="X120" s="128">
        <f>Table24513[[#This Row],['# of Packages or Parts]]*Table24513[[#This Row],[Price per Package or Part]]+Table24513[[#This Row],[Shipping Cost]]</f>
        <v>0</v>
      </c>
      <c r="Y120" s="15">
        <f>Table24513[[#This Row],[Total '# of Parts or Packages to Order]]*Table24513[[#This Row],[Price per Package or Part]]+Table24513[[#This Row],[Shipping Cost]]</f>
        <v>0</v>
      </c>
    </row>
    <row r="121" spans="7:25">
      <c r="G121" s="36"/>
      <c r="H121" s="36"/>
      <c r="L121">
        <f>Table24513[[#This Row],[Mass/part (lb)]]*Table24513[[#This Row],[QTY Nessary for Car]]</f>
        <v>0</v>
      </c>
      <c r="U121">
        <f>Table24513[[#This Row],['# of Spare Parts or Packages]]+Table24513[[#This Row],['# of Packages or Parts]]</f>
        <v>0</v>
      </c>
      <c r="V121" s="128"/>
      <c r="W121" s="128"/>
      <c r="X121" s="128">
        <f>Table24513[[#This Row],['# of Packages or Parts]]*Table24513[[#This Row],[Price per Package or Part]]+Table24513[[#This Row],[Shipping Cost]]</f>
        <v>0</v>
      </c>
      <c r="Y121" s="15">
        <f>Table24513[[#This Row],[Total '# of Parts or Packages to Order]]*Table24513[[#This Row],[Price per Package or Part]]+Table24513[[#This Row],[Shipping Cost]]</f>
        <v>0</v>
      </c>
    </row>
    <row r="122" spans="7:25">
      <c r="G122" s="36"/>
      <c r="H122" s="36"/>
      <c r="L122">
        <f>Table24513[[#This Row],[Mass/part (lb)]]*Table24513[[#This Row],[QTY Nessary for Car]]</f>
        <v>0</v>
      </c>
      <c r="U122">
        <f>Table24513[[#This Row],['# of Spare Parts or Packages]]+Table24513[[#This Row],['# of Packages or Parts]]</f>
        <v>0</v>
      </c>
      <c r="V122" s="128"/>
      <c r="W122" s="128"/>
      <c r="X122" s="128">
        <f>Table24513[[#This Row],['# of Packages or Parts]]*Table24513[[#This Row],[Price per Package or Part]]+Table24513[[#This Row],[Shipping Cost]]</f>
        <v>0</v>
      </c>
      <c r="Y122" s="15">
        <f>Table24513[[#This Row],[Total '# of Parts or Packages to Order]]*Table24513[[#This Row],[Price per Package or Part]]+Table24513[[#This Row],[Shipping Cost]]</f>
        <v>0</v>
      </c>
    </row>
    <row r="123" spans="7:25">
      <c r="G123" s="36"/>
      <c r="H123" s="36"/>
      <c r="L123">
        <f>Table24513[[#This Row],[Mass/part (lb)]]*Table24513[[#This Row],[QTY Nessary for Car]]</f>
        <v>0</v>
      </c>
      <c r="U123">
        <f>Table24513[[#This Row],['# of Spare Parts or Packages]]+Table24513[[#This Row],['# of Packages or Parts]]</f>
        <v>0</v>
      </c>
      <c r="V123" s="128"/>
      <c r="W123" s="128"/>
      <c r="X123" s="128">
        <f>Table24513[[#This Row],['# of Packages or Parts]]*Table24513[[#This Row],[Price per Package or Part]]+Table24513[[#This Row],[Shipping Cost]]</f>
        <v>0</v>
      </c>
      <c r="Y123" s="15">
        <f>Table24513[[#This Row],[Total '# of Parts or Packages to Order]]*Table24513[[#This Row],[Price per Package or Part]]+Table24513[[#This Row],[Shipping Cost]]</f>
        <v>0</v>
      </c>
    </row>
    <row r="124" spans="7:25">
      <c r="G124" s="36"/>
      <c r="H124" s="36"/>
      <c r="L124">
        <f>Table24513[[#This Row],[Mass/part (lb)]]*Table24513[[#This Row],[QTY Nessary for Car]]</f>
        <v>0</v>
      </c>
      <c r="U124">
        <f>Table24513[[#This Row],['# of Spare Parts or Packages]]+Table24513[[#This Row],['# of Packages or Parts]]</f>
        <v>0</v>
      </c>
      <c r="V124" s="128"/>
      <c r="W124" s="128"/>
      <c r="X124" s="128">
        <f>Table24513[[#This Row],['# of Packages or Parts]]*Table24513[[#This Row],[Price per Package or Part]]+Table24513[[#This Row],[Shipping Cost]]</f>
        <v>0</v>
      </c>
      <c r="Y124" s="15">
        <f>Table24513[[#This Row],[Total '# of Parts or Packages to Order]]*Table24513[[#This Row],[Price per Package or Part]]+Table24513[[#This Row],[Shipping Cost]]</f>
        <v>0</v>
      </c>
    </row>
    <row r="125" spans="7:25">
      <c r="G125" s="36"/>
      <c r="H125" s="36"/>
      <c r="L125">
        <f>Table24513[[#This Row],[Mass/part (lb)]]*Table24513[[#This Row],[QTY Nessary for Car]]</f>
        <v>0</v>
      </c>
      <c r="U125">
        <f>Table24513[[#This Row],['# of Spare Parts or Packages]]+Table24513[[#This Row],['# of Packages or Parts]]</f>
        <v>0</v>
      </c>
      <c r="V125" s="128"/>
      <c r="W125" s="128"/>
      <c r="X125" s="128">
        <f>Table24513[[#This Row],['# of Packages or Parts]]*Table24513[[#This Row],[Price per Package or Part]]+Table24513[[#This Row],[Shipping Cost]]</f>
        <v>0</v>
      </c>
      <c r="Y125" s="15">
        <f>Table24513[[#This Row],[Total '# of Parts or Packages to Order]]*Table24513[[#This Row],[Price per Package or Part]]+Table24513[[#This Row],[Shipping Cost]]</f>
        <v>0</v>
      </c>
    </row>
    <row r="126" spans="7:25">
      <c r="G126" s="36"/>
      <c r="H126" s="36"/>
      <c r="L126">
        <f>Table24513[[#This Row],[Mass/part (lb)]]*Table24513[[#This Row],[QTY Nessary for Car]]</f>
        <v>0</v>
      </c>
      <c r="U126">
        <f>Table24513[[#This Row],['# of Spare Parts or Packages]]+Table24513[[#This Row],['# of Packages or Parts]]</f>
        <v>0</v>
      </c>
      <c r="V126" s="128"/>
      <c r="W126" s="128"/>
      <c r="X126" s="128">
        <f>Table24513[[#This Row],['# of Packages or Parts]]*Table24513[[#This Row],[Price per Package or Part]]+Table24513[[#This Row],[Shipping Cost]]</f>
        <v>0</v>
      </c>
      <c r="Y126" s="15">
        <f>Table24513[[#This Row],[Total '# of Parts or Packages to Order]]*Table24513[[#This Row],[Price per Package or Part]]+Table24513[[#This Row],[Shipping Cost]]</f>
        <v>0</v>
      </c>
    </row>
    <row r="127" spans="7:25">
      <c r="G127" s="36"/>
      <c r="H127" s="36"/>
      <c r="L127">
        <f>Table24513[[#This Row],[Mass/part (lb)]]*Table24513[[#This Row],[QTY Nessary for Car]]</f>
        <v>0</v>
      </c>
      <c r="U127">
        <f>Table24513[[#This Row],['# of Spare Parts or Packages]]+Table24513[[#This Row],['# of Packages or Parts]]</f>
        <v>0</v>
      </c>
      <c r="V127" s="128"/>
      <c r="W127" s="128"/>
      <c r="X127" s="128">
        <f>Table24513[[#This Row],['# of Packages or Parts]]*Table24513[[#This Row],[Price per Package or Part]]+Table24513[[#This Row],[Shipping Cost]]</f>
        <v>0</v>
      </c>
      <c r="Y127" s="15">
        <f>Table24513[[#This Row],[Total '# of Parts or Packages to Order]]*Table24513[[#This Row],[Price per Package or Part]]+Table24513[[#This Row],[Shipping Cost]]</f>
        <v>0</v>
      </c>
    </row>
    <row r="128" spans="7:25">
      <c r="G128" s="36"/>
      <c r="H128" s="36"/>
      <c r="L128">
        <f>Table24513[[#This Row],[Mass/part (lb)]]*Table24513[[#This Row],[QTY Nessary for Car]]</f>
        <v>0</v>
      </c>
      <c r="U128">
        <f>Table24513[[#This Row],['# of Spare Parts or Packages]]+Table24513[[#This Row],['# of Packages or Parts]]</f>
        <v>0</v>
      </c>
      <c r="V128" s="128"/>
      <c r="W128" s="128"/>
      <c r="X128" s="128">
        <f>Table24513[[#This Row],['# of Packages or Parts]]*Table24513[[#This Row],[Price per Package or Part]]+Table24513[[#This Row],[Shipping Cost]]</f>
        <v>0</v>
      </c>
      <c r="Y128" s="15">
        <f>Table24513[[#This Row],[Total '# of Parts or Packages to Order]]*Table24513[[#This Row],[Price per Package or Part]]+Table24513[[#This Row],[Shipping Cost]]</f>
        <v>0</v>
      </c>
    </row>
    <row r="129" spans="7:25">
      <c r="G129" s="36"/>
      <c r="H129" s="36"/>
      <c r="L129">
        <f>Table24513[[#This Row],[Mass/part (lb)]]*Table24513[[#This Row],[QTY Nessary for Car]]</f>
        <v>0</v>
      </c>
      <c r="U129">
        <f>Table24513[[#This Row],['# of Spare Parts or Packages]]+Table24513[[#This Row],['# of Packages or Parts]]</f>
        <v>0</v>
      </c>
      <c r="V129" s="128"/>
      <c r="W129" s="128"/>
      <c r="X129" s="128">
        <f>Table24513[[#This Row],['# of Packages or Parts]]*Table24513[[#This Row],[Price per Package or Part]]+Table24513[[#This Row],[Shipping Cost]]</f>
        <v>0</v>
      </c>
      <c r="Y129" s="15">
        <f>Table24513[[#This Row],[Total '# of Parts or Packages to Order]]*Table24513[[#This Row],[Price per Package or Part]]+Table24513[[#This Row],[Shipping Cost]]</f>
        <v>0</v>
      </c>
    </row>
    <row r="130" spans="7:25">
      <c r="G130" s="36"/>
      <c r="H130" s="36"/>
      <c r="L130">
        <f>Table24513[[#This Row],[Mass/part (lb)]]*Table24513[[#This Row],[QTY Nessary for Car]]</f>
        <v>0</v>
      </c>
      <c r="U130">
        <f>Table24513[[#This Row],['# of Spare Parts or Packages]]+Table24513[[#This Row],['# of Packages or Parts]]</f>
        <v>0</v>
      </c>
      <c r="V130" s="128"/>
      <c r="W130" s="128"/>
      <c r="X130" s="128">
        <f>Table24513[[#This Row],['# of Packages or Parts]]*Table24513[[#This Row],[Price per Package or Part]]+Table24513[[#This Row],[Shipping Cost]]</f>
        <v>0</v>
      </c>
      <c r="Y130" s="15">
        <f>Table24513[[#This Row],[Total '# of Parts or Packages to Order]]*Table24513[[#This Row],[Price per Package or Part]]+Table24513[[#This Row],[Shipping Cost]]</f>
        <v>0</v>
      </c>
    </row>
    <row r="131" spans="7:25">
      <c r="G131" s="36"/>
      <c r="H131" s="36"/>
      <c r="L131">
        <f>Table24513[[#This Row],[Mass/part (lb)]]*Table24513[[#This Row],[QTY Nessary for Car]]</f>
        <v>0</v>
      </c>
      <c r="U131">
        <f>Table24513[[#This Row],['# of Spare Parts or Packages]]+Table24513[[#This Row],['# of Packages or Parts]]</f>
        <v>0</v>
      </c>
      <c r="V131" s="128"/>
      <c r="W131" s="128"/>
      <c r="X131" s="128">
        <f>Table24513[[#This Row],['# of Packages or Parts]]*Table24513[[#This Row],[Price per Package or Part]]+Table24513[[#This Row],[Shipping Cost]]</f>
        <v>0</v>
      </c>
      <c r="Y131" s="15">
        <f>Table24513[[#This Row],[Total '# of Parts or Packages to Order]]*Table24513[[#This Row],[Price per Package or Part]]+Table24513[[#This Row],[Shipping Cost]]</f>
        <v>0</v>
      </c>
    </row>
    <row r="132" spans="7:25">
      <c r="G132" s="36"/>
      <c r="H132" s="36"/>
      <c r="L132">
        <f>Table24513[[#This Row],[Mass/part (lb)]]*Table24513[[#This Row],[QTY Nessary for Car]]</f>
        <v>0</v>
      </c>
      <c r="U132">
        <f>Table24513[[#This Row],['# of Spare Parts or Packages]]+Table24513[[#This Row],['# of Packages or Parts]]</f>
        <v>0</v>
      </c>
      <c r="V132" s="128"/>
      <c r="W132" s="128"/>
      <c r="X132" s="128">
        <f>Table24513[[#This Row],['# of Packages or Parts]]*Table24513[[#This Row],[Price per Package or Part]]+Table24513[[#This Row],[Shipping Cost]]</f>
        <v>0</v>
      </c>
      <c r="Y132" s="15">
        <f>Table24513[[#This Row],[Total '# of Parts or Packages to Order]]*Table24513[[#This Row],[Price per Package or Part]]+Table24513[[#This Row],[Shipping Cost]]</f>
        <v>0</v>
      </c>
    </row>
    <row r="133" spans="7:25">
      <c r="G133" s="36"/>
      <c r="H133" s="36"/>
      <c r="L133">
        <f>Table24513[[#This Row],[Mass/part (lb)]]*Table24513[[#This Row],[QTY Nessary for Car]]</f>
        <v>0</v>
      </c>
      <c r="U133">
        <f>Table24513[[#This Row],['# of Spare Parts or Packages]]+Table24513[[#This Row],['# of Packages or Parts]]</f>
        <v>0</v>
      </c>
      <c r="V133" s="128"/>
      <c r="W133" s="128"/>
      <c r="X133" s="128">
        <f>Table24513[[#This Row],['# of Packages or Parts]]*Table24513[[#This Row],[Price per Package or Part]]+Table24513[[#This Row],[Shipping Cost]]</f>
        <v>0</v>
      </c>
      <c r="Y133" s="15">
        <f>Table24513[[#This Row],[Total '# of Parts or Packages to Order]]*Table24513[[#This Row],[Price per Package or Part]]+Table24513[[#This Row],[Shipping Cost]]</f>
        <v>0</v>
      </c>
    </row>
    <row r="134" spans="7:25">
      <c r="G134" s="36"/>
      <c r="H134" s="36"/>
      <c r="L134">
        <f>Table24513[[#This Row],[Mass/part (lb)]]*Table24513[[#This Row],[QTY Nessary for Car]]</f>
        <v>0</v>
      </c>
      <c r="U134">
        <f>Table24513[[#This Row],['# of Spare Parts or Packages]]+Table24513[[#This Row],['# of Packages or Parts]]</f>
        <v>0</v>
      </c>
      <c r="V134" s="128"/>
      <c r="W134" s="128"/>
      <c r="X134" s="128">
        <f>Table24513[[#This Row],['# of Packages or Parts]]*Table24513[[#This Row],[Price per Package or Part]]+Table24513[[#This Row],[Shipping Cost]]</f>
        <v>0</v>
      </c>
      <c r="Y134" s="15">
        <f>Table24513[[#This Row],[Total '# of Parts or Packages to Order]]*Table24513[[#This Row],[Price per Package or Part]]+Table24513[[#This Row],[Shipping Cost]]</f>
        <v>0</v>
      </c>
    </row>
    <row r="135" spans="7:25">
      <c r="G135" s="36"/>
      <c r="H135" s="36"/>
      <c r="L135">
        <f>Table24513[[#This Row],[Mass/part (lb)]]*Table24513[[#This Row],[QTY Nessary for Car]]</f>
        <v>0</v>
      </c>
      <c r="U135">
        <f>Table24513[[#This Row],['# of Spare Parts or Packages]]+Table24513[[#This Row],['# of Packages or Parts]]</f>
        <v>0</v>
      </c>
      <c r="V135" s="128"/>
      <c r="W135" s="128"/>
      <c r="X135" s="128">
        <f>Table24513[[#This Row],['# of Packages or Parts]]*Table24513[[#This Row],[Price per Package or Part]]+Table24513[[#This Row],[Shipping Cost]]</f>
        <v>0</v>
      </c>
      <c r="Y135" s="15">
        <f>Table24513[[#This Row],[Total '# of Parts or Packages to Order]]*Table24513[[#This Row],[Price per Package or Part]]+Table24513[[#This Row],[Shipping Cost]]</f>
        <v>0</v>
      </c>
    </row>
    <row r="136" spans="7:25">
      <c r="G136" s="36"/>
      <c r="H136" s="36"/>
      <c r="L136">
        <f>Table24513[[#This Row],[Mass/part (lb)]]*Table24513[[#This Row],[QTY Nessary for Car]]</f>
        <v>0</v>
      </c>
      <c r="U136">
        <f>Table24513[[#This Row],['# of Spare Parts or Packages]]+Table24513[[#This Row],['# of Packages or Parts]]</f>
        <v>0</v>
      </c>
      <c r="V136" s="128"/>
      <c r="W136" s="128"/>
      <c r="X136" s="128">
        <f>Table24513[[#This Row],['# of Packages or Parts]]*Table24513[[#This Row],[Price per Package or Part]]+Table24513[[#This Row],[Shipping Cost]]</f>
        <v>0</v>
      </c>
      <c r="Y136" s="15">
        <f>Table24513[[#This Row],[Total '# of Parts or Packages to Order]]*Table24513[[#This Row],[Price per Package or Part]]+Table24513[[#This Row],[Shipping Cost]]</f>
        <v>0</v>
      </c>
    </row>
    <row r="137" spans="7:25">
      <c r="G137" s="36"/>
      <c r="H137" s="36"/>
      <c r="L137">
        <f>Table24513[[#This Row],[Mass/part (lb)]]*Table24513[[#This Row],[QTY Nessary for Car]]</f>
        <v>0</v>
      </c>
      <c r="U137">
        <f>Table24513[[#This Row],['# of Spare Parts or Packages]]+Table24513[[#This Row],['# of Packages or Parts]]</f>
        <v>0</v>
      </c>
      <c r="V137" s="128"/>
      <c r="W137" s="128"/>
      <c r="X137" s="128">
        <f>Table24513[[#This Row],['# of Packages or Parts]]*Table24513[[#This Row],[Price per Package or Part]]+Table24513[[#This Row],[Shipping Cost]]</f>
        <v>0</v>
      </c>
      <c r="Y137" s="15">
        <f>Table24513[[#This Row],[Total '# of Parts or Packages to Order]]*Table24513[[#This Row],[Price per Package or Part]]+Table24513[[#This Row],[Shipping Cost]]</f>
        <v>0</v>
      </c>
    </row>
    <row r="138" spans="7:25">
      <c r="G138" s="36"/>
      <c r="H138" s="36"/>
      <c r="L138">
        <f>Table24513[[#This Row],[Mass/part (lb)]]*Table24513[[#This Row],[QTY Nessary for Car]]</f>
        <v>0</v>
      </c>
      <c r="U138">
        <f>Table24513[[#This Row],['# of Spare Parts or Packages]]+Table24513[[#This Row],['# of Packages or Parts]]</f>
        <v>0</v>
      </c>
      <c r="V138" s="128"/>
      <c r="W138" s="128"/>
      <c r="X138" s="128">
        <f>Table24513[[#This Row],['# of Packages or Parts]]*Table24513[[#This Row],[Price per Package or Part]]+Table24513[[#This Row],[Shipping Cost]]</f>
        <v>0</v>
      </c>
      <c r="Y138" s="15">
        <f>Table24513[[#This Row],[Total '# of Parts or Packages to Order]]*Table24513[[#This Row],[Price per Package or Part]]+Table24513[[#This Row],[Shipping Cost]]</f>
        <v>0</v>
      </c>
    </row>
    <row r="139" spans="7:25">
      <c r="G139" s="36"/>
      <c r="H139" s="36"/>
      <c r="L139">
        <f>Table24513[[#This Row],[Mass/part (lb)]]*Table24513[[#This Row],[QTY Nessary for Car]]</f>
        <v>0</v>
      </c>
      <c r="U139">
        <f>Table24513[[#This Row],['# of Spare Parts or Packages]]+Table24513[[#This Row],['# of Packages or Parts]]</f>
        <v>0</v>
      </c>
      <c r="V139" s="128"/>
      <c r="W139" s="128"/>
      <c r="X139" s="128">
        <f>Table24513[[#This Row],['# of Packages or Parts]]*Table24513[[#This Row],[Price per Package or Part]]+Table24513[[#This Row],[Shipping Cost]]</f>
        <v>0</v>
      </c>
      <c r="Y139" s="15">
        <f>Table24513[[#This Row],[Total '# of Parts or Packages to Order]]*Table24513[[#This Row],[Price per Package or Part]]+Table24513[[#This Row],[Shipping Cost]]</f>
        <v>0</v>
      </c>
    </row>
    <row r="140" spans="7:25">
      <c r="G140" s="36"/>
      <c r="H140" s="36"/>
      <c r="L140">
        <f>Table24513[[#This Row],[Mass/part (lb)]]*Table24513[[#This Row],[QTY Nessary for Car]]</f>
        <v>0</v>
      </c>
      <c r="U140">
        <f>Table24513[[#This Row],['# of Spare Parts or Packages]]+Table24513[[#This Row],['# of Packages or Parts]]</f>
        <v>0</v>
      </c>
      <c r="V140" s="128"/>
      <c r="W140" s="128"/>
      <c r="X140" s="128">
        <f>Table24513[[#This Row],['# of Packages or Parts]]*Table24513[[#This Row],[Price per Package or Part]]+Table24513[[#This Row],[Shipping Cost]]</f>
        <v>0</v>
      </c>
      <c r="Y140" s="15">
        <f>Table24513[[#This Row],[Total '# of Parts or Packages to Order]]*Table24513[[#This Row],[Price per Package or Part]]+Table24513[[#This Row],[Shipping Cost]]</f>
        <v>0</v>
      </c>
    </row>
    <row r="141" spans="7:25">
      <c r="G141" s="36"/>
      <c r="H141" s="36"/>
      <c r="L141">
        <f>Table24513[[#This Row],[Mass/part (lb)]]*Table24513[[#This Row],[QTY Nessary for Car]]</f>
        <v>0</v>
      </c>
      <c r="U141">
        <f>Table24513[[#This Row],['# of Spare Parts or Packages]]+Table24513[[#This Row],['# of Packages or Parts]]</f>
        <v>0</v>
      </c>
      <c r="V141" s="128"/>
      <c r="W141" s="128"/>
      <c r="X141" s="128">
        <f>Table24513[[#This Row],['# of Packages or Parts]]*Table24513[[#This Row],[Price per Package or Part]]+Table24513[[#This Row],[Shipping Cost]]</f>
        <v>0</v>
      </c>
      <c r="Y141" s="15">
        <f>Table24513[[#This Row],[Total '# of Parts or Packages to Order]]*Table24513[[#This Row],[Price per Package or Part]]+Table24513[[#This Row],[Shipping Cost]]</f>
        <v>0</v>
      </c>
    </row>
    <row r="142" spans="7:25">
      <c r="G142" s="36"/>
      <c r="H142" s="36"/>
      <c r="L142">
        <f>Table24513[[#This Row],[Mass/part (lb)]]*Table24513[[#This Row],[QTY Nessary for Car]]</f>
        <v>0</v>
      </c>
      <c r="U142">
        <f>Table24513[[#This Row],['# of Spare Parts or Packages]]+Table24513[[#This Row],['# of Packages or Parts]]</f>
        <v>0</v>
      </c>
      <c r="V142" s="128"/>
      <c r="W142" s="128"/>
      <c r="X142" s="128">
        <f>Table24513[[#This Row],['# of Packages or Parts]]*Table24513[[#This Row],[Price per Package or Part]]+Table24513[[#This Row],[Shipping Cost]]</f>
        <v>0</v>
      </c>
      <c r="Y142" s="15">
        <f>Table24513[[#This Row],[Total '# of Parts or Packages to Order]]*Table24513[[#This Row],[Price per Package or Part]]+Table24513[[#This Row],[Shipping Cost]]</f>
        <v>0</v>
      </c>
    </row>
    <row r="143" spans="7:25">
      <c r="G143" s="36"/>
      <c r="H143" s="36"/>
      <c r="L143">
        <f>Table24513[[#This Row],[Mass/part (lb)]]*Table24513[[#This Row],[QTY Nessary for Car]]</f>
        <v>0</v>
      </c>
      <c r="U143">
        <f>Table24513[[#This Row],['# of Spare Parts or Packages]]+Table24513[[#This Row],['# of Packages or Parts]]</f>
        <v>0</v>
      </c>
      <c r="V143" s="128"/>
      <c r="W143" s="128"/>
      <c r="X143" s="128">
        <f>Table24513[[#This Row],['# of Packages or Parts]]*Table24513[[#This Row],[Price per Package or Part]]+Table24513[[#This Row],[Shipping Cost]]</f>
        <v>0</v>
      </c>
      <c r="Y143" s="15">
        <f>Table24513[[#This Row],[Total '# of Parts or Packages to Order]]*Table24513[[#This Row],[Price per Package or Part]]+Table24513[[#This Row],[Shipping Cost]]</f>
        <v>0</v>
      </c>
    </row>
    <row r="144" spans="7:25">
      <c r="G144" s="36"/>
      <c r="H144" s="36"/>
      <c r="L144">
        <f>Table24513[[#This Row],[Mass/part (lb)]]*Table24513[[#This Row],[QTY Nessary for Car]]</f>
        <v>0</v>
      </c>
      <c r="U144">
        <f>Table24513[[#This Row],['# of Spare Parts or Packages]]+Table24513[[#This Row],['# of Packages or Parts]]</f>
        <v>0</v>
      </c>
      <c r="V144" s="128"/>
      <c r="W144" s="128"/>
      <c r="X144" s="128">
        <f>Table24513[[#This Row],['# of Packages or Parts]]*Table24513[[#This Row],[Price per Package or Part]]+Table24513[[#This Row],[Shipping Cost]]</f>
        <v>0</v>
      </c>
      <c r="Y144" s="15">
        <f>Table24513[[#This Row],[Total '# of Parts or Packages to Order]]*Table24513[[#This Row],[Price per Package or Part]]+Table24513[[#This Row],[Shipping Cost]]</f>
        <v>0</v>
      </c>
    </row>
    <row r="145" spans="7:25">
      <c r="G145" s="36"/>
      <c r="H145" s="36"/>
      <c r="L145">
        <f>Table24513[[#This Row],[Mass/part (lb)]]*Table24513[[#This Row],[QTY Nessary for Car]]</f>
        <v>0</v>
      </c>
      <c r="U145">
        <f>Table24513[[#This Row],['# of Spare Parts or Packages]]+Table24513[[#This Row],['# of Packages or Parts]]</f>
        <v>0</v>
      </c>
      <c r="V145" s="128"/>
      <c r="W145" s="128"/>
      <c r="X145" s="128">
        <f>Table24513[[#This Row],['# of Packages or Parts]]*Table24513[[#This Row],[Price per Package or Part]]+Table24513[[#This Row],[Shipping Cost]]</f>
        <v>0</v>
      </c>
      <c r="Y145" s="15">
        <f>Table24513[[#This Row],[Total '# of Parts or Packages to Order]]*Table24513[[#This Row],[Price per Package or Part]]+Table24513[[#This Row],[Shipping Cost]]</f>
        <v>0</v>
      </c>
    </row>
    <row r="146" spans="7:25">
      <c r="G146" s="36"/>
      <c r="H146" s="36"/>
      <c r="L146">
        <f>Table24513[[#This Row],[Mass/part (lb)]]*Table24513[[#This Row],[QTY Nessary for Car]]</f>
        <v>0</v>
      </c>
      <c r="U146">
        <f>Table24513[[#This Row],['# of Spare Parts or Packages]]+Table24513[[#This Row],['# of Packages or Parts]]</f>
        <v>0</v>
      </c>
      <c r="V146" s="128"/>
      <c r="W146" s="128"/>
      <c r="X146" s="128">
        <f>Table24513[[#This Row],['# of Packages or Parts]]*Table24513[[#This Row],[Price per Package or Part]]+Table24513[[#This Row],[Shipping Cost]]</f>
        <v>0</v>
      </c>
      <c r="Y146" s="15">
        <f>Table24513[[#This Row],[Total '# of Parts or Packages to Order]]*Table24513[[#This Row],[Price per Package or Part]]+Table24513[[#This Row],[Shipping Cost]]</f>
        <v>0</v>
      </c>
    </row>
    <row r="147" spans="7:25">
      <c r="G147" s="36"/>
      <c r="H147" s="36"/>
      <c r="L147">
        <f>Table24513[[#This Row],[Mass/part (lb)]]*Table24513[[#This Row],[QTY Nessary for Car]]</f>
        <v>0</v>
      </c>
      <c r="U147">
        <f>Table24513[[#This Row],['# of Spare Parts or Packages]]+Table24513[[#This Row],['# of Packages or Parts]]</f>
        <v>0</v>
      </c>
      <c r="V147" s="128"/>
      <c r="W147" s="128"/>
      <c r="X147" s="128">
        <f>Table24513[[#This Row],['# of Packages or Parts]]*Table24513[[#This Row],[Price per Package or Part]]+Table24513[[#This Row],[Shipping Cost]]</f>
        <v>0</v>
      </c>
      <c r="Y147" s="15">
        <f>Table24513[[#This Row],[Total '# of Parts or Packages to Order]]*Table24513[[#This Row],[Price per Package or Part]]+Table24513[[#This Row],[Shipping Cost]]</f>
        <v>0</v>
      </c>
    </row>
    <row r="148" spans="7:25">
      <c r="G148" s="36"/>
      <c r="H148" s="36"/>
      <c r="L148">
        <f>Table24513[[#This Row],[Mass/part (lb)]]*Table24513[[#This Row],[QTY Nessary for Car]]</f>
        <v>0</v>
      </c>
      <c r="U148">
        <f>Table24513[[#This Row],['# of Spare Parts or Packages]]+Table24513[[#This Row],['# of Packages or Parts]]</f>
        <v>0</v>
      </c>
      <c r="V148" s="128"/>
      <c r="W148" s="128"/>
      <c r="X148" s="128">
        <f>Table24513[[#This Row],['# of Packages or Parts]]*Table24513[[#This Row],[Price per Package or Part]]+Table24513[[#This Row],[Shipping Cost]]</f>
        <v>0</v>
      </c>
      <c r="Y148" s="15">
        <f>Table24513[[#This Row],[Total '# of Parts or Packages to Order]]*Table24513[[#This Row],[Price per Package or Part]]+Table24513[[#This Row],[Shipping Cost]]</f>
        <v>0</v>
      </c>
    </row>
    <row r="149" spans="7:25">
      <c r="G149" s="36"/>
      <c r="H149" s="36"/>
      <c r="L149">
        <f>Table24513[[#This Row],[Mass/part (lb)]]*Table24513[[#This Row],[QTY Nessary for Car]]</f>
        <v>0</v>
      </c>
      <c r="U149">
        <f>Table24513[[#This Row],['# of Spare Parts or Packages]]+Table24513[[#This Row],['# of Packages or Parts]]</f>
        <v>0</v>
      </c>
      <c r="V149" s="128"/>
      <c r="W149" s="128"/>
      <c r="X149" s="128">
        <f>Table24513[[#This Row],['# of Packages or Parts]]*Table24513[[#This Row],[Price per Package or Part]]+Table24513[[#This Row],[Shipping Cost]]</f>
        <v>0</v>
      </c>
      <c r="Y149" s="15">
        <f>Table24513[[#This Row],[Total '# of Parts or Packages to Order]]*Table24513[[#This Row],[Price per Package or Part]]+Table24513[[#This Row],[Shipping Cost]]</f>
        <v>0</v>
      </c>
    </row>
    <row r="150" spans="7:25">
      <c r="G150" s="36"/>
      <c r="H150" s="36"/>
      <c r="L150">
        <f>Table24513[[#This Row],[Mass/part (lb)]]*Table24513[[#This Row],[QTY Nessary for Car]]</f>
        <v>0</v>
      </c>
      <c r="U150">
        <f>Table24513[[#This Row],['# of Spare Parts or Packages]]+Table24513[[#This Row],['# of Packages or Parts]]</f>
        <v>0</v>
      </c>
      <c r="V150" s="128"/>
      <c r="W150" s="128"/>
      <c r="X150" s="128">
        <f>Table24513[[#This Row],['# of Packages or Parts]]*Table24513[[#This Row],[Price per Package or Part]]+Table24513[[#This Row],[Shipping Cost]]</f>
        <v>0</v>
      </c>
      <c r="Y150" s="15">
        <f>Table24513[[#This Row],[Total '# of Parts or Packages to Order]]*Table24513[[#This Row],[Price per Package or Part]]+Table24513[[#This Row],[Shipping Cost]]</f>
        <v>0</v>
      </c>
    </row>
    <row r="151" spans="7:25">
      <c r="G151" s="36"/>
      <c r="H151" s="36"/>
      <c r="L151">
        <f>Table24513[[#This Row],[Mass/part (lb)]]*Table24513[[#This Row],[QTY Nessary for Car]]</f>
        <v>0</v>
      </c>
      <c r="U151">
        <f>Table24513[[#This Row],['# of Spare Parts or Packages]]+Table24513[[#This Row],['# of Packages or Parts]]</f>
        <v>0</v>
      </c>
      <c r="V151" s="128"/>
      <c r="W151" s="128"/>
      <c r="X151" s="128">
        <f>Table24513[[#This Row],['# of Packages or Parts]]*Table24513[[#This Row],[Price per Package or Part]]+Table24513[[#This Row],[Shipping Cost]]</f>
        <v>0</v>
      </c>
      <c r="Y151" s="15">
        <f>Table24513[[#This Row],[Total '# of Parts or Packages to Order]]*Table24513[[#This Row],[Price per Package or Part]]+Table24513[[#This Row],[Shipping Cost]]</f>
        <v>0</v>
      </c>
    </row>
    <row r="152" spans="7:25">
      <c r="G152" s="36"/>
      <c r="H152" s="36"/>
      <c r="L152">
        <f>Table24513[[#This Row],[Mass/part (lb)]]*Table24513[[#This Row],[QTY Nessary for Car]]</f>
        <v>0</v>
      </c>
      <c r="U152">
        <f>Table24513[[#This Row],['# of Spare Parts or Packages]]+Table24513[[#This Row],['# of Packages or Parts]]</f>
        <v>0</v>
      </c>
      <c r="V152" s="128"/>
      <c r="W152" s="128"/>
      <c r="X152" s="128">
        <f>Table24513[[#This Row],['# of Packages or Parts]]*Table24513[[#This Row],[Price per Package or Part]]+Table24513[[#This Row],[Shipping Cost]]</f>
        <v>0</v>
      </c>
      <c r="Y152" s="15">
        <f>Table24513[[#This Row],[Total '# of Parts or Packages to Order]]*Table24513[[#This Row],[Price per Package or Part]]+Table24513[[#This Row],[Shipping Cost]]</f>
        <v>0</v>
      </c>
    </row>
    <row r="153" spans="7:25">
      <c r="G153" s="36"/>
      <c r="H153" s="36"/>
      <c r="L153">
        <f>Table24513[[#This Row],[Mass/part (lb)]]*Table24513[[#This Row],[QTY Nessary for Car]]</f>
        <v>0</v>
      </c>
      <c r="U153">
        <f>Table24513[[#This Row],['# of Spare Parts or Packages]]+Table24513[[#This Row],['# of Packages or Parts]]</f>
        <v>0</v>
      </c>
      <c r="V153" s="128"/>
      <c r="W153" s="128"/>
      <c r="X153" s="128">
        <f>Table24513[[#This Row],['# of Packages or Parts]]*Table24513[[#This Row],[Price per Package or Part]]+Table24513[[#This Row],[Shipping Cost]]</f>
        <v>0</v>
      </c>
      <c r="Y153" s="15">
        <f>Table24513[[#This Row],[Total '# of Parts or Packages to Order]]*Table24513[[#This Row],[Price per Package or Part]]+Table24513[[#This Row],[Shipping Cost]]</f>
        <v>0</v>
      </c>
    </row>
    <row r="154" spans="7:25">
      <c r="G154" s="36"/>
      <c r="H154" s="36"/>
      <c r="L154">
        <f>Table24513[[#This Row],[Mass/part (lb)]]*Table24513[[#This Row],[QTY Nessary for Car]]</f>
        <v>0</v>
      </c>
      <c r="U154">
        <f>Table24513[[#This Row],['# of Spare Parts or Packages]]+Table24513[[#This Row],['# of Packages or Parts]]</f>
        <v>0</v>
      </c>
      <c r="V154" s="128"/>
      <c r="W154" s="128"/>
      <c r="X154" s="128">
        <f>Table24513[[#This Row],['# of Packages or Parts]]*Table24513[[#This Row],[Price per Package or Part]]+Table24513[[#This Row],[Shipping Cost]]</f>
        <v>0</v>
      </c>
      <c r="Y154" s="15">
        <f>Table24513[[#This Row],[Total '# of Parts or Packages to Order]]*Table24513[[#This Row],[Price per Package or Part]]+Table24513[[#This Row],[Shipping Cost]]</f>
        <v>0</v>
      </c>
    </row>
    <row r="155" spans="7:25">
      <c r="G155" s="36"/>
      <c r="H155" s="36"/>
      <c r="L155">
        <f>Table24513[[#This Row],[Mass/part (lb)]]*Table24513[[#This Row],[QTY Nessary for Car]]</f>
        <v>0</v>
      </c>
      <c r="U155">
        <f>Table24513[[#This Row],['# of Spare Parts or Packages]]+Table24513[[#This Row],['# of Packages or Parts]]</f>
        <v>0</v>
      </c>
      <c r="V155" s="128"/>
      <c r="W155" s="128"/>
      <c r="X155" s="128">
        <f>Table24513[[#This Row],['# of Packages or Parts]]*Table24513[[#This Row],[Price per Package or Part]]+Table24513[[#This Row],[Shipping Cost]]</f>
        <v>0</v>
      </c>
      <c r="Y155" s="15">
        <f>Table24513[[#This Row],[Total '# of Parts or Packages to Order]]*Table24513[[#This Row],[Price per Package or Part]]+Table24513[[#This Row],[Shipping Cost]]</f>
        <v>0</v>
      </c>
    </row>
    <row r="156" spans="7:25">
      <c r="G156" s="36"/>
      <c r="H156" s="36"/>
      <c r="L156">
        <f>Table24513[[#This Row],[Mass/part (lb)]]*Table24513[[#This Row],[QTY Nessary for Car]]</f>
        <v>0</v>
      </c>
      <c r="U156">
        <f>Table24513[[#This Row],['# of Spare Parts or Packages]]+Table24513[[#This Row],['# of Packages or Parts]]</f>
        <v>0</v>
      </c>
      <c r="V156" s="128"/>
      <c r="W156" s="128"/>
      <c r="X156" s="128">
        <f>Table24513[[#This Row],['# of Packages or Parts]]*Table24513[[#This Row],[Price per Package or Part]]+Table24513[[#This Row],[Shipping Cost]]</f>
        <v>0</v>
      </c>
      <c r="Y156" s="15">
        <f>Table24513[[#This Row],[Total '# of Parts or Packages to Order]]*Table24513[[#This Row],[Price per Package or Part]]+Table24513[[#This Row],[Shipping Cost]]</f>
        <v>0</v>
      </c>
    </row>
    <row r="157" spans="7:25">
      <c r="G157" s="36"/>
      <c r="H157" s="36"/>
      <c r="L157">
        <f>Table24513[[#This Row],[Mass/part (lb)]]*Table24513[[#This Row],[QTY Nessary for Car]]</f>
        <v>0</v>
      </c>
      <c r="U157">
        <f>Table24513[[#This Row],['# of Spare Parts or Packages]]+Table24513[[#This Row],['# of Packages or Parts]]</f>
        <v>0</v>
      </c>
      <c r="V157" s="128"/>
      <c r="W157" s="128"/>
      <c r="X157" s="128">
        <f>Table24513[[#This Row],['# of Packages or Parts]]*Table24513[[#This Row],[Price per Package or Part]]+Table24513[[#This Row],[Shipping Cost]]</f>
        <v>0</v>
      </c>
      <c r="Y157" s="15">
        <f>Table24513[[#This Row],[Total '# of Parts or Packages to Order]]*Table24513[[#This Row],[Price per Package or Part]]+Table24513[[#This Row],[Shipping Cost]]</f>
        <v>0</v>
      </c>
    </row>
    <row r="158" spans="7:25">
      <c r="G158" s="36"/>
      <c r="H158" s="36"/>
      <c r="L158">
        <f>Table24513[[#This Row],[Mass/part (lb)]]*Table24513[[#This Row],[QTY Nessary for Car]]</f>
        <v>0</v>
      </c>
      <c r="U158">
        <f>Table24513[[#This Row],['# of Spare Parts or Packages]]+Table24513[[#This Row],['# of Packages or Parts]]</f>
        <v>0</v>
      </c>
      <c r="V158" s="128"/>
      <c r="W158" s="128"/>
      <c r="X158" s="128">
        <f>Table24513[[#This Row],['# of Packages or Parts]]*Table24513[[#This Row],[Price per Package or Part]]+Table24513[[#This Row],[Shipping Cost]]</f>
        <v>0</v>
      </c>
      <c r="Y158" s="15">
        <f>Table24513[[#This Row],[Total '# of Parts or Packages to Order]]*Table24513[[#This Row],[Price per Package or Part]]+Table24513[[#This Row],[Shipping Cost]]</f>
        <v>0</v>
      </c>
    </row>
    <row r="159" spans="7:25">
      <c r="G159" s="36"/>
      <c r="H159" s="36"/>
      <c r="L159">
        <f>Table24513[[#This Row],[Mass/part (lb)]]*Table24513[[#This Row],[QTY Nessary for Car]]</f>
        <v>0</v>
      </c>
      <c r="U159">
        <f>Table24513[[#This Row],['# of Spare Parts or Packages]]+Table24513[[#This Row],['# of Packages or Parts]]</f>
        <v>0</v>
      </c>
      <c r="V159" s="128"/>
      <c r="W159" s="128"/>
      <c r="X159" s="128">
        <f>Table24513[[#This Row],['# of Packages or Parts]]*Table24513[[#This Row],[Price per Package or Part]]+Table24513[[#This Row],[Shipping Cost]]</f>
        <v>0</v>
      </c>
      <c r="Y159" s="15">
        <f>Table24513[[#This Row],[Total '# of Parts or Packages to Order]]*Table24513[[#This Row],[Price per Package or Part]]+Table24513[[#This Row],[Shipping Cost]]</f>
        <v>0</v>
      </c>
    </row>
    <row r="160" spans="7:25">
      <c r="G160" s="36"/>
      <c r="H160" s="36"/>
      <c r="L160">
        <f>Table24513[[#This Row],[Mass/part (lb)]]*Table24513[[#This Row],[QTY Nessary for Car]]</f>
        <v>0</v>
      </c>
      <c r="U160">
        <f>Table24513[[#This Row],['# of Spare Parts or Packages]]+Table24513[[#This Row],['# of Packages or Parts]]</f>
        <v>0</v>
      </c>
      <c r="V160" s="128"/>
      <c r="W160" s="128"/>
      <c r="X160" s="128">
        <f>Table24513[[#This Row],['# of Packages or Parts]]*Table24513[[#This Row],[Price per Package or Part]]+Table24513[[#This Row],[Shipping Cost]]</f>
        <v>0</v>
      </c>
      <c r="Y160" s="15">
        <f>Table24513[[#This Row],[Total '# of Parts or Packages to Order]]*Table24513[[#This Row],[Price per Package or Part]]+Table24513[[#This Row],[Shipping Cost]]</f>
        <v>0</v>
      </c>
    </row>
    <row r="161" spans="7:25">
      <c r="G161" s="36"/>
      <c r="H161" s="36"/>
      <c r="L161">
        <f>Table24513[[#This Row],[Mass/part (lb)]]*Table24513[[#This Row],[QTY Nessary for Car]]</f>
        <v>0</v>
      </c>
      <c r="U161">
        <f>Table24513[[#This Row],['# of Spare Parts or Packages]]+Table24513[[#This Row],['# of Packages or Parts]]</f>
        <v>0</v>
      </c>
      <c r="V161" s="128"/>
      <c r="W161" s="128"/>
      <c r="X161" s="128">
        <f>Table24513[[#This Row],['# of Packages or Parts]]*Table24513[[#This Row],[Price per Package or Part]]+Table24513[[#This Row],[Shipping Cost]]</f>
        <v>0</v>
      </c>
      <c r="Y161" s="15">
        <f>Table24513[[#This Row],[Total '# of Parts or Packages to Order]]*Table24513[[#This Row],[Price per Package or Part]]+Table24513[[#This Row],[Shipping Cost]]</f>
        <v>0</v>
      </c>
    </row>
    <row r="162" spans="7:25">
      <c r="G162" s="36"/>
      <c r="H162" s="36"/>
      <c r="L162">
        <f>Table24513[[#This Row],[Mass/part (lb)]]*Table24513[[#This Row],[QTY Nessary for Car]]</f>
        <v>0</v>
      </c>
      <c r="U162">
        <f>Table24513[[#This Row],['# of Spare Parts or Packages]]+Table24513[[#This Row],['# of Packages or Parts]]</f>
        <v>0</v>
      </c>
      <c r="V162" s="128"/>
      <c r="W162" s="128"/>
      <c r="X162" s="128">
        <f>Table24513[[#This Row],['# of Packages or Parts]]*Table24513[[#This Row],[Price per Package or Part]]+Table24513[[#This Row],[Shipping Cost]]</f>
        <v>0</v>
      </c>
      <c r="Y162" s="15">
        <f>Table24513[[#This Row],[Total '# of Parts or Packages to Order]]*Table24513[[#This Row],[Price per Package or Part]]+Table24513[[#This Row],[Shipping Cost]]</f>
        <v>0</v>
      </c>
    </row>
    <row r="163" spans="7:25">
      <c r="G163" s="36"/>
      <c r="H163" s="36"/>
      <c r="L163">
        <f>Table24513[[#This Row],[Mass/part (lb)]]*Table24513[[#This Row],[QTY Nessary for Car]]</f>
        <v>0</v>
      </c>
      <c r="U163">
        <f>Table24513[[#This Row],['# of Spare Parts or Packages]]+Table24513[[#This Row],['# of Packages or Parts]]</f>
        <v>0</v>
      </c>
      <c r="V163" s="128"/>
      <c r="W163" s="128"/>
      <c r="X163" s="128">
        <f>Table24513[[#This Row],['# of Packages or Parts]]*Table24513[[#This Row],[Price per Package or Part]]+Table24513[[#This Row],[Shipping Cost]]</f>
        <v>0</v>
      </c>
      <c r="Y163" s="15">
        <f>Table24513[[#This Row],[Total '# of Parts or Packages to Order]]*Table24513[[#This Row],[Price per Package or Part]]+Table24513[[#This Row],[Shipping Cost]]</f>
        <v>0</v>
      </c>
    </row>
    <row r="164" spans="7:25">
      <c r="G164" s="36"/>
      <c r="H164" s="36"/>
      <c r="L164">
        <f>Table24513[[#This Row],[Mass/part (lb)]]*Table24513[[#This Row],[QTY Nessary for Car]]</f>
        <v>0</v>
      </c>
      <c r="U164">
        <f>Table24513[[#This Row],['# of Spare Parts or Packages]]+Table24513[[#This Row],['# of Packages or Parts]]</f>
        <v>0</v>
      </c>
      <c r="V164" s="128"/>
      <c r="W164" s="128"/>
      <c r="X164" s="128">
        <f>Table24513[[#This Row],['# of Packages or Parts]]*Table24513[[#This Row],[Price per Package or Part]]+Table24513[[#This Row],[Shipping Cost]]</f>
        <v>0</v>
      </c>
      <c r="Y164" s="15">
        <f>Table24513[[#This Row],[Total '# of Parts or Packages to Order]]*Table24513[[#This Row],[Price per Package or Part]]+Table24513[[#This Row],[Shipping Cost]]</f>
        <v>0</v>
      </c>
    </row>
    <row r="165" spans="7:25">
      <c r="G165" s="36"/>
      <c r="H165" s="36"/>
      <c r="L165">
        <f>Table24513[[#This Row],[Mass/part (lb)]]*Table24513[[#This Row],[QTY Nessary for Car]]</f>
        <v>0</v>
      </c>
      <c r="U165">
        <f>Table24513[[#This Row],['# of Spare Parts or Packages]]+Table24513[[#This Row],['# of Packages or Parts]]</f>
        <v>0</v>
      </c>
      <c r="V165" s="128"/>
      <c r="W165" s="128"/>
      <c r="X165" s="128">
        <f>Table24513[[#This Row],['# of Packages or Parts]]*Table24513[[#This Row],[Price per Package or Part]]+Table24513[[#This Row],[Shipping Cost]]</f>
        <v>0</v>
      </c>
      <c r="Y165" s="15">
        <f>Table24513[[#This Row],[Total '# of Parts or Packages to Order]]*Table24513[[#This Row],[Price per Package or Part]]+Table24513[[#This Row],[Shipping Cost]]</f>
        <v>0</v>
      </c>
    </row>
    <row r="166" spans="7:25">
      <c r="G166" s="36"/>
      <c r="H166" s="36"/>
      <c r="L166">
        <f>Table24513[[#This Row],[Mass/part (lb)]]*Table24513[[#This Row],[QTY Nessary for Car]]</f>
        <v>0</v>
      </c>
      <c r="U166">
        <f>Table24513[[#This Row],['# of Spare Parts or Packages]]+Table24513[[#This Row],['# of Packages or Parts]]</f>
        <v>0</v>
      </c>
      <c r="V166" s="128"/>
      <c r="W166" s="128"/>
      <c r="X166" s="128">
        <f>Table24513[[#This Row],['# of Packages or Parts]]*Table24513[[#This Row],[Price per Package or Part]]+Table24513[[#This Row],[Shipping Cost]]</f>
        <v>0</v>
      </c>
      <c r="Y166" s="15">
        <f>Table24513[[#This Row],[Total '# of Parts or Packages to Order]]*Table24513[[#This Row],[Price per Package or Part]]+Table24513[[#This Row],[Shipping Cost]]</f>
        <v>0</v>
      </c>
    </row>
    <row r="167" spans="7:25">
      <c r="G167" s="36"/>
      <c r="H167" s="36"/>
      <c r="L167">
        <f>Table24513[[#This Row],[Mass/part (lb)]]*Table24513[[#This Row],[QTY Nessary for Car]]</f>
        <v>0</v>
      </c>
      <c r="U167">
        <f>Table24513[[#This Row],['# of Spare Parts or Packages]]+Table24513[[#This Row],['# of Packages or Parts]]</f>
        <v>0</v>
      </c>
      <c r="V167" s="128"/>
      <c r="W167" s="128"/>
      <c r="X167" s="128">
        <f>Table24513[[#This Row],['# of Packages or Parts]]*Table24513[[#This Row],[Price per Package or Part]]+Table24513[[#This Row],[Shipping Cost]]</f>
        <v>0</v>
      </c>
      <c r="Y167" s="15">
        <f>Table24513[[#This Row],[Total '# of Parts or Packages to Order]]*Table24513[[#This Row],[Price per Package or Part]]+Table24513[[#This Row],[Shipping Cost]]</f>
        <v>0</v>
      </c>
    </row>
    <row r="168" spans="7:25">
      <c r="G168" s="36"/>
      <c r="H168" s="36"/>
      <c r="L168">
        <f>Table24513[[#This Row],[Mass/part (lb)]]*Table24513[[#This Row],[QTY Nessary for Car]]</f>
        <v>0</v>
      </c>
      <c r="U168">
        <f>Table24513[[#This Row],['# of Spare Parts or Packages]]+Table24513[[#This Row],['# of Packages or Parts]]</f>
        <v>0</v>
      </c>
      <c r="V168" s="128"/>
      <c r="W168" s="128"/>
      <c r="X168" s="128">
        <f>Table24513[[#This Row],['# of Packages or Parts]]*Table24513[[#This Row],[Price per Package or Part]]+Table24513[[#This Row],[Shipping Cost]]</f>
        <v>0</v>
      </c>
      <c r="Y168" s="15">
        <f>Table24513[[#This Row],[Total '# of Parts or Packages to Order]]*Table24513[[#This Row],[Price per Package or Part]]+Table24513[[#This Row],[Shipping Cost]]</f>
        <v>0</v>
      </c>
    </row>
    <row r="169" spans="7:25">
      <c r="G169" s="36"/>
      <c r="H169" s="36"/>
      <c r="L169">
        <f>Table24513[[#This Row],[Mass/part (lb)]]*Table24513[[#This Row],[QTY Nessary for Car]]</f>
        <v>0</v>
      </c>
      <c r="U169">
        <f>Table24513[[#This Row],['# of Spare Parts or Packages]]+Table24513[[#This Row],['# of Packages or Parts]]</f>
        <v>0</v>
      </c>
      <c r="V169" s="128"/>
      <c r="W169" s="128"/>
      <c r="X169" s="128">
        <f>Table24513[[#This Row],['# of Packages or Parts]]*Table24513[[#This Row],[Price per Package or Part]]+Table24513[[#This Row],[Shipping Cost]]</f>
        <v>0</v>
      </c>
      <c r="Y169" s="15">
        <f>Table24513[[#This Row],[Total '# of Parts or Packages to Order]]*Table24513[[#This Row],[Price per Package or Part]]+Table24513[[#This Row],[Shipping Cost]]</f>
        <v>0</v>
      </c>
    </row>
    <row r="170" spans="7:25">
      <c r="G170" s="36"/>
      <c r="H170" s="36"/>
      <c r="L170">
        <f>Table24513[[#This Row],[Mass/part (lb)]]*Table24513[[#This Row],[QTY Nessary for Car]]</f>
        <v>0</v>
      </c>
      <c r="U170">
        <f>Table24513[[#This Row],['# of Spare Parts or Packages]]+Table24513[[#This Row],['# of Packages or Parts]]</f>
        <v>0</v>
      </c>
      <c r="V170" s="128"/>
      <c r="W170" s="128"/>
      <c r="X170" s="128">
        <f>Table24513[[#This Row],['# of Packages or Parts]]*Table24513[[#This Row],[Price per Package or Part]]+Table24513[[#This Row],[Shipping Cost]]</f>
        <v>0</v>
      </c>
      <c r="Y170" s="15">
        <f>Table24513[[#This Row],[Total '# of Parts or Packages to Order]]*Table24513[[#This Row],[Price per Package or Part]]+Table24513[[#This Row],[Shipping Cost]]</f>
        <v>0</v>
      </c>
    </row>
    <row r="171" spans="7:25">
      <c r="G171" s="36"/>
      <c r="H171" s="36"/>
      <c r="L171">
        <f>Table24513[[#This Row],[Mass/part (lb)]]*Table24513[[#This Row],[QTY Nessary for Car]]</f>
        <v>0</v>
      </c>
      <c r="U171">
        <f>Table24513[[#This Row],['# of Spare Parts or Packages]]+Table24513[[#This Row],['# of Packages or Parts]]</f>
        <v>0</v>
      </c>
      <c r="V171" s="128"/>
      <c r="W171" s="128"/>
      <c r="X171" s="128">
        <f>Table24513[[#This Row],['# of Packages or Parts]]*Table24513[[#This Row],[Price per Package or Part]]+Table24513[[#This Row],[Shipping Cost]]</f>
        <v>0</v>
      </c>
      <c r="Y171" s="15">
        <f>Table24513[[#This Row],[Total '# of Parts or Packages to Order]]*Table24513[[#This Row],[Price per Package or Part]]+Table24513[[#This Row],[Shipping Cost]]</f>
        <v>0</v>
      </c>
    </row>
    <row r="172" spans="7:25">
      <c r="G172" s="36"/>
      <c r="H172" s="36"/>
      <c r="L172">
        <f>Table24513[[#This Row],[Mass/part (lb)]]*Table24513[[#This Row],[QTY Nessary for Car]]</f>
        <v>0</v>
      </c>
      <c r="U172">
        <f>Table24513[[#This Row],['# of Spare Parts or Packages]]+Table24513[[#This Row],['# of Packages or Parts]]</f>
        <v>0</v>
      </c>
      <c r="V172" s="128"/>
      <c r="W172" s="128"/>
      <c r="X172" s="128">
        <f>Table24513[[#This Row],['# of Packages or Parts]]*Table24513[[#This Row],[Price per Package or Part]]+Table24513[[#This Row],[Shipping Cost]]</f>
        <v>0</v>
      </c>
      <c r="Y172" s="15">
        <f>Table24513[[#This Row],[Total '# of Parts or Packages to Order]]*Table24513[[#This Row],[Price per Package or Part]]+Table24513[[#This Row],[Shipping Cost]]</f>
        <v>0</v>
      </c>
    </row>
    <row r="173" spans="7:25">
      <c r="G173" s="36"/>
      <c r="H173" s="36"/>
      <c r="L173">
        <f>Table24513[[#This Row],[Mass/part (lb)]]*Table24513[[#This Row],[QTY Nessary for Car]]</f>
        <v>0</v>
      </c>
      <c r="U173">
        <f>Table24513[[#This Row],['# of Spare Parts or Packages]]+Table24513[[#This Row],['# of Packages or Parts]]</f>
        <v>0</v>
      </c>
      <c r="V173" s="128"/>
      <c r="W173" s="128"/>
      <c r="X173" s="128">
        <f>Table24513[[#This Row],['# of Packages or Parts]]*Table24513[[#This Row],[Price per Package or Part]]+Table24513[[#This Row],[Shipping Cost]]</f>
        <v>0</v>
      </c>
      <c r="Y173" s="15">
        <f>Table24513[[#This Row],[Total '# of Parts or Packages to Order]]*Table24513[[#This Row],[Price per Package or Part]]+Table24513[[#This Row],[Shipping Cost]]</f>
        <v>0</v>
      </c>
    </row>
    <row r="174" spans="7:25">
      <c r="G174" s="36"/>
      <c r="H174" s="36"/>
      <c r="L174">
        <f>Table24513[[#This Row],[Mass/part (lb)]]*Table24513[[#This Row],[QTY Nessary for Car]]</f>
        <v>0</v>
      </c>
      <c r="U174">
        <f>Table24513[[#This Row],['# of Spare Parts or Packages]]+Table24513[[#This Row],['# of Packages or Parts]]</f>
        <v>0</v>
      </c>
      <c r="V174" s="128"/>
      <c r="W174" s="128"/>
      <c r="X174" s="128">
        <f>Table24513[[#This Row],['# of Packages or Parts]]*Table24513[[#This Row],[Price per Package or Part]]+Table24513[[#This Row],[Shipping Cost]]</f>
        <v>0</v>
      </c>
      <c r="Y174" s="15">
        <f>Table24513[[#This Row],[Total '# of Parts or Packages to Order]]*Table24513[[#This Row],[Price per Package or Part]]+Table24513[[#This Row],[Shipping Cost]]</f>
        <v>0</v>
      </c>
    </row>
    <row r="175" spans="7:25">
      <c r="G175" s="36"/>
      <c r="H175" s="36"/>
      <c r="L175">
        <f>Table24513[[#This Row],[Mass/part (lb)]]*Table24513[[#This Row],[QTY Nessary for Car]]</f>
        <v>0</v>
      </c>
      <c r="U175">
        <f>Table24513[[#This Row],['# of Spare Parts or Packages]]+Table24513[[#This Row],['# of Packages or Parts]]</f>
        <v>0</v>
      </c>
      <c r="V175" s="128"/>
      <c r="W175" s="128"/>
      <c r="X175" s="128">
        <f>Table24513[[#This Row],['# of Packages or Parts]]*Table24513[[#This Row],[Price per Package or Part]]+Table24513[[#This Row],[Shipping Cost]]</f>
        <v>0</v>
      </c>
      <c r="Y175" s="15">
        <f>Table24513[[#This Row],[Total '# of Parts or Packages to Order]]*Table24513[[#This Row],[Price per Package or Part]]+Table24513[[#This Row],[Shipping Cost]]</f>
        <v>0</v>
      </c>
    </row>
    <row r="176" spans="7:25">
      <c r="G176" s="36"/>
      <c r="H176" s="36"/>
      <c r="L176">
        <f>Table24513[[#This Row],[Mass/part (lb)]]*Table24513[[#This Row],[QTY Nessary for Car]]</f>
        <v>0</v>
      </c>
      <c r="U176">
        <f>Table24513[[#This Row],['# of Spare Parts or Packages]]+Table24513[[#This Row],['# of Packages or Parts]]</f>
        <v>0</v>
      </c>
      <c r="V176" s="128"/>
      <c r="W176" s="128"/>
      <c r="X176" s="128">
        <f>Table24513[[#This Row],['# of Packages or Parts]]*Table24513[[#This Row],[Price per Package or Part]]+Table24513[[#This Row],[Shipping Cost]]</f>
        <v>0</v>
      </c>
      <c r="Y176" s="15">
        <f>Table24513[[#This Row],[Total '# of Parts or Packages to Order]]*Table24513[[#This Row],[Price per Package or Part]]+Table24513[[#This Row],[Shipping Cost]]</f>
        <v>0</v>
      </c>
    </row>
    <row r="177" spans="7:25">
      <c r="G177" s="36"/>
      <c r="H177" s="36"/>
      <c r="L177">
        <f>Table24513[[#This Row],[Mass/part (lb)]]*Table24513[[#This Row],[QTY Nessary for Car]]</f>
        <v>0</v>
      </c>
      <c r="U177">
        <f>Table24513[[#This Row],['# of Spare Parts or Packages]]+Table24513[[#This Row],['# of Packages or Parts]]</f>
        <v>0</v>
      </c>
      <c r="V177" s="128"/>
      <c r="W177" s="128"/>
      <c r="X177" s="128">
        <f>Table24513[[#This Row],['# of Packages or Parts]]*Table24513[[#This Row],[Price per Package or Part]]+Table24513[[#This Row],[Shipping Cost]]</f>
        <v>0</v>
      </c>
      <c r="Y177" s="15">
        <f>Table24513[[#This Row],[Total '# of Parts or Packages to Order]]*Table24513[[#This Row],[Price per Package or Part]]+Table24513[[#This Row],[Shipping Cost]]</f>
        <v>0</v>
      </c>
    </row>
    <row r="178" spans="7:25">
      <c r="G178" s="36"/>
      <c r="H178" s="36"/>
      <c r="L178">
        <f>Table24513[[#This Row],[Mass/part (lb)]]*Table24513[[#This Row],[QTY Nessary for Car]]</f>
        <v>0</v>
      </c>
      <c r="U178">
        <f>Table24513[[#This Row],['# of Spare Parts or Packages]]+Table24513[[#This Row],['# of Packages or Parts]]</f>
        <v>0</v>
      </c>
      <c r="V178" s="128"/>
      <c r="W178" s="128"/>
      <c r="X178" s="128">
        <f>Table24513[[#This Row],['# of Packages or Parts]]*Table24513[[#This Row],[Price per Package or Part]]+Table24513[[#This Row],[Shipping Cost]]</f>
        <v>0</v>
      </c>
      <c r="Y178" s="15">
        <f>Table24513[[#This Row],[Total '# of Parts or Packages to Order]]*Table24513[[#This Row],[Price per Package or Part]]+Table24513[[#This Row],[Shipping Cost]]</f>
        <v>0</v>
      </c>
    </row>
    <row r="179" spans="7:25">
      <c r="G179" s="36"/>
      <c r="H179" s="36"/>
      <c r="L179">
        <f>Table24513[[#This Row],[Mass/part (lb)]]*Table24513[[#This Row],[QTY Nessary for Car]]</f>
        <v>0</v>
      </c>
      <c r="U179">
        <f>Table24513[[#This Row],['# of Spare Parts or Packages]]+Table24513[[#This Row],['# of Packages or Parts]]</f>
        <v>0</v>
      </c>
      <c r="V179" s="128"/>
      <c r="W179" s="128"/>
      <c r="X179" s="128">
        <f>Table24513[[#This Row],['# of Packages or Parts]]*Table24513[[#This Row],[Price per Package or Part]]+Table24513[[#This Row],[Shipping Cost]]</f>
        <v>0</v>
      </c>
      <c r="Y179" s="15">
        <f>Table24513[[#This Row],[Total '# of Parts or Packages to Order]]*Table24513[[#This Row],[Price per Package or Part]]+Table24513[[#This Row],[Shipping Cost]]</f>
        <v>0</v>
      </c>
    </row>
    <row r="180" spans="7:25">
      <c r="G180" s="36"/>
      <c r="H180" s="36"/>
      <c r="L180">
        <f>Table24513[[#This Row],[Mass/part (lb)]]*Table24513[[#This Row],[QTY Nessary for Car]]</f>
        <v>0</v>
      </c>
      <c r="U180">
        <f>Table24513[[#This Row],['# of Spare Parts or Packages]]+Table24513[[#This Row],['# of Packages or Parts]]</f>
        <v>0</v>
      </c>
      <c r="V180" s="128"/>
      <c r="W180" s="128"/>
      <c r="X180" s="128">
        <f>Table24513[[#This Row],['# of Packages or Parts]]*Table24513[[#This Row],[Price per Package or Part]]+Table24513[[#This Row],[Shipping Cost]]</f>
        <v>0</v>
      </c>
      <c r="Y180" s="15">
        <f>Table24513[[#This Row],[Total '# of Parts or Packages to Order]]*Table24513[[#This Row],[Price per Package or Part]]+Table24513[[#This Row],[Shipping Cost]]</f>
        <v>0</v>
      </c>
    </row>
    <row r="181" spans="7:25">
      <c r="G181" s="36"/>
      <c r="H181" s="36"/>
      <c r="L181">
        <f>Table24513[[#This Row],[Mass/part (lb)]]*Table24513[[#This Row],[QTY Nessary for Car]]</f>
        <v>0</v>
      </c>
      <c r="U181">
        <f>Table24513[[#This Row],['# of Spare Parts or Packages]]+Table24513[[#This Row],['# of Packages or Parts]]</f>
        <v>0</v>
      </c>
      <c r="V181" s="128"/>
      <c r="W181" s="128"/>
      <c r="X181" s="128">
        <f>Table24513[[#This Row],['# of Packages or Parts]]*Table24513[[#This Row],[Price per Package or Part]]+Table24513[[#This Row],[Shipping Cost]]</f>
        <v>0</v>
      </c>
      <c r="Y181" s="15">
        <f>Table24513[[#This Row],[Total '# of Parts or Packages to Order]]*Table24513[[#This Row],[Price per Package or Part]]+Table24513[[#This Row],[Shipping Cost]]</f>
        <v>0</v>
      </c>
    </row>
    <row r="182" spans="7:25">
      <c r="G182" s="36"/>
      <c r="H182" s="36"/>
      <c r="L182">
        <f>Table24513[[#This Row],[Mass/part (lb)]]*Table24513[[#This Row],[QTY Nessary for Car]]</f>
        <v>0</v>
      </c>
      <c r="U182">
        <f>Table24513[[#This Row],['# of Spare Parts or Packages]]+Table24513[[#This Row],['# of Packages or Parts]]</f>
        <v>0</v>
      </c>
      <c r="V182" s="128"/>
      <c r="W182" s="128"/>
      <c r="X182" s="128">
        <f>Table24513[[#This Row],['# of Packages or Parts]]*Table24513[[#This Row],[Price per Package or Part]]+Table24513[[#This Row],[Shipping Cost]]</f>
        <v>0</v>
      </c>
      <c r="Y182" s="15">
        <f>Table24513[[#This Row],[Total '# of Parts or Packages to Order]]*Table24513[[#This Row],[Price per Package or Part]]+Table24513[[#This Row],[Shipping Cost]]</f>
        <v>0</v>
      </c>
    </row>
    <row r="183" spans="7:25">
      <c r="G183" s="36"/>
      <c r="H183" s="36"/>
      <c r="L183">
        <f>Table24513[[#This Row],[Mass/part (lb)]]*Table24513[[#This Row],[QTY Nessary for Car]]</f>
        <v>0</v>
      </c>
      <c r="U183">
        <f>Table24513[[#This Row],['# of Spare Parts or Packages]]+Table24513[[#This Row],['# of Packages or Parts]]</f>
        <v>0</v>
      </c>
      <c r="V183" s="128"/>
      <c r="W183" s="128"/>
      <c r="X183" s="128">
        <f>Table24513[[#This Row],['# of Packages or Parts]]*Table24513[[#This Row],[Price per Package or Part]]+Table24513[[#This Row],[Shipping Cost]]</f>
        <v>0</v>
      </c>
      <c r="Y183" s="15">
        <f>Table24513[[#This Row],[Total '# of Parts or Packages to Order]]*Table24513[[#This Row],[Price per Package or Part]]+Table24513[[#This Row],[Shipping Cost]]</f>
        <v>0</v>
      </c>
    </row>
    <row r="184" spans="7:25">
      <c r="G184" s="36"/>
      <c r="H184" s="36"/>
      <c r="L184">
        <f>Table24513[[#This Row],[Mass/part (lb)]]*Table24513[[#This Row],[QTY Nessary for Car]]</f>
        <v>0</v>
      </c>
      <c r="U184">
        <f>Table24513[[#This Row],['# of Spare Parts or Packages]]+Table24513[[#This Row],['# of Packages or Parts]]</f>
        <v>0</v>
      </c>
      <c r="V184" s="128"/>
      <c r="W184" s="128"/>
      <c r="X184" s="128">
        <f>Table24513[[#This Row],['# of Packages or Parts]]*Table24513[[#This Row],[Price per Package or Part]]+Table24513[[#This Row],[Shipping Cost]]</f>
        <v>0</v>
      </c>
      <c r="Y184" s="15">
        <f>Table24513[[#This Row],[Total '# of Parts or Packages to Order]]*Table24513[[#This Row],[Price per Package or Part]]+Table24513[[#This Row],[Shipping Cost]]</f>
        <v>0</v>
      </c>
    </row>
    <row r="185" spans="7:25">
      <c r="G185" s="36"/>
      <c r="H185" s="36"/>
      <c r="L185">
        <f>Table24513[[#This Row],[Mass/part (lb)]]*Table24513[[#This Row],[QTY Nessary for Car]]</f>
        <v>0</v>
      </c>
      <c r="U185">
        <f>Table24513[[#This Row],['# of Spare Parts or Packages]]+Table24513[[#This Row],['# of Packages or Parts]]</f>
        <v>0</v>
      </c>
      <c r="V185" s="128"/>
      <c r="W185" s="128"/>
      <c r="X185" s="128">
        <f>Table24513[[#This Row],['# of Packages or Parts]]*Table24513[[#This Row],[Price per Package or Part]]+Table24513[[#This Row],[Shipping Cost]]</f>
        <v>0</v>
      </c>
      <c r="Y185" s="15">
        <f>Table24513[[#This Row],[Total '# of Parts or Packages to Order]]*Table24513[[#This Row],[Price per Package or Part]]+Table24513[[#This Row],[Shipping Cost]]</f>
        <v>0</v>
      </c>
    </row>
    <row r="186" spans="7:25">
      <c r="G186" s="36"/>
      <c r="H186" s="36"/>
      <c r="L186">
        <f>Table24513[[#This Row],[Mass/part (lb)]]*Table24513[[#This Row],[QTY Nessary for Car]]</f>
        <v>0</v>
      </c>
      <c r="U186">
        <f>Table24513[[#This Row],['# of Spare Parts or Packages]]+Table24513[[#This Row],['# of Packages or Parts]]</f>
        <v>0</v>
      </c>
      <c r="V186" s="128"/>
      <c r="W186" s="128"/>
      <c r="X186" s="128">
        <f>Table24513[[#This Row],['# of Packages or Parts]]*Table24513[[#This Row],[Price per Package or Part]]+Table24513[[#This Row],[Shipping Cost]]</f>
        <v>0</v>
      </c>
      <c r="Y186" s="15">
        <f>Table24513[[#This Row],[Total '# of Parts or Packages to Order]]*Table24513[[#This Row],[Price per Package or Part]]+Table24513[[#This Row],[Shipping Cost]]</f>
        <v>0</v>
      </c>
    </row>
    <row r="187" spans="7:25">
      <c r="G187" s="36"/>
      <c r="H187" s="36"/>
      <c r="L187">
        <f>Table24513[[#This Row],[Mass/part (lb)]]*Table24513[[#This Row],[QTY Nessary for Car]]</f>
        <v>0</v>
      </c>
      <c r="U187">
        <f>Table24513[[#This Row],['# of Spare Parts or Packages]]+Table24513[[#This Row],['# of Packages or Parts]]</f>
        <v>0</v>
      </c>
      <c r="V187" s="128"/>
      <c r="W187" s="128"/>
      <c r="X187" s="128">
        <f>Table24513[[#This Row],['# of Packages or Parts]]*Table24513[[#This Row],[Price per Package or Part]]+Table24513[[#This Row],[Shipping Cost]]</f>
        <v>0</v>
      </c>
      <c r="Y187" s="15">
        <f>Table24513[[#This Row],[Total '# of Parts or Packages to Order]]*Table24513[[#This Row],[Price per Package or Part]]+Table24513[[#This Row],[Shipping Cost]]</f>
        <v>0</v>
      </c>
    </row>
    <row r="188" spans="7:25">
      <c r="G188" s="36"/>
      <c r="H188" s="36"/>
      <c r="L188">
        <f>Table24513[[#This Row],[Mass/part (lb)]]*Table24513[[#This Row],[QTY Nessary for Car]]</f>
        <v>0</v>
      </c>
      <c r="U188">
        <f>Table24513[[#This Row],['# of Spare Parts or Packages]]+Table24513[[#This Row],['# of Packages or Parts]]</f>
        <v>0</v>
      </c>
      <c r="V188" s="128"/>
      <c r="W188" s="128"/>
      <c r="X188" s="128">
        <f>Table24513[[#This Row],['# of Packages or Parts]]*Table24513[[#This Row],[Price per Package or Part]]+Table24513[[#This Row],[Shipping Cost]]</f>
        <v>0</v>
      </c>
      <c r="Y188" s="15">
        <f>Table24513[[#This Row],[Total '# of Parts or Packages to Order]]*Table24513[[#This Row],[Price per Package or Part]]+Table24513[[#This Row],[Shipping Cost]]</f>
        <v>0</v>
      </c>
    </row>
    <row r="189" spans="7:25">
      <c r="G189" s="36"/>
      <c r="H189" s="36"/>
      <c r="L189">
        <f>Table24513[[#This Row],[Mass/part (lb)]]*Table24513[[#This Row],[QTY Nessary for Car]]</f>
        <v>0</v>
      </c>
      <c r="U189">
        <f>Table24513[[#This Row],['# of Spare Parts or Packages]]+Table24513[[#This Row],['# of Packages or Parts]]</f>
        <v>0</v>
      </c>
      <c r="V189" s="128"/>
      <c r="W189" s="128"/>
      <c r="X189" s="128">
        <f>Table24513[[#This Row],['# of Packages or Parts]]*Table24513[[#This Row],[Price per Package or Part]]+Table24513[[#This Row],[Shipping Cost]]</f>
        <v>0</v>
      </c>
      <c r="Y189" s="15">
        <f>Table24513[[#This Row],[Total '# of Parts or Packages to Order]]*Table24513[[#This Row],[Price per Package or Part]]+Table24513[[#This Row],[Shipping Cost]]</f>
        <v>0</v>
      </c>
    </row>
    <row r="190" spans="7:25">
      <c r="G190" s="36"/>
      <c r="H190" s="36"/>
      <c r="L190">
        <f>Table24513[[#This Row],[Mass/part (lb)]]*Table24513[[#This Row],[QTY Nessary for Car]]</f>
        <v>0</v>
      </c>
      <c r="U190">
        <f>Table24513[[#This Row],['# of Spare Parts or Packages]]+Table24513[[#This Row],['# of Packages or Parts]]</f>
        <v>0</v>
      </c>
      <c r="V190" s="128"/>
      <c r="W190" s="128"/>
      <c r="X190" s="128">
        <f>Table24513[[#This Row],['# of Packages or Parts]]*Table24513[[#This Row],[Price per Package or Part]]+Table24513[[#This Row],[Shipping Cost]]</f>
        <v>0</v>
      </c>
      <c r="Y190" s="15">
        <f>Table24513[[#This Row],[Total '# of Parts or Packages to Order]]*Table24513[[#This Row],[Price per Package or Part]]+Table24513[[#This Row],[Shipping Cost]]</f>
        <v>0</v>
      </c>
    </row>
    <row r="191" spans="7:25">
      <c r="G191" s="36"/>
      <c r="H191" s="36"/>
      <c r="L191">
        <f>Table24513[[#This Row],[Mass/part (lb)]]*Table24513[[#This Row],[QTY Nessary for Car]]</f>
        <v>0</v>
      </c>
      <c r="U191">
        <f>Table24513[[#This Row],['# of Spare Parts or Packages]]+Table24513[[#This Row],['# of Packages or Parts]]</f>
        <v>0</v>
      </c>
      <c r="V191" s="128"/>
      <c r="W191" s="128"/>
      <c r="X191" s="128">
        <f>Table24513[[#This Row],['# of Packages or Parts]]*Table24513[[#This Row],[Price per Package or Part]]+Table24513[[#This Row],[Shipping Cost]]</f>
        <v>0</v>
      </c>
      <c r="Y191" s="15">
        <f>Table24513[[#This Row],[Total '# of Parts or Packages to Order]]*Table24513[[#This Row],[Price per Package or Part]]+Table24513[[#This Row],[Shipping Cost]]</f>
        <v>0</v>
      </c>
    </row>
    <row r="192" spans="7:25">
      <c r="G192" s="36"/>
      <c r="H192" s="36"/>
      <c r="L192">
        <f>Table24513[[#This Row],[Mass/part (lb)]]*Table24513[[#This Row],[QTY Nessary for Car]]</f>
        <v>0</v>
      </c>
      <c r="U192">
        <f>Table24513[[#This Row],['# of Spare Parts or Packages]]+Table24513[[#This Row],['# of Packages or Parts]]</f>
        <v>0</v>
      </c>
      <c r="V192" s="128"/>
      <c r="W192" s="128"/>
      <c r="X192" s="128">
        <f>Table24513[[#This Row],['# of Packages or Parts]]*Table24513[[#This Row],[Price per Package or Part]]+Table24513[[#This Row],[Shipping Cost]]</f>
        <v>0</v>
      </c>
      <c r="Y192" s="15">
        <f>Table24513[[#This Row],[Total '# of Parts or Packages to Order]]*Table24513[[#This Row],[Price per Package or Part]]+Table24513[[#This Row],[Shipping Cost]]</f>
        <v>0</v>
      </c>
    </row>
    <row r="193" spans="7:25">
      <c r="G193" s="36"/>
      <c r="H193" s="36"/>
      <c r="L193">
        <f>Table24513[[#This Row],[Mass/part (lb)]]*Table24513[[#This Row],[QTY Nessary for Car]]</f>
        <v>0</v>
      </c>
      <c r="U193">
        <f>Table24513[[#This Row],['# of Spare Parts or Packages]]+Table24513[[#This Row],['# of Packages or Parts]]</f>
        <v>0</v>
      </c>
      <c r="V193" s="128"/>
      <c r="W193" s="128"/>
      <c r="X193" s="128">
        <f>Table24513[[#This Row],['# of Packages or Parts]]*Table24513[[#This Row],[Price per Package or Part]]+Table24513[[#This Row],[Shipping Cost]]</f>
        <v>0</v>
      </c>
      <c r="Y193" s="15">
        <f>Table24513[[#This Row],[Total '# of Parts or Packages to Order]]*Table24513[[#This Row],[Price per Package or Part]]+Table24513[[#This Row],[Shipping Cost]]</f>
        <v>0</v>
      </c>
    </row>
    <row r="194" spans="7:25">
      <c r="G194" s="36"/>
      <c r="H194" s="36"/>
      <c r="L194">
        <f>Table24513[[#This Row],[Mass/part (lb)]]*Table24513[[#This Row],[QTY Nessary for Car]]</f>
        <v>0</v>
      </c>
      <c r="U194">
        <f>Table24513[[#This Row],['# of Spare Parts or Packages]]+Table24513[[#This Row],['# of Packages or Parts]]</f>
        <v>0</v>
      </c>
      <c r="V194" s="128"/>
      <c r="W194" s="128"/>
      <c r="X194" s="128">
        <f>Table24513[[#This Row],['# of Packages or Parts]]*Table24513[[#This Row],[Price per Package or Part]]+Table24513[[#This Row],[Shipping Cost]]</f>
        <v>0</v>
      </c>
      <c r="Y194" s="15">
        <f>Table24513[[#This Row],[Total '# of Parts or Packages to Order]]*Table24513[[#This Row],[Price per Package or Part]]+Table24513[[#This Row],[Shipping Cost]]</f>
        <v>0</v>
      </c>
    </row>
    <row r="195" spans="7:25">
      <c r="G195" s="36"/>
      <c r="H195" s="36"/>
      <c r="L195">
        <f>Table24513[[#This Row],[Mass/part (lb)]]*Table24513[[#This Row],[QTY Nessary for Car]]</f>
        <v>0</v>
      </c>
      <c r="U195">
        <f>Table24513[[#This Row],['# of Spare Parts or Packages]]+Table24513[[#This Row],['# of Packages or Parts]]</f>
        <v>0</v>
      </c>
      <c r="V195" s="128"/>
      <c r="W195" s="128"/>
      <c r="X195" s="128">
        <f>Table24513[[#This Row],['# of Packages or Parts]]*Table24513[[#This Row],[Price per Package or Part]]+Table24513[[#This Row],[Shipping Cost]]</f>
        <v>0</v>
      </c>
      <c r="Y195" s="15">
        <f>Table24513[[#This Row],[Total '# of Parts or Packages to Order]]*Table24513[[#This Row],[Price per Package or Part]]+Table24513[[#This Row],[Shipping Cost]]</f>
        <v>0</v>
      </c>
    </row>
    <row r="196" spans="7:25">
      <c r="G196" s="36"/>
      <c r="H196" s="36"/>
      <c r="L196">
        <f>Table24513[[#This Row],[Mass/part (lb)]]*Table24513[[#This Row],[QTY Nessary for Car]]</f>
        <v>0</v>
      </c>
      <c r="U196">
        <f>Table24513[[#This Row],['# of Spare Parts or Packages]]+Table24513[[#This Row],['# of Packages or Parts]]</f>
        <v>0</v>
      </c>
      <c r="V196" s="128"/>
      <c r="W196" s="128"/>
      <c r="X196" s="128">
        <f>Table24513[[#This Row],['# of Packages or Parts]]*Table24513[[#This Row],[Price per Package or Part]]+Table24513[[#This Row],[Shipping Cost]]</f>
        <v>0</v>
      </c>
      <c r="Y196" s="15">
        <f>Table24513[[#This Row],[Total '# of Parts or Packages to Order]]*Table24513[[#This Row],[Price per Package or Part]]+Table24513[[#This Row],[Shipping Cost]]</f>
        <v>0</v>
      </c>
    </row>
    <row r="197" spans="7:25">
      <c r="G197" s="36"/>
      <c r="H197" s="36"/>
      <c r="L197">
        <f>Table24513[[#This Row],[Mass/part (lb)]]*Table24513[[#This Row],[QTY Nessary for Car]]</f>
        <v>0</v>
      </c>
      <c r="U197">
        <f>Table24513[[#This Row],['# of Spare Parts or Packages]]+Table24513[[#This Row],['# of Packages or Parts]]</f>
        <v>0</v>
      </c>
      <c r="V197" s="128"/>
      <c r="W197" s="128"/>
      <c r="X197" s="128">
        <f>Table24513[[#This Row],['# of Packages or Parts]]*Table24513[[#This Row],[Price per Package or Part]]+Table24513[[#This Row],[Shipping Cost]]</f>
        <v>0</v>
      </c>
      <c r="Y197" s="15">
        <f>Table24513[[#This Row],[Total '# of Parts or Packages to Order]]*Table24513[[#This Row],[Price per Package or Part]]+Table24513[[#This Row],[Shipping Cost]]</f>
        <v>0</v>
      </c>
    </row>
    <row r="198" spans="7:25">
      <c r="G198" s="36"/>
      <c r="H198" s="36"/>
      <c r="L198">
        <f>Table24513[[#This Row],[Mass/part (lb)]]*Table24513[[#This Row],[QTY Nessary for Car]]</f>
        <v>0</v>
      </c>
      <c r="U198">
        <f>Table24513[[#This Row],['# of Spare Parts or Packages]]+Table24513[[#This Row],['# of Packages or Parts]]</f>
        <v>0</v>
      </c>
      <c r="V198" s="128"/>
      <c r="W198" s="128"/>
      <c r="X198" s="128">
        <f>Table24513[[#This Row],['# of Packages or Parts]]*Table24513[[#This Row],[Price per Package or Part]]+Table24513[[#This Row],[Shipping Cost]]</f>
        <v>0</v>
      </c>
      <c r="Y198" s="15">
        <f>Table24513[[#This Row],[Total '# of Parts or Packages to Order]]*Table24513[[#This Row],[Price per Package or Part]]+Table24513[[#This Row],[Shipping Cost]]</f>
        <v>0</v>
      </c>
    </row>
    <row r="199" spans="7:25">
      <c r="G199" s="36"/>
      <c r="H199" s="36"/>
      <c r="L199">
        <f>Table24513[[#This Row],[Mass/part (lb)]]*Table24513[[#This Row],[QTY Nessary for Car]]</f>
        <v>0</v>
      </c>
      <c r="U199">
        <f>Table24513[[#This Row],['# of Spare Parts or Packages]]+Table24513[[#This Row],['# of Packages or Parts]]</f>
        <v>0</v>
      </c>
      <c r="V199" s="128"/>
      <c r="W199" s="128"/>
      <c r="X199" s="128">
        <f>Table24513[[#This Row],['# of Packages or Parts]]*Table24513[[#This Row],[Price per Package or Part]]+Table24513[[#This Row],[Shipping Cost]]</f>
        <v>0</v>
      </c>
      <c r="Y199" s="15">
        <f>Table24513[[#This Row],[Total '# of Parts or Packages to Order]]*Table24513[[#This Row],[Price per Package or Part]]+Table24513[[#This Row],[Shipping Cost]]</f>
        <v>0</v>
      </c>
    </row>
    <row r="200" spans="7:25">
      <c r="G200" s="36"/>
      <c r="H200" s="36"/>
      <c r="L200">
        <f>Table24513[[#This Row],[Mass/part (lb)]]*Table24513[[#This Row],[QTY Nessary for Car]]</f>
        <v>0</v>
      </c>
      <c r="U200">
        <f>Table24513[[#This Row],['# of Spare Parts or Packages]]+Table24513[[#This Row],['# of Packages or Parts]]</f>
        <v>0</v>
      </c>
      <c r="V200" s="128"/>
      <c r="W200" s="128"/>
      <c r="X200" s="128">
        <f>Table24513[[#This Row],['# of Packages or Parts]]*Table24513[[#This Row],[Price per Package or Part]]+Table24513[[#This Row],[Shipping Cost]]</f>
        <v>0</v>
      </c>
      <c r="Y200" s="15">
        <f>Table24513[[#This Row],[Total '# of Parts or Packages to Order]]*Table24513[[#This Row],[Price per Package or Part]]+Table24513[[#This Row],[Shipping Cost]]</f>
        <v>0</v>
      </c>
    </row>
    <row r="201" spans="7:25">
      <c r="G201" s="36"/>
      <c r="H201" s="36"/>
      <c r="L201">
        <f>Table24513[[#This Row],[Mass/part (lb)]]*Table24513[[#This Row],[QTY Nessary for Car]]</f>
        <v>0</v>
      </c>
      <c r="U201">
        <f>Table24513[[#This Row],['# of Spare Parts or Packages]]+Table24513[[#This Row],['# of Packages or Parts]]</f>
        <v>0</v>
      </c>
      <c r="V201" s="128"/>
      <c r="W201" s="128"/>
      <c r="X201" s="128">
        <f>Table24513[[#This Row],['# of Packages or Parts]]*Table24513[[#This Row],[Price per Package or Part]]+Table24513[[#This Row],[Shipping Cost]]</f>
        <v>0</v>
      </c>
      <c r="Y201" s="15">
        <f>Table24513[[#This Row],[Total '# of Parts or Packages to Order]]*Table24513[[#This Row],[Price per Package or Part]]+Table24513[[#This Row],[Shipping Cost]]</f>
        <v>0</v>
      </c>
    </row>
    <row r="202" spans="7:25">
      <c r="G202" s="36"/>
      <c r="H202" s="36"/>
      <c r="L202">
        <f>Table24513[[#This Row],[Mass/part (lb)]]*Table24513[[#This Row],[QTY Nessary for Car]]</f>
        <v>0</v>
      </c>
      <c r="U202">
        <f>Table24513[[#This Row],['# of Spare Parts or Packages]]+Table24513[[#This Row],['# of Packages or Parts]]</f>
        <v>0</v>
      </c>
      <c r="V202" s="128"/>
      <c r="W202" s="128"/>
      <c r="X202" s="128">
        <f>Table24513[[#This Row],['# of Packages or Parts]]*Table24513[[#This Row],[Price per Package or Part]]+Table24513[[#This Row],[Shipping Cost]]</f>
        <v>0</v>
      </c>
      <c r="Y202" s="15">
        <f>Table24513[[#This Row],[Total '# of Parts or Packages to Order]]*Table24513[[#This Row],[Price per Package or Part]]+Table24513[[#This Row],[Shipping Cost]]</f>
        <v>0</v>
      </c>
    </row>
    <row r="203" spans="7:25">
      <c r="G203" s="36"/>
      <c r="H203" s="36"/>
      <c r="L203">
        <f>Table24513[[#This Row],[Mass/part (lb)]]*Table24513[[#This Row],[QTY Nessary for Car]]</f>
        <v>0</v>
      </c>
      <c r="U203">
        <f>Table24513[[#This Row],['# of Spare Parts or Packages]]+Table24513[[#This Row],['# of Packages or Parts]]</f>
        <v>0</v>
      </c>
      <c r="V203" s="128"/>
      <c r="W203" s="128"/>
      <c r="X203" s="128">
        <f>Table24513[[#This Row],['# of Packages or Parts]]*Table24513[[#This Row],[Price per Package or Part]]+Table24513[[#This Row],[Shipping Cost]]</f>
        <v>0</v>
      </c>
      <c r="Y203" s="15">
        <f>Table24513[[#This Row],[Total '# of Parts or Packages to Order]]*Table24513[[#This Row],[Price per Package or Part]]+Table24513[[#This Row],[Shipping Cost]]</f>
        <v>0</v>
      </c>
    </row>
    <row r="204" spans="7:25">
      <c r="G204" s="36"/>
      <c r="H204" s="36"/>
      <c r="L204">
        <f>Table24513[[#This Row],[Mass/part (lb)]]*Table24513[[#This Row],[QTY Nessary for Car]]</f>
        <v>0</v>
      </c>
      <c r="U204">
        <f>Table24513[[#This Row],['# of Spare Parts or Packages]]+Table24513[[#This Row],['# of Packages or Parts]]</f>
        <v>0</v>
      </c>
      <c r="V204" s="128"/>
      <c r="W204" s="128"/>
      <c r="X204" s="128">
        <f>Table24513[[#This Row],['# of Packages or Parts]]*Table24513[[#This Row],[Price per Package or Part]]+Table24513[[#This Row],[Shipping Cost]]</f>
        <v>0</v>
      </c>
      <c r="Y204" s="15">
        <f>Table24513[[#This Row],[Total '# of Parts or Packages to Order]]*Table24513[[#This Row],[Price per Package or Part]]+Table24513[[#This Row],[Shipping Cost]]</f>
        <v>0</v>
      </c>
    </row>
    <row r="205" spans="7:25">
      <c r="G205" s="36"/>
      <c r="H205" s="36"/>
      <c r="L205">
        <f>Table24513[[#This Row],[Mass/part (lb)]]*Table24513[[#This Row],[QTY Nessary for Car]]</f>
        <v>0</v>
      </c>
      <c r="U205">
        <f>Table24513[[#This Row],['# of Spare Parts or Packages]]+Table24513[[#This Row],['# of Packages or Parts]]</f>
        <v>0</v>
      </c>
      <c r="V205" s="128"/>
      <c r="W205" s="128"/>
      <c r="X205" s="128">
        <f>Table24513[[#This Row],['# of Packages or Parts]]*Table24513[[#This Row],[Price per Package or Part]]+Table24513[[#This Row],[Shipping Cost]]</f>
        <v>0</v>
      </c>
      <c r="Y205" s="15">
        <f>Table24513[[#This Row],[Total '# of Parts or Packages to Order]]*Table24513[[#This Row],[Price per Package or Part]]+Table24513[[#This Row],[Shipping Cost]]</f>
        <v>0</v>
      </c>
    </row>
    <row r="206" spans="7:25">
      <c r="G206" s="36"/>
      <c r="H206" s="36"/>
      <c r="L206">
        <f>Table24513[[#This Row],[Mass/part (lb)]]*Table24513[[#This Row],[QTY Nessary for Car]]</f>
        <v>0</v>
      </c>
      <c r="U206">
        <f>Table24513[[#This Row],['# of Spare Parts or Packages]]+Table24513[[#This Row],['# of Packages or Parts]]</f>
        <v>0</v>
      </c>
      <c r="V206" s="128"/>
      <c r="W206" s="128"/>
      <c r="X206" s="128">
        <f>Table24513[[#This Row],['# of Packages or Parts]]*Table24513[[#This Row],[Price per Package or Part]]+Table24513[[#This Row],[Shipping Cost]]</f>
        <v>0</v>
      </c>
      <c r="Y206" s="15">
        <f>Table24513[[#This Row],[Total '# of Parts or Packages to Order]]*Table24513[[#This Row],[Price per Package or Part]]+Table24513[[#This Row],[Shipping Cost]]</f>
        <v>0</v>
      </c>
    </row>
  </sheetData>
  <mergeCells count="1">
    <mergeCell ref="B2:C2"/>
  </mergeCells>
  <phoneticPr fontId="4" type="noConversion"/>
  <hyperlinks>
    <hyperlink ref="O34" r:id="rId1" xr:uid="{1F1E7717-4BD4-CA41-B1EB-8184AA9D8891}"/>
    <hyperlink ref="O12" r:id="rId2" xr:uid="{F3165A51-C255-4EFD-B541-67511E391320}"/>
    <hyperlink ref="O11" r:id="rId3" xr:uid="{066EC9F5-52B9-43F0-B3E5-CEE060EA43CB}"/>
    <hyperlink ref="O14" r:id="rId4" display="https://www.mcmaster.com/3510T82/" xr:uid="{AC46092F-BA84-8D4E-BF25-F3706956C784}"/>
    <hyperlink ref="O22" r:id="rId5" xr:uid="{36917E3C-9616-447A-8159-B1FA797B15E6}"/>
    <hyperlink ref="O27" r:id="rId6" xr:uid="{967BF393-FBB1-42FA-8F30-4973434612EC}"/>
    <hyperlink ref="O28" r:id="rId7" xr:uid="{13CF3F5C-C0F2-4BA4-A34A-721F6C990110}"/>
    <hyperlink ref="O24" r:id="rId8" display="https://www.midweststeelsupply.com/store/6061aluminumflatbar" xr:uid="{3F820A1C-8EAA-405C-AAAB-B1D5938F74A9}"/>
    <hyperlink ref="O29" r:id="rId9" display="Sprag Clutch GMN" xr:uid="{6B418CAA-E0E2-441B-AF6F-5164210A1B1E}"/>
  </hyperlinks>
  <pageMargins left="0.7" right="0.7" top="0.75" bottom="0.75" header="0.3" footer="0.3"/>
  <drawing r:id="rId10"/>
  <tableParts count="1"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A910-0A2D-FB48-84DE-557864F35C17}">
  <dimension ref="B2:AA212"/>
  <sheetViews>
    <sheetView zoomScale="82" zoomScaleNormal="99" workbookViewId="0">
      <pane xSplit="3" ySplit="6" topLeftCell="K37" activePane="bottomRight" state="frozen"/>
      <selection pane="topRight" activeCell="G1" sqref="G1"/>
      <selection pane="bottomLeft" activeCell="A7" sqref="A7"/>
      <selection pane="bottomRight" activeCell="O15" sqref="O15"/>
    </sheetView>
  </sheetViews>
  <sheetFormatPr defaultColWidth="11" defaultRowHeight="15.75" customHeight="1" outlineLevelRow="1"/>
  <cols>
    <col min="2" max="2" width="16" bestFit="1" customWidth="1"/>
    <col min="3" max="3" width="23.5" bestFit="1" customWidth="1"/>
    <col min="4" max="4" width="16" customWidth="1"/>
    <col min="5" max="5" width="22.5" customWidth="1"/>
    <col min="6" max="6" width="16.5" bestFit="1" customWidth="1"/>
    <col min="7" max="7" width="51.5" bestFit="1" customWidth="1"/>
    <col min="8" max="8" width="23" customWidth="1"/>
    <col min="9" max="9" width="22" customWidth="1"/>
    <col min="10" max="10" width="21.625" bestFit="1" customWidth="1"/>
    <col min="11" max="11" width="19" bestFit="1" customWidth="1"/>
    <col min="12" max="12" width="18" customWidth="1"/>
    <col min="13" max="13" width="20" customWidth="1"/>
    <col min="14" max="14" width="12" customWidth="1"/>
    <col min="15" max="15" width="15.5" customWidth="1"/>
    <col min="16" max="16" width="15" bestFit="1" customWidth="1"/>
    <col min="17" max="17" width="21.5" hidden="1" customWidth="1"/>
    <col min="18" max="18" width="23.5" customWidth="1"/>
    <col min="19" max="19" width="16" customWidth="1"/>
    <col min="20" max="20" width="18.5" customWidth="1"/>
    <col min="21" max="21" width="28.5" customWidth="1"/>
    <col min="22" max="22" width="20.5" customWidth="1"/>
    <col min="23" max="24" width="16.5" customWidth="1"/>
    <col min="25" max="26" width="15.5" bestFit="1" customWidth="1"/>
    <col min="27" max="27" width="16" bestFit="1" customWidth="1"/>
  </cols>
  <sheetData>
    <row r="2" spans="2:27" ht="48" customHeight="1">
      <c r="B2" s="191" t="s">
        <v>246</v>
      </c>
      <c r="C2" s="191"/>
      <c r="I2" t="s">
        <v>117</v>
      </c>
      <c r="J2" t="s">
        <v>127</v>
      </c>
      <c r="K2" t="s">
        <v>141</v>
      </c>
      <c r="L2" t="s">
        <v>153</v>
      </c>
      <c r="O2" s="36" t="s">
        <v>247</v>
      </c>
    </row>
    <row r="3" spans="2:27" ht="16.5" thickBot="1">
      <c r="I3" s="15">
        <f>SUM(Y8:Y13)</f>
        <v>567.23000000000013</v>
      </c>
      <c r="J3" s="15">
        <f>SUM(Y15:Y24)</f>
        <v>787.98</v>
      </c>
      <c r="K3" s="15">
        <f>SUM(Y26:Y39)</f>
        <v>363.36000000000007</v>
      </c>
      <c r="L3" s="15">
        <f>SUM(Y41:Y51)</f>
        <v>573.98</v>
      </c>
    </row>
    <row r="4" spans="2:27" ht="16.5" thickBot="1">
      <c r="B4" s="3" t="s">
        <v>248</v>
      </c>
      <c r="C4" s="20">
        <f>SUM(Y7:Y212)</f>
        <v>2292.5500000000002</v>
      </c>
      <c r="D4" s="3" t="s">
        <v>659</v>
      </c>
      <c r="E4" s="56">
        <f>SUM(Table245[Mass Total (lb) On Car])</f>
        <v>30.29</v>
      </c>
      <c r="F4" s="3" t="s">
        <v>250</v>
      </c>
      <c r="G4" s="4">
        <f>SUM(Table245[QTY Nessary for Car])</f>
        <v>56</v>
      </c>
    </row>
    <row r="5" spans="2:27" ht="15.75" customHeight="1">
      <c r="C5" s="137">
        <f>SUM(X7:X179)</f>
        <v>2114.3700000000003</v>
      </c>
    </row>
    <row r="6" spans="2:27" ht="42" customHeight="1" thickBot="1">
      <c r="B6" s="97" t="s">
        <v>2</v>
      </c>
      <c r="C6" s="98" t="s">
        <v>50</v>
      </c>
      <c r="D6" s="98" t="s">
        <v>55</v>
      </c>
      <c r="E6" s="98" t="s">
        <v>253</v>
      </c>
      <c r="F6" s="98" t="s">
        <v>254</v>
      </c>
      <c r="G6" s="98" t="s">
        <v>255</v>
      </c>
      <c r="H6" s="98" t="s">
        <v>256</v>
      </c>
      <c r="I6" s="98" t="s">
        <v>257</v>
      </c>
      <c r="J6" s="98" t="s">
        <v>258</v>
      </c>
      <c r="K6" s="98" t="s">
        <v>521</v>
      </c>
      <c r="L6" s="98" t="s">
        <v>260</v>
      </c>
      <c r="M6" s="98" t="s">
        <v>261</v>
      </c>
      <c r="N6" s="98" t="s">
        <v>262</v>
      </c>
      <c r="O6" s="98" t="s">
        <v>263</v>
      </c>
      <c r="P6" s="98" t="s">
        <v>264</v>
      </c>
      <c r="Q6" s="98" t="s">
        <v>265</v>
      </c>
      <c r="R6" s="98" t="s">
        <v>266</v>
      </c>
      <c r="S6" s="98" t="s">
        <v>267</v>
      </c>
      <c r="T6" s="98" t="s">
        <v>268</v>
      </c>
      <c r="U6" s="98" t="s">
        <v>269</v>
      </c>
      <c r="V6" s="98" t="s">
        <v>270</v>
      </c>
      <c r="W6" s="98" t="s">
        <v>271</v>
      </c>
      <c r="X6" s="98" t="s">
        <v>272</v>
      </c>
      <c r="Y6" s="98" t="s">
        <v>21</v>
      </c>
      <c r="Z6" s="98" t="s">
        <v>273</v>
      </c>
      <c r="AA6" s="98" t="s">
        <v>274</v>
      </c>
    </row>
    <row r="7" spans="2:27" ht="16.5" thickTop="1">
      <c r="B7" t="s">
        <v>116</v>
      </c>
      <c r="C7" s="100" t="s">
        <v>117</v>
      </c>
      <c r="E7" s="6"/>
      <c r="F7" s="6"/>
      <c r="G7" s="96"/>
      <c r="H7" s="96"/>
      <c r="O7" s="31"/>
      <c r="U7">
        <f>Table245[[#This Row],['# of Spare Parts or Packages]]+Table245[[#This Row],['# of Packages or Parts]]</f>
        <v>0</v>
      </c>
      <c r="X7" s="137">
        <f>Table245[[#This Row],['# of Packages or Parts]]*Table245[[#This Row],[Price per Package or Part]]+Table245[[#This Row],[Shipping Cost]]</f>
        <v>0</v>
      </c>
      <c r="Y7" s="137">
        <f>Table245[[#This Row],[Total '# of Parts or Packages to Order]]*Table245[[#This Row],[Price per Package or Part]]+Table245[[#This Row],[Shipping Cost]]</f>
        <v>0</v>
      </c>
    </row>
    <row r="8" spans="2:27" outlineLevel="1">
      <c r="B8" t="s">
        <v>118</v>
      </c>
      <c r="C8" t="s">
        <v>660</v>
      </c>
      <c r="D8" t="s">
        <v>661</v>
      </c>
      <c r="E8" s="6" t="s">
        <v>523</v>
      </c>
      <c r="F8" s="6">
        <v>2</v>
      </c>
      <c r="G8" s="96" t="s">
        <v>662</v>
      </c>
      <c r="H8" s="96"/>
      <c r="I8" t="s">
        <v>663</v>
      </c>
      <c r="J8" t="s">
        <v>664</v>
      </c>
      <c r="K8">
        <v>1</v>
      </c>
      <c r="L8">
        <f>Table245[[#This Row],[Mass/part (lb)]]*Table245[[#This Row],[QTY Nessary for Car]]</f>
        <v>2</v>
      </c>
      <c r="M8" t="s">
        <v>665</v>
      </c>
      <c r="N8" t="s">
        <v>666</v>
      </c>
      <c r="O8" s="16" t="s">
        <v>667</v>
      </c>
      <c r="P8" s="21">
        <f>68.39/2</f>
        <v>34.195</v>
      </c>
      <c r="R8">
        <v>2</v>
      </c>
      <c r="S8">
        <v>1</v>
      </c>
      <c r="T8">
        <v>1</v>
      </c>
      <c r="U8">
        <f>Table245[[#This Row],['# of Spare Parts or Packages]]+Table245[[#This Row],['# of Packages or Parts]]</f>
        <v>2</v>
      </c>
      <c r="V8" s="21">
        <f>68.39</f>
        <v>68.39</v>
      </c>
      <c r="W8" s="19">
        <v>0</v>
      </c>
      <c r="X8" s="137">
        <f>Table245[[#This Row],['# of Packages or Parts]]*Table245[[#This Row],[Price per Package or Part]]+Table245[[#This Row],[Shipping Cost]]</f>
        <v>68.39</v>
      </c>
      <c r="Y8" s="137">
        <f>Table245[[#This Row],[Total '# of Parts or Packages to Order]]*Table245[[#This Row],[Price per Package or Part]]+Table245[[#This Row],[Shipping Cost]]</f>
        <v>136.78</v>
      </c>
    </row>
    <row r="9" spans="2:27" outlineLevel="1">
      <c r="B9" t="s">
        <v>668</v>
      </c>
      <c r="C9" t="s">
        <v>669</v>
      </c>
      <c r="D9" t="s">
        <v>670</v>
      </c>
      <c r="E9" s="6" t="s">
        <v>295</v>
      </c>
      <c r="F9" s="6">
        <v>2</v>
      </c>
      <c r="G9" s="96" t="s">
        <v>671</v>
      </c>
      <c r="H9" s="36"/>
      <c r="I9" t="s">
        <v>663</v>
      </c>
      <c r="J9" t="s">
        <v>672</v>
      </c>
      <c r="K9">
        <v>0.3</v>
      </c>
      <c r="L9">
        <f>Table245[[#This Row],[Mass/part (lb)]]*Table245[[#This Row],[QTY Nessary for Car]]</f>
        <v>0.6</v>
      </c>
      <c r="M9" t="s">
        <v>612</v>
      </c>
      <c r="N9" t="s">
        <v>673</v>
      </c>
      <c r="O9" s="16" t="s">
        <v>674</v>
      </c>
      <c r="P9" s="21">
        <v>13.74</v>
      </c>
      <c r="R9">
        <v>1</v>
      </c>
      <c r="S9">
        <v>2</v>
      </c>
      <c r="T9">
        <v>0</v>
      </c>
      <c r="U9">
        <f>Table245[[#This Row],['# of Spare Parts or Packages]]+Table245[[#This Row],['# of Packages or Parts]]</f>
        <v>2</v>
      </c>
      <c r="V9" s="21">
        <v>13.74</v>
      </c>
      <c r="W9" s="19">
        <v>0</v>
      </c>
      <c r="X9" s="137">
        <f>Table245[[#This Row],['# of Packages or Parts]]*Table245[[#This Row],[Price per Package or Part]]+Table245[[#This Row],[Shipping Cost]]</f>
        <v>27.48</v>
      </c>
      <c r="Y9" s="137">
        <f>Table245[[#This Row],[Total '# of Parts or Packages to Order]]*Table245[[#This Row],[Price per Package or Part]]+Table245[[#This Row],[Shipping Cost]]</f>
        <v>27.48</v>
      </c>
    </row>
    <row r="10" spans="2:27" outlineLevel="1">
      <c r="B10" t="s">
        <v>120</v>
      </c>
      <c r="C10" t="s">
        <v>121</v>
      </c>
      <c r="D10" t="s">
        <v>675</v>
      </c>
      <c r="E10" s="6" t="s">
        <v>434</v>
      </c>
      <c r="F10" s="6">
        <v>1</v>
      </c>
      <c r="G10" s="96" t="s">
        <v>676</v>
      </c>
      <c r="H10" s="96"/>
      <c r="I10" t="s">
        <v>663</v>
      </c>
      <c r="J10" t="s">
        <v>649</v>
      </c>
      <c r="K10">
        <v>1.9</v>
      </c>
      <c r="L10">
        <f>Table245[[#This Row],[Mass/part (lb)]]*Table245[[#This Row],[QTY Nessary for Car]]</f>
        <v>1.9</v>
      </c>
      <c r="M10" t="s">
        <v>677</v>
      </c>
      <c r="N10">
        <v>57100</v>
      </c>
      <c r="O10" s="16" t="s">
        <v>678</v>
      </c>
      <c r="P10" s="21">
        <v>367.95</v>
      </c>
      <c r="R10">
        <v>1</v>
      </c>
      <c r="S10">
        <v>1</v>
      </c>
      <c r="T10">
        <v>0</v>
      </c>
      <c r="U10">
        <f>Table245[[#This Row],['# of Spare Parts or Packages]]+Table245[[#This Row],['# of Packages or Parts]]</f>
        <v>1</v>
      </c>
      <c r="V10" s="21">
        <v>367.95</v>
      </c>
      <c r="W10" s="19">
        <v>0</v>
      </c>
      <c r="X10" s="137">
        <f>Table245[[#This Row],['# of Packages or Parts]]*Table245[[#This Row],[Price per Package or Part]]+Table245[[#This Row],[Shipping Cost]]</f>
        <v>367.95</v>
      </c>
      <c r="Y10" s="137">
        <f>Table245[[#This Row],[Total '# of Parts or Packages to Order]]*Table245[[#This Row],[Price per Package or Part]]+Table245[[#This Row],[Shipping Cost]]</f>
        <v>367.95</v>
      </c>
    </row>
    <row r="11" spans="2:27" outlineLevel="1">
      <c r="B11" t="s">
        <v>122</v>
      </c>
      <c r="C11" t="s">
        <v>123</v>
      </c>
      <c r="D11" t="s">
        <v>675</v>
      </c>
      <c r="E11" s="6" t="s">
        <v>434</v>
      </c>
      <c r="F11" s="6">
        <v>1</v>
      </c>
      <c r="G11" s="96" t="s">
        <v>679</v>
      </c>
      <c r="H11" s="96"/>
      <c r="I11" t="s">
        <v>663</v>
      </c>
      <c r="J11" t="s">
        <v>619</v>
      </c>
      <c r="K11">
        <v>1.05</v>
      </c>
      <c r="L11">
        <f>Table245[[#This Row],[Mass/part (lb)]]*Table245[[#This Row],[QTY Nessary for Car]]</f>
        <v>1.05</v>
      </c>
      <c r="M11" t="s">
        <v>680</v>
      </c>
      <c r="O11" s="16" t="s">
        <v>681</v>
      </c>
      <c r="P11" s="21">
        <v>19.07</v>
      </c>
      <c r="R11">
        <v>1</v>
      </c>
      <c r="S11">
        <v>1</v>
      </c>
      <c r="T11">
        <v>0</v>
      </c>
      <c r="U11">
        <f>Table245[[#This Row],['# of Spare Parts or Packages]]+Table245[[#This Row],['# of Packages or Parts]]</f>
        <v>1</v>
      </c>
      <c r="V11" s="21">
        <f>Table245[[#This Row],[Price/part]]</f>
        <v>19.07</v>
      </c>
      <c r="W11" s="19">
        <v>0</v>
      </c>
      <c r="X11" s="137">
        <f>Table245[[#This Row],['# of Packages or Parts]]*Table245[[#This Row],[Price per Package or Part]]+Table245[[#This Row],[Shipping Cost]]</f>
        <v>19.07</v>
      </c>
      <c r="Y11" s="137">
        <f>Table245[[#This Row],[Total '# of Parts or Packages to Order]]*Table245[[#This Row],[Price per Package or Part]]+Table245[[#This Row],[Shipping Cost]]</f>
        <v>19.07</v>
      </c>
    </row>
    <row r="12" spans="2:27" outlineLevel="1">
      <c r="B12" t="s">
        <v>682</v>
      </c>
      <c r="C12" t="s">
        <v>683</v>
      </c>
      <c r="D12" t="s">
        <v>661</v>
      </c>
      <c r="E12" s="6" t="s">
        <v>434</v>
      </c>
      <c r="F12" s="6">
        <v>1</v>
      </c>
      <c r="G12" s="96" t="s">
        <v>684</v>
      </c>
      <c r="H12" s="36"/>
      <c r="I12" t="s">
        <v>663</v>
      </c>
      <c r="J12" t="s">
        <v>685</v>
      </c>
      <c r="K12">
        <v>0.28999999999999998</v>
      </c>
      <c r="L12">
        <f>Table245[[#This Row],[Mass/part (lb)]]*Table245[[#This Row],[QTY Nessary for Car]]</f>
        <v>0.28999999999999998</v>
      </c>
      <c r="M12" t="s">
        <v>397</v>
      </c>
      <c r="N12" t="s">
        <v>686</v>
      </c>
      <c r="O12" s="16" t="s">
        <v>683</v>
      </c>
      <c r="P12" s="21">
        <v>15.95</v>
      </c>
      <c r="R12">
        <v>1</v>
      </c>
      <c r="S12">
        <v>1</v>
      </c>
      <c r="T12">
        <v>0</v>
      </c>
      <c r="U12">
        <f>Table245[[#This Row],['# of Spare Parts or Packages]]+Table245[[#This Row],['# of Packages or Parts]]</f>
        <v>1</v>
      </c>
      <c r="V12" s="21">
        <f>Table245[[#This Row],[Price/part]]</f>
        <v>15.95</v>
      </c>
      <c r="W12" s="19">
        <v>0</v>
      </c>
      <c r="X12" s="137">
        <v>0</v>
      </c>
      <c r="Y12" s="137">
        <f>Table245[[#This Row],[Total '# of Parts or Packages to Order]]*Table245[[#This Row],[Price per Package or Part]]+Table245[[#This Row],[Shipping Cost]]</f>
        <v>15.95</v>
      </c>
    </row>
    <row r="13" spans="2:27" outlineLevel="1">
      <c r="B13" t="s">
        <v>124</v>
      </c>
      <c r="C13" s="152" t="s">
        <v>125</v>
      </c>
      <c r="D13" t="s">
        <v>675</v>
      </c>
      <c r="E13" s="6" t="s">
        <v>523</v>
      </c>
      <c r="F13" s="6">
        <v>1</v>
      </c>
      <c r="G13" s="96" t="s">
        <v>687</v>
      </c>
      <c r="H13" s="96"/>
      <c r="I13" t="s">
        <v>335</v>
      </c>
      <c r="J13" t="s">
        <v>688</v>
      </c>
      <c r="K13" t="s">
        <v>689</v>
      </c>
      <c r="L13" t="s">
        <v>689</v>
      </c>
      <c r="M13" t="s">
        <v>279</v>
      </c>
      <c r="N13" t="s">
        <v>279</v>
      </c>
      <c r="O13" s="185" t="s">
        <v>279</v>
      </c>
      <c r="P13" s="21">
        <v>0</v>
      </c>
      <c r="R13">
        <v>0</v>
      </c>
      <c r="S13">
        <v>0</v>
      </c>
      <c r="T13">
        <v>0</v>
      </c>
      <c r="U13">
        <f>Table245[[#This Row],['# of Spare Parts or Packages]]+Table245[[#This Row],['# of Packages or Parts]]</f>
        <v>0</v>
      </c>
      <c r="V13" s="21">
        <v>0</v>
      </c>
      <c r="W13" s="19">
        <v>0</v>
      </c>
      <c r="X13" s="137">
        <f>Table245[[#This Row],['# of Packages or Parts]]*Table245[[#This Row],[Price per Package or Part]]+Table245[[#This Row],[Shipping Cost]]</f>
        <v>0</v>
      </c>
      <c r="Y13" s="137">
        <f>Table245[[#This Row],[Total '# of Parts or Packages to Order]]*Table245[[#This Row],[Price per Package or Part]]+Table245[[#This Row],[Shipping Cost]]</f>
        <v>0</v>
      </c>
    </row>
    <row r="14" spans="2:27">
      <c r="B14" t="s">
        <v>126</v>
      </c>
      <c r="C14" s="100" t="s">
        <v>127</v>
      </c>
      <c r="E14" s="6"/>
      <c r="F14" s="6"/>
      <c r="G14" s="96"/>
      <c r="H14" s="96"/>
      <c r="O14" s="16"/>
      <c r="P14" s="21"/>
      <c r="U14">
        <f>Table245[[#This Row],['# of Spare Parts or Packages]]+Table245[[#This Row],['# of Packages or Parts]]</f>
        <v>0</v>
      </c>
      <c r="X14" s="137">
        <f>Table245[[#This Row],['# of Packages or Parts]]*Table245[[#This Row],[Price per Package or Part]]+Table245[[#This Row],[Shipping Cost]]</f>
        <v>0</v>
      </c>
      <c r="Y14" s="137">
        <f>Table245[[#This Row],[Total '# of Parts or Packages to Order]]*Table245[[#This Row],[Price per Package or Part]]+Table245[[#This Row],[Shipping Cost]]</f>
        <v>0</v>
      </c>
    </row>
    <row r="15" spans="2:27" outlineLevel="1">
      <c r="B15" t="s">
        <v>128</v>
      </c>
      <c r="C15" t="s">
        <v>129</v>
      </c>
      <c r="D15" t="s">
        <v>690</v>
      </c>
      <c r="E15" s="6" t="s">
        <v>277</v>
      </c>
      <c r="F15" s="6">
        <v>2</v>
      </c>
      <c r="G15" s="96" t="s">
        <v>691</v>
      </c>
      <c r="H15" s="96"/>
      <c r="I15" t="s">
        <v>663</v>
      </c>
      <c r="J15" t="s">
        <v>619</v>
      </c>
      <c r="K15" s="164">
        <v>1.7</v>
      </c>
      <c r="L15">
        <f>Table245[[#This Row],[Mass/part (lb)]]*Table245[[#This Row],[QTY Nessary for Car]]</f>
        <v>3.4</v>
      </c>
      <c r="M15" t="s">
        <v>692</v>
      </c>
      <c r="N15" t="s">
        <v>693</v>
      </c>
      <c r="O15" s="16" t="s">
        <v>694</v>
      </c>
      <c r="P15" s="134">
        <v>65.400000000000006</v>
      </c>
      <c r="R15">
        <v>1</v>
      </c>
      <c r="S15">
        <v>2</v>
      </c>
      <c r="T15">
        <v>0</v>
      </c>
      <c r="U15">
        <f>Table245[[#This Row],['# of Spare Parts or Packages]]+Table245[[#This Row],['# of Packages or Parts]]</f>
        <v>2</v>
      </c>
      <c r="V15" s="134">
        <v>65.400000000000006</v>
      </c>
      <c r="W15" s="15">
        <v>0</v>
      </c>
      <c r="X15" s="137">
        <f>Table245[[#This Row],['# of Packages or Parts]]*Table245[[#This Row],[Price per Package or Part]]+Table245[[#This Row],[Shipping Cost]]</f>
        <v>130.80000000000001</v>
      </c>
      <c r="Y15" s="137">
        <f>Table245[[#This Row],[Total '# of Parts or Packages to Order]]*Table245[[#This Row],[Price per Package or Part]]+Table245[[#This Row],[Shipping Cost]]</f>
        <v>130.80000000000001</v>
      </c>
    </row>
    <row r="16" spans="2:27" outlineLevel="1">
      <c r="B16" t="s">
        <v>130</v>
      </c>
      <c r="C16" t="s">
        <v>695</v>
      </c>
      <c r="D16" t="s">
        <v>690</v>
      </c>
      <c r="E16" s="6" t="s">
        <v>295</v>
      </c>
      <c r="F16" s="6">
        <v>2</v>
      </c>
      <c r="G16" s="96" t="s">
        <v>696</v>
      </c>
      <c r="H16" s="96"/>
      <c r="I16" t="s">
        <v>663</v>
      </c>
      <c r="J16" t="s">
        <v>697</v>
      </c>
      <c r="K16" s="88"/>
      <c r="L16">
        <f>Table245[[#This Row],[Mass/part (lb)]]*Table245[[#This Row],[QTY Nessary for Car]]</f>
        <v>0</v>
      </c>
      <c r="M16" t="s">
        <v>692</v>
      </c>
      <c r="N16" s="172" t="s">
        <v>698</v>
      </c>
      <c r="O16" s="16" t="s">
        <v>699</v>
      </c>
      <c r="P16" s="15">
        <v>54.84</v>
      </c>
      <c r="R16">
        <v>1</v>
      </c>
      <c r="S16">
        <v>2</v>
      </c>
      <c r="T16">
        <v>0</v>
      </c>
      <c r="U16">
        <f>Table245[[#This Row],['# of Spare Parts or Packages]]+Table245[[#This Row],['# of Packages or Parts]]</f>
        <v>2</v>
      </c>
      <c r="V16" s="15">
        <v>54.84</v>
      </c>
      <c r="W16" s="15">
        <v>0</v>
      </c>
      <c r="X16" s="137">
        <f>Table245[[#This Row],['# of Packages or Parts]]*Table245[[#This Row],[Price per Package or Part]]+Table245[[#This Row],[Shipping Cost]]</f>
        <v>109.68</v>
      </c>
      <c r="Y16" s="137">
        <f>Table245[[#This Row],[Total '# of Parts or Packages to Order]]*Table245[[#This Row],[Price per Package or Part]]+Table245[[#This Row],[Shipping Cost]]</f>
        <v>109.68</v>
      </c>
    </row>
    <row r="17" spans="2:25" outlineLevel="1">
      <c r="B17" t="s">
        <v>700</v>
      </c>
      <c r="C17" t="s">
        <v>701</v>
      </c>
      <c r="D17" t="s">
        <v>690</v>
      </c>
      <c r="E17" s="6" t="s">
        <v>295</v>
      </c>
      <c r="F17" s="6">
        <v>4</v>
      </c>
      <c r="G17" s="96" t="s">
        <v>702</v>
      </c>
      <c r="H17" s="36"/>
      <c r="I17" t="s">
        <v>663</v>
      </c>
      <c r="J17" t="s">
        <v>703</v>
      </c>
      <c r="K17" s="38">
        <v>0.1</v>
      </c>
      <c r="L17">
        <f>Table245[[#This Row],[Mass/part (lb)]]*Table245[[#This Row],[QTY Nessary for Car]]</f>
        <v>0.4</v>
      </c>
      <c r="M17" t="s">
        <v>692</v>
      </c>
      <c r="N17" t="s">
        <v>704</v>
      </c>
      <c r="O17" s="16" t="s">
        <v>705</v>
      </c>
      <c r="P17" s="21">
        <v>24.61</v>
      </c>
      <c r="R17">
        <v>1</v>
      </c>
      <c r="S17">
        <v>4</v>
      </c>
      <c r="T17">
        <v>0</v>
      </c>
      <c r="U17">
        <f>Table245[[#This Row],['# of Spare Parts or Packages]]+Table245[[#This Row],['# of Packages or Parts]]</f>
        <v>4</v>
      </c>
      <c r="V17" s="21">
        <v>24.61</v>
      </c>
      <c r="W17" s="15">
        <v>0</v>
      </c>
      <c r="X17" s="137">
        <f>Table245[[#This Row],['# of Packages or Parts]]*Table245[[#This Row],[Price per Package or Part]]+Table245[[#This Row],[Shipping Cost]]</f>
        <v>98.44</v>
      </c>
      <c r="Y17" s="137">
        <f>Table245[[#This Row],[Total '# of Parts or Packages to Order]]*Table245[[#This Row],[Price per Package or Part]]+Table245[[#This Row],[Shipping Cost]]</f>
        <v>98.44</v>
      </c>
    </row>
    <row r="18" spans="2:25" ht="31.5" outlineLevel="1">
      <c r="B18" t="s">
        <v>706</v>
      </c>
      <c r="C18" t="s">
        <v>707</v>
      </c>
      <c r="D18" t="s">
        <v>690</v>
      </c>
      <c r="E18" s="6" t="s">
        <v>295</v>
      </c>
      <c r="F18" s="6">
        <v>1</v>
      </c>
      <c r="G18" s="96" t="s">
        <v>708</v>
      </c>
      <c r="H18" s="36"/>
      <c r="I18" t="s">
        <v>709</v>
      </c>
      <c r="J18" t="s">
        <v>710</v>
      </c>
      <c r="K18" s="38">
        <v>0.5</v>
      </c>
      <c r="L18">
        <f>Table245[[#This Row],[Mass/part (lb)]]*Table245[[#This Row],[QTY Nessary for Car]]</f>
        <v>0.5</v>
      </c>
      <c r="M18" t="s">
        <v>711</v>
      </c>
      <c r="N18" s="173" t="s">
        <v>712</v>
      </c>
      <c r="O18" s="16" t="s">
        <v>713</v>
      </c>
      <c r="P18" s="21">
        <v>13.98</v>
      </c>
      <c r="R18">
        <v>1</v>
      </c>
      <c r="S18">
        <v>1</v>
      </c>
      <c r="T18">
        <v>0</v>
      </c>
      <c r="U18">
        <f>Table245[[#This Row],['# of Spare Parts or Packages]]+Table245[[#This Row],['# of Packages or Parts]]</f>
        <v>1</v>
      </c>
      <c r="V18" s="21">
        <v>13.98</v>
      </c>
      <c r="W18" s="15">
        <v>0</v>
      </c>
      <c r="X18" s="137">
        <f>Table245[[#This Row],['# of Packages or Parts]]*Table245[[#This Row],[Price per Package or Part]]+Table245[[#This Row],[Shipping Cost]]</f>
        <v>13.98</v>
      </c>
      <c r="Y18" s="137">
        <f>Table245[[#This Row],[Total '# of Parts or Packages to Order]]*Table245[[#This Row],[Price per Package or Part]]+Table245[[#This Row],[Shipping Cost]]</f>
        <v>13.98</v>
      </c>
    </row>
    <row r="19" spans="2:25" outlineLevel="1">
      <c r="B19" t="s">
        <v>714</v>
      </c>
      <c r="C19" t="s">
        <v>715</v>
      </c>
      <c r="D19" t="s">
        <v>690</v>
      </c>
      <c r="E19" s="6" t="s">
        <v>295</v>
      </c>
      <c r="F19" s="6">
        <v>2</v>
      </c>
      <c r="G19" s="96" t="s">
        <v>716</v>
      </c>
      <c r="H19" s="36"/>
      <c r="I19" t="s">
        <v>663</v>
      </c>
      <c r="J19" t="s">
        <v>717</v>
      </c>
      <c r="K19" s="38">
        <v>0.05</v>
      </c>
      <c r="L19">
        <f>Table245[[#This Row],[Mass/part (lb)]]*Table245[[#This Row],[QTY Nessary for Car]]</f>
        <v>0.1</v>
      </c>
      <c r="M19" t="s">
        <v>718</v>
      </c>
      <c r="N19" t="s">
        <v>719</v>
      </c>
      <c r="O19" s="16" t="s">
        <v>720</v>
      </c>
      <c r="P19">
        <v>8.99</v>
      </c>
      <c r="R19">
        <v>1</v>
      </c>
      <c r="S19">
        <v>2</v>
      </c>
      <c r="T19">
        <v>2</v>
      </c>
      <c r="U19">
        <f>Table245[[#This Row],['# of Spare Parts or Packages]]+Table245[[#This Row],['# of Packages or Parts]]</f>
        <v>4</v>
      </c>
      <c r="V19" s="15">
        <v>8.99</v>
      </c>
      <c r="W19" s="15">
        <v>0</v>
      </c>
      <c r="X19" s="137">
        <f>Table245[[#This Row],['# of Packages or Parts]]*Table245[[#This Row],[Price per Package or Part]]+Table245[[#This Row],[Shipping Cost]]</f>
        <v>17.98</v>
      </c>
      <c r="Y19" s="137">
        <f>Table245[[#This Row],[Total '# of Parts or Packages to Order]]*Table245[[#This Row],[Price per Package or Part]]+Table245[[#This Row],[Shipping Cost]]</f>
        <v>35.96</v>
      </c>
    </row>
    <row r="20" spans="2:25" outlineLevel="1">
      <c r="B20" t="s">
        <v>132</v>
      </c>
      <c r="C20" t="s">
        <v>133</v>
      </c>
      <c r="D20" t="s">
        <v>690</v>
      </c>
      <c r="E20" s="6" t="s">
        <v>434</v>
      </c>
      <c r="F20" s="6">
        <v>2</v>
      </c>
      <c r="G20" s="96" t="s">
        <v>721</v>
      </c>
      <c r="H20" s="96"/>
      <c r="I20" t="s">
        <v>335</v>
      </c>
      <c r="J20" t="s">
        <v>722</v>
      </c>
      <c r="K20" s="38">
        <v>0.35</v>
      </c>
      <c r="L20">
        <f>Table245[[#This Row],[Mass/part (lb)]]*Table245[[#This Row],[QTY Nessary for Car]]</f>
        <v>0.7</v>
      </c>
      <c r="N20" s="39"/>
      <c r="O20" s="16"/>
      <c r="P20" s="15"/>
      <c r="R20">
        <v>1</v>
      </c>
      <c r="S20">
        <v>2</v>
      </c>
      <c r="T20">
        <v>0</v>
      </c>
      <c r="U20">
        <v>0</v>
      </c>
      <c r="V20" s="15"/>
      <c r="W20" s="15">
        <v>0</v>
      </c>
      <c r="X20" s="137">
        <f>Table245[[#This Row],['# of Packages or Parts]]*Table245[[#This Row],[Price per Package or Part]]+Table245[[#This Row],[Shipping Cost]]</f>
        <v>0</v>
      </c>
      <c r="Y20" s="137">
        <f>Table245[[#This Row],[Total '# of Parts or Packages to Order]]*Table245[[#This Row],[Price per Package or Part]]+Table245[[#This Row],[Shipping Cost]]</f>
        <v>0</v>
      </c>
    </row>
    <row r="21" spans="2:25" outlineLevel="1" collapsed="1">
      <c r="B21" t="s">
        <v>134</v>
      </c>
      <c r="C21" s="152" t="s">
        <v>135</v>
      </c>
      <c r="D21" t="s">
        <v>690</v>
      </c>
      <c r="E21" s="6" t="s">
        <v>434</v>
      </c>
      <c r="F21" s="6">
        <v>2</v>
      </c>
      <c r="G21" s="96"/>
      <c r="H21" s="96"/>
      <c r="I21" t="s">
        <v>663</v>
      </c>
      <c r="J21" t="s">
        <v>722</v>
      </c>
      <c r="L21">
        <f>Table245[[#This Row],[Mass/part (lb)]]*Table245[[#This Row],[QTY Nessary for Car]]</f>
        <v>0</v>
      </c>
      <c r="M21" t="s">
        <v>692</v>
      </c>
      <c r="N21" s="171"/>
      <c r="O21" s="16" t="s">
        <v>723</v>
      </c>
      <c r="P21" s="15">
        <v>219.72</v>
      </c>
      <c r="R21">
        <v>1</v>
      </c>
      <c r="S21">
        <v>1</v>
      </c>
      <c r="T21">
        <v>0</v>
      </c>
      <c r="U21">
        <f>Table245[[#This Row],['# of Spare Parts or Packages]]+Table245[[#This Row],['# of Packages or Parts]]</f>
        <v>1</v>
      </c>
      <c r="V21" s="15">
        <v>219.72</v>
      </c>
      <c r="W21" s="15">
        <v>0</v>
      </c>
      <c r="X21" s="15">
        <f>Table245[[#This Row],['# of Packages or Parts]]*Table245[[#This Row],[Price per Package or Part]]+Table245[[#This Row],[Shipping Cost]]</f>
        <v>219.72</v>
      </c>
      <c r="Y21" s="137">
        <f>Table245[[#This Row],[Total '# of Parts or Packages to Order]]*Table245[[#This Row],[Price per Package or Part]]+Table245[[#This Row],[Shipping Cost]]</f>
        <v>219.72</v>
      </c>
    </row>
    <row r="22" spans="2:25" outlineLevel="1">
      <c r="B22" t="s">
        <v>136</v>
      </c>
      <c r="C22" t="s">
        <v>724</v>
      </c>
      <c r="D22" t="s">
        <v>690</v>
      </c>
      <c r="E22" s="6" t="s">
        <v>434</v>
      </c>
      <c r="F22" s="6">
        <v>2</v>
      </c>
      <c r="G22" s="96" t="s">
        <v>721</v>
      </c>
      <c r="H22" s="96">
        <v>2.2999999999999998</v>
      </c>
      <c r="I22" t="s">
        <v>335</v>
      </c>
      <c r="J22" t="s">
        <v>725</v>
      </c>
      <c r="K22" s="38">
        <v>0.35</v>
      </c>
      <c r="L22">
        <f>Table245[[#This Row],[Mass/part (lb)]]*Table245[[#This Row],[QTY Nessary for Car]]</f>
        <v>0.7</v>
      </c>
      <c r="N22" s="39"/>
      <c r="O22" s="16"/>
      <c r="P22" s="15"/>
      <c r="R22">
        <v>1</v>
      </c>
      <c r="S22">
        <v>2</v>
      </c>
      <c r="T22">
        <v>0</v>
      </c>
      <c r="U22">
        <v>0</v>
      </c>
      <c r="V22" s="15"/>
      <c r="W22" s="15">
        <v>0</v>
      </c>
      <c r="X22" s="137">
        <f>Table245[[#This Row],['# of Packages or Parts]]*Table245[[#This Row],[Price per Package or Part]]+Table245[[#This Row],[Shipping Cost]]</f>
        <v>0</v>
      </c>
      <c r="Y22" s="137">
        <f>Table245[[#This Row],[Total '# of Parts or Packages to Order]]*Table245[[#This Row],[Price per Package or Part]]+Table245[[#This Row],[Shipping Cost]]</f>
        <v>0</v>
      </c>
    </row>
    <row r="23" spans="2:25" outlineLevel="1">
      <c r="B23" t="s">
        <v>138</v>
      </c>
      <c r="C23" s="152" t="s">
        <v>139</v>
      </c>
      <c r="D23" t="s">
        <v>690</v>
      </c>
      <c r="E23" s="6" t="s">
        <v>434</v>
      </c>
      <c r="F23" s="6">
        <v>2</v>
      </c>
      <c r="G23" s="96"/>
      <c r="H23" s="96"/>
      <c r="I23" t="s">
        <v>663</v>
      </c>
      <c r="J23" t="s">
        <v>619</v>
      </c>
      <c r="K23">
        <v>1.4</v>
      </c>
      <c r="L23">
        <f>Table245[[#This Row],[Mass/part (lb)]]*Table245[[#This Row],[QTY Nessary for Car]]</f>
        <v>2.8</v>
      </c>
      <c r="M23" t="s">
        <v>692</v>
      </c>
      <c r="N23" s="171"/>
      <c r="O23" s="16" t="s">
        <v>723</v>
      </c>
      <c r="P23" s="15"/>
      <c r="R23">
        <v>2</v>
      </c>
      <c r="S23">
        <v>0</v>
      </c>
      <c r="T23">
        <v>0</v>
      </c>
      <c r="U23">
        <f>Table245[[#This Row],['# of Spare Parts or Packages]]+Table245[[#This Row],['# of Packages or Parts]]</f>
        <v>0</v>
      </c>
      <c r="V23" s="15">
        <v>0</v>
      </c>
      <c r="W23" s="15">
        <v>0</v>
      </c>
      <c r="X23" s="137">
        <f>Table245[[#This Row],['# of Packages or Parts]]*Table245[[#This Row],[Price per Package or Part]]+Table245[[#This Row],[Shipping Cost]]</f>
        <v>0</v>
      </c>
      <c r="Y23" s="137">
        <f>Table245[[#This Row],[Total '# of Parts or Packages to Order]]*Table245[[#This Row],[Price per Package or Part]]+Table245[[#This Row],[Shipping Cost]]</f>
        <v>0</v>
      </c>
    </row>
    <row r="24" spans="2:25">
      <c r="B24" t="s">
        <v>726</v>
      </c>
      <c r="C24" t="s">
        <v>727</v>
      </c>
      <c r="D24" t="s">
        <v>690</v>
      </c>
      <c r="E24" s="6" t="s">
        <v>295</v>
      </c>
      <c r="F24" s="6">
        <v>1</v>
      </c>
      <c r="G24" s="96" t="s">
        <v>728</v>
      </c>
      <c r="H24" s="36"/>
      <c r="I24" t="s">
        <v>302</v>
      </c>
      <c r="J24" t="s">
        <v>619</v>
      </c>
      <c r="K24" s="164">
        <v>3</v>
      </c>
      <c r="L24">
        <f>Table245[[#This Row],[Mass/part (lb)]]*Table245[[#This Row],[QTY Nessary for Car]]</f>
        <v>3</v>
      </c>
      <c r="M24" t="s">
        <v>692</v>
      </c>
      <c r="N24" t="s">
        <v>729</v>
      </c>
      <c r="O24" s="16" t="s">
        <v>730</v>
      </c>
      <c r="P24" s="15">
        <v>149.88</v>
      </c>
      <c r="R24">
        <v>1</v>
      </c>
      <c r="S24">
        <v>1</v>
      </c>
      <c r="T24">
        <v>0</v>
      </c>
      <c r="U24">
        <f>Table245[[#This Row],['# of Spare Parts or Packages]]+Table245[[#This Row],['# of Packages or Parts]]</f>
        <v>1</v>
      </c>
      <c r="V24" s="15">
        <v>149.88</v>
      </c>
      <c r="W24" s="15">
        <v>29.52</v>
      </c>
      <c r="X24">
        <f>Table245[[#This Row],['# of Packages or Parts]]*Table245[[#This Row],[Price per Package or Part]]+Table245[[#This Row],[Shipping Cost]]</f>
        <v>179.4</v>
      </c>
      <c r="Y24" s="15">
        <f>Table245[[#This Row],[Total '# of Parts or Packages to Order]]*Table245[[#This Row],[Price per Package or Part]]+Table245[[#This Row],[Shipping Cost]]</f>
        <v>179.4</v>
      </c>
    </row>
    <row r="25" spans="2:25" outlineLevel="1">
      <c r="B25" t="s">
        <v>140</v>
      </c>
      <c r="C25" s="100" t="s">
        <v>141</v>
      </c>
      <c r="E25" s="6"/>
      <c r="F25" s="6"/>
      <c r="G25" s="96"/>
      <c r="H25" s="96"/>
      <c r="L25">
        <f>Table245[[#This Row],[Mass/part (lb)]]*Table245[[#This Row],[QTY Nessary for Car]]</f>
        <v>0</v>
      </c>
      <c r="O25" s="16"/>
      <c r="U25">
        <f>Table245[[#This Row],['# of Spare Parts or Packages]]+Table245[[#This Row],['# of Packages or Parts]]</f>
        <v>0</v>
      </c>
      <c r="X25" s="137">
        <f>Table245[[#This Row],['# of Packages or Parts]]*Table245[[#This Row],[Price per Package or Part]]+Table245[[#This Row],[Shipping Cost]]</f>
        <v>0</v>
      </c>
      <c r="Y25" s="137">
        <f>Table245[[#This Row],[Total '# of Parts or Packages to Order]]*Table245[[#This Row],[Price per Package or Part]]+Table245[[#This Row],[Shipping Cost]]</f>
        <v>0</v>
      </c>
    </row>
    <row r="26" spans="2:25" outlineLevel="1">
      <c r="B26" t="s">
        <v>142</v>
      </c>
      <c r="C26" t="s">
        <v>145</v>
      </c>
      <c r="D26" t="s">
        <v>731</v>
      </c>
      <c r="E26" s="6" t="s">
        <v>295</v>
      </c>
      <c r="F26" s="6">
        <v>2</v>
      </c>
      <c r="G26" s="96" t="s">
        <v>732</v>
      </c>
      <c r="H26" s="96"/>
      <c r="I26" t="s">
        <v>663</v>
      </c>
      <c r="J26" t="s">
        <v>303</v>
      </c>
      <c r="K26">
        <v>0.1</v>
      </c>
      <c r="L26">
        <f>Table245[[#This Row],[Mass/part (lb)]]*Table245[[#This Row],[QTY Nessary for Car]]</f>
        <v>0.2</v>
      </c>
      <c r="M26" t="s">
        <v>733</v>
      </c>
      <c r="N26" t="s">
        <v>734</v>
      </c>
      <c r="O26" s="16" t="s">
        <v>735</v>
      </c>
      <c r="P26" s="21">
        <v>32.49</v>
      </c>
      <c r="R26">
        <v>1</v>
      </c>
      <c r="S26">
        <v>2</v>
      </c>
      <c r="T26">
        <v>0</v>
      </c>
      <c r="U26">
        <v>2</v>
      </c>
      <c r="V26" s="21">
        <v>32.49</v>
      </c>
      <c r="W26" s="21">
        <v>6.99</v>
      </c>
      <c r="X26" s="137">
        <f>Table245[[#This Row],['# of Packages or Parts]]*Table245[[#This Row],[Price per Package or Part]]+Table245[[#This Row],[Shipping Cost]]</f>
        <v>71.97</v>
      </c>
      <c r="Y26" s="137">
        <f>Table245[[#This Row],[Total '# of Parts or Packages to Order]]*Table245[[#This Row],[Price per Package or Part]]+Table245[[#This Row],[Shipping Cost]]</f>
        <v>71.97</v>
      </c>
    </row>
    <row r="27" spans="2:25" outlineLevel="1">
      <c r="B27" t="s">
        <v>736</v>
      </c>
      <c r="C27" t="s">
        <v>737</v>
      </c>
      <c r="D27" t="s">
        <v>731</v>
      </c>
      <c r="E27" s="6" t="s">
        <v>295</v>
      </c>
      <c r="F27" s="6">
        <v>1</v>
      </c>
      <c r="G27" s="96" t="s">
        <v>738</v>
      </c>
      <c r="H27" s="96"/>
      <c r="I27" t="s">
        <v>663</v>
      </c>
      <c r="J27" t="s">
        <v>303</v>
      </c>
      <c r="K27">
        <v>0.25</v>
      </c>
      <c r="L27">
        <f>11.2/16</f>
        <v>0.7</v>
      </c>
      <c r="M27" t="s">
        <v>711</v>
      </c>
      <c r="N27">
        <v>2411450</v>
      </c>
      <c r="O27" s="16" t="s">
        <v>737</v>
      </c>
      <c r="P27" s="21">
        <v>49.99</v>
      </c>
      <c r="R27">
        <v>1</v>
      </c>
      <c r="S27">
        <v>1</v>
      </c>
      <c r="T27">
        <v>0</v>
      </c>
      <c r="U27">
        <f>Table245[[#This Row],['# of Spare Parts or Packages]]+Table245[[#This Row],['# of Packages or Parts]]</f>
        <v>1</v>
      </c>
      <c r="V27" s="21">
        <v>49.99</v>
      </c>
      <c r="W27" s="128">
        <v>0</v>
      </c>
      <c r="X27" s="128">
        <f>Table245[[#This Row],['# of Packages or Parts]]*Table245[[#This Row],[Price per Package or Part]]+Table245[[#This Row],[Shipping Cost]]</f>
        <v>49.99</v>
      </c>
      <c r="Y27" s="15">
        <f>Table245[[#This Row],[Total '# of Parts or Packages to Order]]*Table245[[#This Row],[Price per Package or Part]]+Table245[[#This Row],[Shipping Cost]]</f>
        <v>49.99</v>
      </c>
    </row>
    <row r="28" spans="2:25" outlineLevel="1">
      <c r="C28" t="s">
        <v>739</v>
      </c>
      <c r="E28" s="6"/>
      <c r="F28" s="6"/>
      <c r="G28" s="96"/>
      <c r="H28" s="36"/>
      <c r="L28">
        <f>Table245[[#This Row],[Mass/part (lb)]]*Table245[[#This Row],[QTY Nessary for Car]]</f>
        <v>0</v>
      </c>
      <c r="O28" s="16"/>
      <c r="P28" s="21"/>
      <c r="U28">
        <f>Table245[[#This Row],['# of Spare Parts or Packages]]+Table245[[#This Row],['# of Packages or Parts]]</f>
        <v>0</v>
      </c>
      <c r="V28" s="21"/>
      <c r="W28" s="128"/>
      <c r="X28">
        <f>Table245[[#This Row],['# of Packages or Parts]]*Table245[[#This Row],[Price per Package or Part]]+Table245[[#This Row],[Shipping Cost]]</f>
        <v>0</v>
      </c>
      <c r="Y28" s="15">
        <f>Table245[[#This Row],[Total '# of Parts or Packages to Order]]*Table245[[#This Row],[Price per Package or Part]]+Table245[[#This Row],[Shipping Cost]]</f>
        <v>0</v>
      </c>
    </row>
    <row r="29" spans="2:25" outlineLevel="1">
      <c r="B29" t="s">
        <v>148</v>
      </c>
      <c r="C29" t="s">
        <v>740</v>
      </c>
      <c r="E29" s="6"/>
      <c r="F29" s="6"/>
      <c r="G29" s="96"/>
      <c r="H29" s="36"/>
      <c r="L29">
        <f>Table245[[#This Row],[Mass/part (lb)]]*Table245[[#This Row],[QTY Nessary for Car]]</f>
        <v>0</v>
      </c>
      <c r="O29" s="16"/>
      <c r="U29">
        <f>Table245[[#This Row],['# of Spare Parts or Packages]]+Table245[[#This Row],['# of Packages or Parts]]</f>
        <v>0</v>
      </c>
      <c r="W29" s="128"/>
      <c r="X29" s="128">
        <f>Table245[[#This Row],['# of Packages or Parts]]*Table245[[#This Row],[Price per Package or Part]]+Table245[[#This Row],[Shipping Cost]]</f>
        <v>0</v>
      </c>
      <c r="Y29" s="15">
        <f>Table245[[#This Row],[Total '# of Parts or Packages to Order]]*Table245[[#This Row],[Price per Package or Part]]+Table245[[#This Row],[Shipping Cost]]</f>
        <v>0</v>
      </c>
    </row>
    <row r="30" spans="2:25" ht="31.5" outlineLevel="1">
      <c r="B30" t="s">
        <v>741</v>
      </c>
      <c r="C30" t="s">
        <v>149</v>
      </c>
      <c r="D30" t="s">
        <v>731</v>
      </c>
      <c r="E30" s="6" t="s">
        <v>295</v>
      </c>
      <c r="F30" s="6">
        <v>1</v>
      </c>
      <c r="G30" s="96" t="s">
        <v>742</v>
      </c>
      <c r="H30" s="36"/>
      <c r="I30" t="s">
        <v>663</v>
      </c>
      <c r="J30" t="s">
        <v>303</v>
      </c>
      <c r="K30">
        <v>0.25</v>
      </c>
      <c r="L30">
        <f>Table245[[#This Row],[Mass/part (lb)]]*Table245[[#This Row],[QTY Nessary for Car]]</f>
        <v>0.25</v>
      </c>
      <c r="M30" t="s">
        <v>711</v>
      </c>
      <c r="N30" t="s">
        <v>743</v>
      </c>
      <c r="O30" s="16" t="s">
        <v>149</v>
      </c>
      <c r="P30" s="21">
        <v>11.95</v>
      </c>
      <c r="R30">
        <v>1</v>
      </c>
      <c r="S30">
        <v>1</v>
      </c>
      <c r="T30">
        <v>0</v>
      </c>
      <c r="U30">
        <f>Table245[[#This Row],['# of Spare Parts or Packages]]+Table245[[#This Row],['# of Packages or Parts]]</f>
        <v>1</v>
      </c>
      <c r="V30" s="21">
        <v>11.95</v>
      </c>
      <c r="W30" s="128">
        <v>0</v>
      </c>
      <c r="X30" s="128">
        <f>Table245[[#This Row],['# of Packages or Parts]]*Table245[[#This Row],[Price per Package or Part]]+Table245[[#This Row],[Shipping Cost]]</f>
        <v>11.95</v>
      </c>
      <c r="Y30" s="15">
        <f>Table245[[#This Row],[Total '# of Parts or Packages to Order]]*Table245[[#This Row],[Price per Package or Part]]+Table245[[#This Row],[Shipping Cost]]</f>
        <v>11.95</v>
      </c>
    </row>
    <row r="31" spans="2:25" outlineLevel="1">
      <c r="B31" t="s">
        <v>744</v>
      </c>
      <c r="C31" t="s">
        <v>151</v>
      </c>
      <c r="D31" t="s">
        <v>731</v>
      </c>
      <c r="E31" s="6" t="s">
        <v>295</v>
      </c>
      <c r="F31" s="6">
        <v>1</v>
      </c>
      <c r="G31" s="6" t="s">
        <v>745</v>
      </c>
      <c r="H31" s="36"/>
      <c r="I31" t="s">
        <v>663</v>
      </c>
      <c r="J31" t="s">
        <v>303</v>
      </c>
      <c r="K31">
        <v>0.5</v>
      </c>
      <c r="L31">
        <f>Table245[[#This Row],[Mass/part (lb)]]*Table245[[#This Row],[QTY Nessary for Car]]</f>
        <v>0.5</v>
      </c>
      <c r="M31" t="s">
        <v>711</v>
      </c>
      <c r="N31" t="s">
        <v>746</v>
      </c>
      <c r="O31" s="16" t="s">
        <v>151</v>
      </c>
      <c r="P31" s="21">
        <v>29.99</v>
      </c>
      <c r="R31">
        <v>1</v>
      </c>
      <c r="S31">
        <v>1</v>
      </c>
      <c r="T31">
        <v>0</v>
      </c>
      <c r="U31">
        <f>Table245[[#This Row],['# of Spare Parts or Packages]]+Table245[[#This Row],['# of Packages or Parts]]</f>
        <v>1</v>
      </c>
      <c r="V31" s="21">
        <v>29.99</v>
      </c>
      <c r="W31" s="128">
        <v>0</v>
      </c>
      <c r="X31" s="128">
        <f>Table245[[#This Row],['# of Packages or Parts]]*Table245[[#This Row],[Price per Package or Part]]+Table245[[#This Row],[Shipping Cost]]</f>
        <v>29.99</v>
      </c>
      <c r="Y31" s="15">
        <f>Table245[[#This Row],[Total '# of Parts or Packages to Order]]*Table245[[#This Row],[Price per Package or Part]]+Table245[[#This Row],[Shipping Cost]]</f>
        <v>29.99</v>
      </c>
    </row>
    <row r="32" spans="2:25" outlineLevel="1">
      <c r="B32" t="s">
        <v>150</v>
      </c>
      <c r="C32" t="s">
        <v>747</v>
      </c>
      <c r="D32" t="s">
        <v>731</v>
      </c>
      <c r="E32" s="6" t="s">
        <v>295</v>
      </c>
      <c r="F32" s="6">
        <v>1</v>
      </c>
      <c r="G32" s="96" t="s">
        <v>748</v>
      </c>
      <c r="H32" s="36"/>
      <c r="I32" t="s">
        <v>663</v>
      </c>
      <c r="J32" t="s">
        <v>303</v>
      </c>
      <c r="K32">
        <v>0.1</v>
      </c>
      <c r="L32">
        <f>Table245[[#This Row],[Mass/part (lb)]]*Table245[[#This Row],[QTY Nessary for Car]]</f>
        <v>0.1</v>
      </c>
      <c r="M32" t="s">
        <v>711</v>
      </c>
      <c r="N32" s="27">
        <v>4333807067</v>
      </c>
      <c r="O32" s="16" t="s">
        <v>747</v>
      </c>
      <c r="P32" s="21">
        <v>9.99</v>
      </c>
      <c r="R32">
        <v>1</v>
      </c>
      <c r="S32">
        <v>1</v>
      </c>
      <c r="T32">
        <v>0</v>
      </c>
      <c r="U32">
        <f>Table245[[#This Row],['# of Spare Parts or Packages]]+Table245[[#This Row],['# of Packages or Parts]]</f>
        <v>1</v>
      </c>
      <c r="V32" s="21">
        <v>9.99</v>
      </c>
      <c r="W32" s="128"/>
      <c r="X32">
        <f>Table245[[#This Row],['# of Packages or Parts]]*Table245[[#This Row],[Price per Package or Part]]+Table245[[#This Row],[Shipping Cost]]</f>
        <v>9.99</v>
      </c>
      <c r="Y32" s="15">
        <f>Table245[[#This Row],[Total '# of Parts or Packages to Order]]*Table245[[#This Row],[Price per Package or Part]]+Table245[[#This Row],[Shipping Cost]]</f>
        <v>9.99</v>
      </c>
    </row>
    <row r="33" spans="2:25" outlineLevel="1">
      <c r="B33" t="s">
        <v>749</v>
      </c>
      <c r="C33" t="s">
        <v>750</v>
      </c>
      <c r="D33" t="s">
        <v>731</v>
      </c>
      <c r="E33" s="6" t="s">
        <v>295</v>
      </c>
      <c r="F33" s="6">
        <v>1</v>
      </c>
      <c r="G33" s="96" t="s">
        <v>751</v>
      </c>
      <c r="H33" s="36"/>
      <c r="I33" t="s">
        <v>663</v>
      </c>
      <c r="J33" t="s">
        <v>752</v>
      </c>
      <c r="K33">
        <v>1</v>
      </c>
      <c r="L33">
        <f>Table245[[#This Row],[Mass/part (lb)]]*Table245[[#This Row],[QTY Nessary for Car]]</f>
        <v>1</v>
      </c>
      <c r="M33" t="s">
        <v>711</v>
      </c>
      <c r="N33" t="s">
        <v>753</v>
      </c>
      <c r="O33" s="16" t="s">
        <v>750</v>
      </c>
      <c r="P33" s="21">
        <v>31.99</v>
      </c>
      <c r="R33">
        <v>1</v>
      </c>
      <c r="S33">
        <v>1</v>
      </c>
      <c r="T33">
        <v>0</v>
      </c>
      <c r="U33">
        <f>Table245[[#This Row],['# of Spare Parts or Packages]]+Table245[[#This Row],['# of Packages or Parts]]</f>
        <v>1</v>
      </c>
      <c r="V33" s="21">
        <v>31.99</v>
      </c>
      <c r="W33" s="128">
        <v>0</v>
      </c>
      <c r="X33" s="128">
        <f>Table245[[#This Row],['# of Packages or Parts]]*Table245[[#This Row],[Price per Package or Part]]+Table245[[#This Row],[Shipping Cost]]</f>
        <v>31.99</v>
      </c>
      <c r="Y33" s="15">
        <f>Table245[[#This Row],[Total '# of Parts or Packages to Order]]*Table245[[#This Row],[Price per Package or Part]]+Table245[[#This Row],[Shipping Cost]]</f>
        <v>31.99</v>
      </c>
    </row>
    <row r="34" spans="2:25" outlineLevel="1">
      <c r="B34" t="s">
        <v>754</v>
      </c>
      <c r="C34" s="152" t="s">
        <v>755</v>
      </c>
      <c r="D34" t="s">
        <v>731</v>
      </c>
      <c r="E34" s="6" t="s">
        <v>295</v>
      </c>
      <c r="F34" s="6">
        <v>1</v>
      </c>
      <c r="G34" s="96" t="s">
        <v>756</v>
      </c>
      <c r="H34" s="36"/>
      <c r="I34" t="s">
        <v>335</v>
      </c>
      <c r="J34" t="s">
        <v>303</v>
      </c>
      <c r="K34">
        <v>0.6</v>
      </c>
      <c r="L34">
        <f>Table245[[#This Row],[Mass/part (lb)]]*Table245[[#This Row],[QTY Nessary for Car]]</f>
        <v>0.6</v>
      </c>
      <c r="O34" s="16"/>
      <c r="P34" s="19">
        <v>0</v>
      </c>
      <c r="U34">
        <f>Table245[[#This Row],['# of Spare Parts or Packages]]+Table245[[#This Row],['# of Packages or Parts]]</f>
        <v>0</v>
      </c>
      <c r="V34" s="19">
        <v>0</v>
      </c>
      <c r="W34" s="128">
        <v>0</v>
      </c>
      <c r="X34">
        <f>Table245[[#This Row],['# of Packages or Parts]]*Table245[[#This Row],[Price per Package or Part]]+Table245[[#This Row],[Shipping Cost]]</f>
        <v>0</v>
      </c>
      <c r="Y34" s="15">
        <f>Table245[[#This Row],[Total '# of Parts or Packages to Order]]*Table245[[#This Row],[Price per Package or Part]]+Table245[[#This Row],[Shipping Cost]]</f>
        <v>0</v>
      </c>
    </row>
    <row r="35" spans="2:25" outlineLevel="1">
      <c r="B35" t="s">
        <v>757</v>
      </c>
      <c r="C35" s="5" t="s">
        <v>758</v>
      </c>
      <c r="D35" t="s">
        <v>731</v>
      </c>
      <c r="E35" s="6" t="s">
        <v>295</v>
      </c>
      <c r="F35" s="6">
        <v>1</v>
      </c>
      <c r="G35" s="6" t="s">
        <v>759</v>
      </c>
      <c r="H35" s="36"/>
      <c r="I35" t="s">
        <v>663</v>
      </c>
      <c r="J35" t="s">
        <v>760</v>
      </c>
      <c r="K35">
        <v>0</v>
      </c>
      <c r="L35">
        <f>Table245[[#This Row],[Mass/part (lb)]]*Table245[[#This Row],[QTY Nessary for Car]]</f>
        <v>0</v>
      </c>
      <c r="M35" t="s">
        <v>711</v>
      </c>
      <c r="N35" t="s">
        <v>761</v>
      </c>
      <c r="O35" s="16" t="s">
        <v>762</v>
      </c>
      <c r="P35" s="21">
        <v>6.99</v>
      </c>
      <c r="R35">
        <v>1</v>
      </c>
      <c r="S35">
        <v>1</v>
      </c>
      <c r="T35">
        <v>0</v>
      </c>
      <c r="U35">
        <f>Table245[[#This Row],['# of Spare Parts or Packages]]+Table245[[#This Row],['# of Packages or Parts]]</f>
        <v>1</v>
      </c>
      <c r="V35" s="21">
        <v>6.99</v>
      </c>
      <c r="W35" s="128">
        <v>0</v>
      </c>
      <c r="X35" s="128">
        <f>Table245[[#This Row],['# of Packages or Parts]]*Table245[[#This Row],[Price per Package or Part]]+Table245[[#This Row],[Shipping Cost]]</f>
        <v>6.99</v>
      </c>
      <c r="Y35" s="15">
        <f>Table245[[#This Row],[Total '# of Parts or Packages to Order]]*Table245[[#This Row],[Price per Package or Part]]+Table245[[#This Row],[Shipping Cost]]</f>
        <v>6.99</v>
      </c>
    </row>
    <row r="36" spans="2:25" outlineLevel="1">
      <c r="B36" t="s">
        <v>763</v>
      </c>
      <c r="C36" t="s">
        <v>764</v>
      </c>
      <c r="D36" t="s">
        <v>731</v>
      </c>
      <c r="E36" s="6" t="s">
        <v>295</v>
      </c>
      <c r="F36" s="6">
        <v>1</v>
      </c>
      <c r="G36" s="6" t="s">
        <v>765</v>
      </c>
      <c r="H36" s="36"/>
      <c r="I36" t="s">
        <v>663</v>
      </c>
      <c r="K36">
        <v>0</v>
      </c>
      <c r="L36">
        <f>Table245[[#This Row],[Mass/part (lb)]]*Table245[[#This Row],[QTY Nessary for Car]]</f>
        <v>0</v>
      </c>
      <c r="M36" t="s">
        <v>711</v>
      </c>
      <c r="N36" t="s">
        <v>766</v>
      </c>
      <c r="O36" s="16" t="s">
        <v>764</v>
      </c>
      <c r="P36" s="21">
        <v>14.99</v>
      </c>
      <c r="R36">
        <v>1</v>
      </c>
      <c r="S36">
        <v>1</v>
      </c>
      <c r="T36">
        <v>0</v>
      </c>
      <c r="U36">
        <f>Table245[[#This Row],['# of Spare Parts or Packages]]+Table245[[#This Row],['# of Packages or Parts]]</f>
        <v>1</v>
      </c>
      <c r="V36" s="21">
        <v>14.99</v>
      </c>
      <c r="W36" s="128">
        <v>0</v>
      </c>
      <c r="X36" s="128">
        <f>Table245[[#This Row],['# of Packages or Parts]]*Table245[[#This Row],[Price per Package or Part]]+Table245[[#This Row],[Shipping Cost]]</f>
        <v>14.99</v>
      </c>
      <c r="Y36" s="15">
        <f>Table245[[#This Row],[Total '# of Parts or Packages to Order]]*Table245[[#This Row],[Price per Package or Part]]+Table245[[#This Row],[Shipping Cost]]</f>
        <v>14.99</v>
      </c>
    </row>
    <row r="37" spans="2:25" outlineLevel="1">
      <c r="B37" t="s">
        <v>767</v>
      </c>
      <c r="C37" t="s">
        <v>768</v>
      </c>
      <c r="D37" t="s">
        <v>731</v>
      </c>
      <c r="E37" s="6" t="s">
        <v>295</v>
      </c>
      <c r="F37" s="6">
        <v>4</v>
      </c>
      <c r="G37" s="6" t="s">
        <v>769</v>
      </c>
      <c r="H37" s="36"/>
      <c r="I37" t="s">
        <v>663</v>
      </c>
      <c r="J37" t="s">
        <v>770</v>
      </c>
      <c r="K37">
        <v>0</v>
      </c>
      <c r="L37">
        <f>Table245[[#This Row],[Mass/part (lb)]]*Table245[[#This Row],[QTY Nessary for Car]]</f>
        <v>0</v>
      </c>
      <c r="M37" t="s">
        <v>711</v>
      </c>
      <c r="N37" t="s">
        <v>771</v>
      </c>
      <c r="O37" s="16" t="s">
        <v>768</v>
      </c>
      <c r="P37" s="21">
        <v>10.52</v>
      </c>
      <c r="R37">
        <v>10</v>
      </c>
      <c r="S37">
        <v>1</v>
      </c>
      <c r="T37">
        <v>0</v>
      </c>
      <c r="U37">
        <f>Table245[[#This Row],['# of Spare Parts or Packages]]+Table245[[#This Row],['# of Packages or Parts]]</f>
        <v>1</v>
      </c>
      <c r="V37" s="21">
        <v>10.52</v>
      </c>
      <c r="W37" s="128">
        <v>0</v>
      </c>
      <c r="X37" s="128">
        <f>Table245[[#This Row],['# of Packages or Parts]]*Table245[[#This Row],[Price per Package or Part]]+Table245[[#This Row],[Shipping Cost]]</f>
        <v>10.52</v>
      </c>
      <c r="Y37" s="15">
        <f>Table245[[#This Row],[Total '# of Parts or Packages to Order]]*Table245[[#This Row],[Price per Package or Part]]+Table245[[#This Row],[Shipping Cost]]</f>
        <v>10.52</v>
      </c>
    </row>
    <row r="38" spans="2:25" outlineLevel="1">
      <c r="B38" t="s">
        <v>772</v>
      </c>
      <c r="C38" t="s">
        <v>773</v>
      </c>
      <c r="D38" t="s">
        <v>731</v>
      </c>
      <c r="E38" s="6" t="s">
        <v>295</v>
      </c>
      <c r="F38" s="6">
        <v>1</v>
      </c>
      <c r="G38" s="6" t="s">
        <v>774</v>
      </c>
      <c r="H38" s="36"/>
      <c r="I38" t="s">
        <v>663</v>
      </c>
      <c r="J38" t="s">
        <v>770</v>
      </c>
      <c r="K38">
        <v>0</v>
      </c>
      <c r="L38">
        <f>Table245[[#This Row],[Mass/part (lb)]]*Table245[[#This Row],[QTY Nessary for Car]]</f>
        <v>0</v>
      </c>
      <c r="M38" t="s">
        <v>711</v>
      </c>
      <c r="N38" t="s">
        <v>775</v>
      </c>
      <c r="O38" s="16" t="s">
        <v>773</v>
      </c>
      <c r="P38" s="21">
        <v>9.99</v>
      </c>
      <c r="R38">
        <v>2</v>
      </c>
      <c r="S38">
        <v>1</v>
      </c>
      <c r="T38">
        <v>0</v>
      </c>
      <c r="U38">
        <f>Table245[[#This Row],['# of Spare Parts or Packages]]+Table245[[#This Row],['# of Packages or Parts]]</f>
        <v>1</v>
      </c>
      <c r="V38" s="21">
        <v>8.99</v>
      </c>
      <c r="W38" s="128">
        <v>0</v>
      </c>
      <c r="X38" s="128">
        <f>Table245[[#This Row],['# of Packages or Parts]]*Table245[[#This Row],[Price per Package or Part]]+Table245[[#This Row],[Shipping Cost]]</f>
        <v>8.99</v>
      </c>
      <c r="Y38" s="15">
        <f>Table245[[#This Row],[Total '# of Parts or Packages to Order]]*Table245[[#This Row],[Price per Package or Part]]+Table245[[#This Row],[Shipping Cost]]</f>
        <v>8.99</v>
      </c>
    </row>
    <row r="39" spans="2:25" outlineLevel="1">
      <c r="B39" t="s">
        <v>776</v>
      </c>
      <c r="C39" s="152" t="s">
        <v>777</v>
      </c>
      <c r="D39" t="s">
        <v>731</v>
      </c>
      <c r="E39" s="6" t="s">
        <v>295</v>
      </c>
      <c r="F39" s="6">
        <v>1</v>
      </c>
      <c r="G39" s="6" t="s">
        <v>778</v>
      </c>
      <c r="H39" s="36"/>
      <c r="I39" t="s">
        <v>779</v>
      </c>
      <c r="J39" t="s">
        <v>303</v>
      </c>
      <c r="K39" s="38">
        <v>0.5</v>
      </c>
      <c r="L39">
        <f>Table245[[#This Row],[Mass/part (lb)]]*Table245[[#This Row],[QTY Nessary for Car]]</f>
        <v>0.5</v>
      </c>
      <c r="M39" t="s">
        <v>780</v>
      </c>
      <c r="N39" t="s">
        <v>781</v>
      </c>
      <c r="O39" s="16" t="s">
        <v>782</v>
      </c>
      <c r="P39" s="19">
        <v>115.99</v>
      </c>
      <c r="R39">
        <v>1</v>
      </c>
      <c r="S39">
        <v>1</v>
      </c>
      <c r="T39">
        <v>0</v>
      </c>
      <c r="U39">
        <v>1</v>
      </c>
      <c r="V39" s="19">
        <v>115.99</v>
      </c>
      <c r="W39" s="128">
        <v>0</v>
      </c>
      <c r="X39" s="128">
        <v>0</v>
      </c>
      <c r="Y39" s="15">
        <f>Table245[[#This Row],[Total '# of Parts or Packages to Order]]*Table245[[#This Row],[Price per Package or Part]]+Table245[[#This Row],[Shipping Cost]]</f>
        <v>115.99</v>
      </c>
    </row>
    <row r="40" spans="2:25">
      <c r="B40" t="s">
        <v>152</v>
      </c>
      <c r="C40" s="100" t="s">
        <v>153</v>
      </c>
      <c r="E40" s="6"/>
      <c r="G40" s="96"/>
      <c r="H40" s="96"/>
      <c r="L40">
        <f>Table245[[#This Row],[Mass/part (lb)]]*Table245[[#This Row],[QTY Nessary for Car]]</f>
        <v>0</v>
      </c>
      <c r="O40" s="16"/>
      <c r="U40">
        <f>Table245[[#This Row],['# of Spare Parts or Packages]]+Table245[[#This Row],['# of Packages or Parts]]</f>
        <v>0</v>
      </c>
      <c r="W40" s="128"/>
      <c r="X40" s="128">
        <f>Table245[[#This Row],['# of Packages or Parts]]*Table245[[#This Row],[Price per Package or Part]]+Table245[[#This Row],[Shipping Cost]]</f>
        <v>0</v>
      </c>
      <c r="Y40" s="15">
        <f>Table245[[#This Row],[Total '# of Parts or Packages to Order]]*Table245[[#This Row],[Price per Package or Part]]+Table245[[#This Row],[Shipping Cost]]</f>
        <v>0</v>
      </c>
    </row>
    <row r="41" spans="2:25" outlineLevel="1">
      <c r="B41" t="s">
        <v>154</v>
      </c>
      <c r="C41" s="152" t="s">
        <v>155</v>
      </c>
      <c r="D41" t="s">
        <v>783</v>
      </c>
      <c r="E41" s="6" t="s">
        <v>295</v>
      </c>
      <c r="F41" s="6">
        <v>1</v>
      </c>
      <c r="G41" s="99" t="s">
        <v>784</v>
      </c>
      <c r="H41" s="99"/>
      <c r="I41" t="s">
        <v>663</v>
      </c>
      <c r="J41" t="s">
        <v>785</v>
      </c>
      <c r="K41">
        <v>5.0999999999999996</v>
      </c>
      <c r="L41">
        <v>5.0999999999999996</v>
      </c>
      <c r="M41" t="s">
        <v>718</v>
      </c>
      <c r="N41" s="122" t="s">
        <v>786</v>
      </c>
      <c r="O41" s="16" t="s">
        <v>155</v>
      </c>
      <c r="P41" s="21">
        <v>124.95</v>
      </c>
      <c r="R41">
        <v>1</v>
      </c>
      <c r="S41">
        <v>1</v>
      </c>
      <c r="T41">
        <v>0</v>
      </c>
      <c r="U41">
        <f>Table245[[#This Row],['# of Spare Parts or Packages]]+Table245[[#This Row],['# of Packages or Parts]]</f>
        <v>1</v>
      </c>
      <c r="V41" s="21">
        <v>124.95</v>
      </c>
      <c r="W41" s="128">
        <v>0</v>
      </c>
      <c r="X41" s="128">
        <f>Table245[[#This Row],['# of Packages or Parts]]*Table245[[#This Row],[Price per Package or Part]]+Table245[[#This Row],[Shipping Cost]]</f>
        <v>124.95</v>
      </c>
      <c r="Y41" s="15">
        <f>Table245[[#This Row],[Total '# of Parts or Packages to Order]]*Table245[[#This Row],[Price per Package or Part]]+Table245[[#This Row],[Shipping Cost]]</f>
        <v>124.95</v>
      </c>
    </row>
    <row r="42" spans="2:25" outlineLevel="1">
      <c r="B42" t="s">
        <v>156</v>
      </c>
      <c r="C42" s="152" t="s">
        <v>157</v>
      </c>
      <c r="D42" t="s">
        <v>787</v>
      </c>
      <c r="E42" s="6" t="s">
        <v>295</v>
      </c>
      <c r="F42" s="6">
        <v>1</v>
      </c>
      <c r="G42" s="96" t="s">
        <v>788</v>
      </c>
      <c r="H42" s="96"/>
      <c r="I42" t="s">
        <v>663</v>
      </c>
      <c r="J42" t="s">
        <v>785</v>
      </c>
      <c r="K42">
        <v>0</v>
      </c>
      <c r="L42">
        <f>Table245[[#This Row],[Mass/part (lb)]]*Table245[[#This Row],[QTY Nessary for Car]]</f>
        <v>0</v>
      </c>
      <c r="M42" t="s">
        <v>718</v>
      </c>
      <c r="N42" s="122" t="s">
        <v>789</v>
      </c>
      <c r="O42" s="16" t="s">
        <v>157</v>
      </c>
      <c r="P42" s="21">
        <v>41</v>
      </c>
      <c r="R42">
        <v>2</v>
      </c>
      <c r="S42">
        <v>1</v>
      </c>
      <c r="T42">
        <v>0</v>
      </c>
      <c r="U42">
        <f>Table245[[#This Row],['# of Spare Parts or Packages]]+Table245[[#This Row],['# of Packages or Parts]]</f>
        <v>1</v>
      </c>
      <c r="V42" s="21">
        <v>41</v>
      </c>
      <c r="W42" s="128"/>
      <c r="X42" s="128">
        <f>Table245[[#This Row],['# of Packages or Parts]]*Table245[[#This Row],[Price per Package or Part]]+Table245[[#This Row],[Shipping Cost]]</f>
        <v>41</v>
      </c>
      <c r="Y42" s="15">
        <f>Table245[[#This Row],[Total '# of Parts or Packages to Order]]*Table245[[#This Row],[Price per Package or Part]]+Table245[[#This Row],[Shipping Cost]]</f>
        <v>41</v>
      </c>
    </row>
    <row r="43" spans="2:25" ht="21.75" outlineLevel="1">
      <c r="B43" t="s">
        <v>158</v>
      </c>
      <c r="C43" s="152" t="s">
        <v>159</v>
      </c>
      <c r="D43" t="s">
        <v>787</v>
      </c>
      <c r="E43" s="6" t="s">
        <v>295</v>
      </c>
      <c r="F43" s="6">
        <v>1</v>
      </c>
      <c r="G43" s="99" t="s">
        <v>790</v>
      </c>
      <c r="H43" s="96"/>
      <c r="I43" t="s">
        <v>663</v>
      </c>
      <c r="J43" t="s">
        <v>791</v>
      </c>
      <c r="K43">
        <v>0</v>
      </c>
      <c r="L43">
        <f>Table245[[#This Row],[Mass/part (lb)]]*Table245[[#This Row],[QTY Nessary for Car]]</f>
        <v>0</v>
      </c>
      <c r="M43" t="s">
        <v>792</v>
      </c>
      <c r="N43" s="130">
        <v>1105571</v>
      </c>
      <c r="O43" s="16" t="s">
        <v>159</v>
      </c>
      <c r="P43" s="21">
        <v>99.95</v>
      </c>
      <c r="R43">
        <v>1</v>
      </c>
      <c r="S43">
        <v>1</v>
      </c>
      <c r="T43">
        <v>0</v>
      </c>
      <c r="U43">
        <f>Table245[[#This Row],['# of Spare Parts or Packages]]+Table245[[#This Row],['# of Packages or Parts]]</f>
        <v>1</v>
      </c>
      <c r="V43" s="19">
        <v>99.95</v>
      </c>
      <c r="W43" s="128">
        <v>0</v>
      </c>
      <c r="X43" s="128">
        <f>Table245[[#This Row],['# of Packages or Parts]]*Table245[[#This Row],[Price per Package or Part]]+Table245[[#This Row],[Shipping Cost]]</f>
        <v>99.95</v>
      </c>
      <c r="Y43" s="15">
        <f>Table245[[#This Row],[Total '# of Parts or Packages to Order]]*Table245[[#This Row],[Price per Package or Part]]+Table245[[#This Row],[Shipping Cost]]</f>
        <v>99.95</v>
      </c>
    </row>
    <row r="44" spans="2:25" outlineLevel="1">
      <c r="B44" t="s">
        <v>793</v>
      </c>
      <c r="C44" s="152" t="s">
        <v>794</v>
      </c>
      <c r="D44" t="s">
        <v>787</v>
      </c>
      <c r="E44" s="6" t="s">
        <v>295</v>
      </c>
      <c r="F44" s="6">
        <v>1</v>
      </c>
      <c r="G44" s="96" t="s">
        <v>795</v>
      </c>
      <c r="H44" s="96" t="s">
        <v>279</v>
      </c>
      <c r="I44" t="s">
        <v>663</v>
      </c>
      <c r="J44" t="s">
        <v>303</v>
      </c>
      <c r="K44">
        <v>0</v>
      </c>
      <c r="L44">
        <f>Table245[[#This Row],[Mass/part (lb)]]*Table245[[#This Row],[QTY Nessary for Car]]</f>
        <v>0</v>
      </c>
      <c r="M44" t="s">
        <v>711</v>
      </c>
      <c r="N44" s="162" t="s">
        <v>796</v>
      </c>
      <c r="O44" s="16" t="s">
        <v>794</v>
      </c>
      <c r="P44" s="19">
        <v>61.16</v>
      </c>
      <c r="R44">
        <v>1</v>
      </c>
      <c r="S44">
        <v>1</v>
      </c>
      <c r="T44">
        <v>0</v>
      </c>
      <c r="U44">
        <v>0</v>
      </c>
      <c r="V44" s="19">
        <v>61.16</v>
      </c>
      <c r="W44" s="128">
        <v>0</v>
      </c>
      <c r="X44" s="128">
        <f>Table245[[#This Row],['# of Packages or Parts]]*Table245[[#This Row],[Price per Package or Part]]+Table245[[#This Row],[Shipping Cost]]</f>
        <v>61.16</v>
      </c>
      <c r="Y44" s="15">
        <f>Table245[[#This Row],[Total '# of Parts or Packages to Order]]*Table245[[#This Row],[Price per Package or Part]]+Table245[[#This Row],[Shipping Cost]]</f>
        <v>0</v>
      </c>
    </row>
    <row r="45" spans="2:25" ht="31.5" outlineLevel="1">
      <c r="B45" t="s">
        <v>797</v>
      </c>
      <c r="C45" s="152" t="s">
        <v>798</v>
      </c>
      <c r="D45" t="s">
        <v>787</v>
      </c>
      <c r="E45" s="6" t="s">
        <v>295</v>
      </c>
      <c r="F45" s="6">
        <v>1</v>
      </c>
      <c r="G45" s="96" t="s">
        <v>799</v>
      </c>
      <c r="H45" s="96" t="s">
        <v>279</v>
      </c>
      <c r="I45" t="s">
        <v>663</v>
      </c>
      <c r="J45" t="s">
        <v>800</v>
      </c>
      <c r="K45">
        <v>0</v>
      </c>
      <c r="L45">
        <f>Table245[[#This Row],[Mass/part (lb)]]*Table245[[#This Row],[QTY Nessary for Car]]</f>
        <v>0</v>
      </c>
      <c r="M45" t="s">
        <v>711</v>
      </c>
      <c r="N45" s="122" t="s">
        <v>801</v>
      </c>
      <c r="O45" s="16" t="s">
        <v>802</v>
      </c>
      <c r="P45" s="121">
        <v>45.99</v>
      </c>
      <c r="R45">
        <v>1</v>
      </c>
      <c r="S45">
        <v>2</v>
      </c>
      <c r="T45">
        <v>0</v>
      </c>
      <c r="U45">
        <f>Table245[[#This Row],['# of Spare Parts or Packages]]+Table245[[#This Row],['# of Packages or Parts]]</f>
        <v>2</v>
      </c>
      <c r="V45" s="21">
        <v>45.99</v>
      </c>
      <c r="W45" s="128">
        <v>0</v>
      </c>
      <c r="X45" s="128">
        <f>Table245[[#This Row],['# of Packages or Parts]]*Table245[[#This Row],[Price per Package or Part]]+Table245[[#This Row],[Shipping Cost]]</f>
        <v>91.98</v>
      </c>
      <c r="Y45" s="15">
        <f>Table245[[#This Row],[Total '# of Parts or Packages to Order]]*Table245[[#This Row],[Price per Package or Part]]+Table245[[#This Row],[Shipping Cost]]</f>
        <v>91.98</v>
      </c>
    </row>
    <row r="46" spans="2:25" outlineLevel="1">
      <c r="B46" t="s">
        <v>803</v>
      </c>
      <c r="C46" s="152" t="s">
        <v>804</v>
      </c>
      <c r="D46" t="s">
        <v>787</v>
      </c>
      <c r="E46" s="6" t="s">
        <v>295</v>
      </c>
      <c r="F46" s="6">
        <v>1</v>
      </c>
      <c r="G46" s="96" t="s">
        <v>805</v>
      </c>
      <c r="H46" s="96"/>
      <c r="I46" t="s">
        <v>663</v>
      </c>
      <c r="J46" t="s">
        <v>806</v>
      </c>
      <c r="K46">
        <v>0</v>
      </c>
      <c r="L46">
        <f>Table245[[#This Row],[Mass/part (lb)]]*Table245[[#This Row],[QTY Nessary for Car]]</f>
        <v>0</v>
      </c>
      <c r="M46" t="s">
        <v>711</v>
      </c>
      <c r="N46" s="122" t="s">
        <v>807</v>
      </c>
      <c r="O46" s="16" t="s">
        <v>804</v>
      </c>
      <c r="P46" s="21">
        <v>0</v>
      </c>
      <c r="R46">
        <v>2</v>
      </c>
      <c r="S46">
        <v>1</v>
      </c>
      <c r="T46">
        <v>0</v>
      </c>
      <c r="U46">
        <f>Table245[[#This Row],['# of Spare Parts or Packages]]+Table245[[#This Row],['# of Packages or Parts]]</f>
        <v>1</v>
      </c>
      <c r="V46" s="21">
        <v>0</v>
      </c>
      <c r="W46" s="128">
        <v>0</v>
      </c>
      <c r="X46" s="128">
        <f>Table245[[#This Row],['# of Packages or Parts]]*Table245[[#This Row],[Price per Package or Part]]+Table245[[#This Row],[Shipping Cost]]</f>
        <v>0</v>
      </c>
      <c r="Y46" s="15">
        <f>Table245[[#This Row],[Total '# of Parts or Packages to Order]]*Table245[[#This Row],[Price per Package or Part]]+Table245[[#This Row],[Shipping Cost]]</f>
        <v>0</v>
      </c>
    </row>
    <row r="47" spans="2:25" outlineLevel="1">
      <c r="B47" t="s">
        <v>808</v>
      </c>
      <c r="C47" s="152" t="s">
        <v>809</v>
      </c>
      <c r="D47" t="s">
        <v>787</v>
      </c>
      <c r="E47" s="6" t="s">
        <v>295</v>
      </c>
      <c r="F47" s="6">
        <v>1</v>
      </c>
      <c r="G47" s="96" t="s">
        <v>810</v>
      </c>
      <c r="H47" s="96" t="s">
        <v>279</v>
      </c>
      <c r="I47" t="s">
        <v>663</v>
      </c>
      <c r="J47" t="s">
        <v>303</v>
      </c>
      <c r="L47">
        <f>Table245[[#This Row],[Mass/part (lb)]]*Table245[[#This Row],[QTY Nessary for Car]]</f>
        <v>0</v>
      </c>
      <c r="M47" t="s">
        <v>711</v>
      </c>
      <c r="N47" t="s">
        <v>811</v>
      </c>
      <c r="O47" s="136" t="s">
        <v>809</v>
      </c>
      <c r="P47" s="19">
        <v>26.25</v>
      </c>
      <c r="R47">
        <v>1</v>
      </c>
      <c r="S47">
        <v>1</v>
      </c>
      <c r="T47">
        <v>0</v>
      </c>
      <c r="U47">
        <f>Table245[[#This Row],['# of Spare Parts or Packages]]+Table245[[#This Row],['# of Packages or Parts]]</f>
        <v>1</v>
      </c>
      <c r="V47" s="19">
        <v>26.25</v>
      </c>
      <c r="W47" s="128">
        <v>0</v>
      </c>
      <c r="X47" s="128">
        <f>Table245[[#This Row],['# of Packages or Parts]]*Table245[[#This Row],[Price per Package or Part]]+Table245[[#This Row],[Shipping Cost]]</f>
        <v>26.25</v>
      </c>
      <c r="Y47" s="15">
        <f>Table245[[#This Row],[Total '# of Parts or Packages to Order]]*Table245[[#This Row],[Price per Package or Part]]+Table245[[#This Row],[Shipping Cost]]</f>
        <v>26.25</v>
      </c>
    </row>
    <row r="48" spans="2:25" outlineLevel="1">
      <c r="B48" t="s">
        <v>812</v>
      </c>
      <c r="C48" s="152" t="s">
        <v>813</v>
      </c>
      <c r="D48" t="s">
        <v>787</v>
      </c>
      <c r="E48" s="6" t="s">
        <v>295</v>
      </c>
      <c r="F48" s="6">
        <v>1</v>
      </c>
      <c r="G48" s="96" t="s">
        <v>814</v>
      </c>
      <c r="H48" s="96"/>
      <c r="I48" t="s">
        <v>663</v>
      </c>
      <c r="L48">
        <f>Table245[[#This Row],[Mass/part (lb)]]*Table245[[#This Row],[QTY Nessary for Car]]</f>
        <v>0</v>
      </c>
      <c r="M48" t="s">
        <v>711</v>
      </c>
      <c r="N48" s="39" t="s">
        <v>815</v>
      </c>
      <c r="O48" s="136" t="s">
        <v>816</v>
      </c>
      <c r="P48" s="21">
        <v>28.81</v>
      </c>
      <c r="R48">
        <v>50</v>
      </c>
      <c r="S48">
        <v>1</v>
      </c>
      <c r="T48">
        <v>0</v>
      </c>
      <c r="U48">
        <f>Table245[[#This Row],['# of Spare Parts or Packages]]+Table245[[#This Row],['# of Packages or Parts]]</f>
        <v>1</v>
      </c>
      <c r="V48" s="21">
        <v>28.81</v>
      </c>
      <c r="W48" s="128"/>
      <c r="X48" s="128">
        <f>Table245[[#This Row],['# of Packages or Parts]]*Table245[[#This Row],[Price per Package or Part]]+Table245[[#This Row],[Shipping Cost]]</f>
        <v>28.81</v>
      </c>
      <c r="Y48" s="15">
        <f>Table245[[#This Row],[Total '# of Parts or Packages to Order]]*Table245[[#This Row],[Price per Package or Part]]+Table245[[#This Row],[Shipping Cost]]</f>
        <v>28.81</v>
      </c>
    </row>
    <row r="49" spans="2:25" outlineLevel="1">
      <c r="B49" t="s">
        <v>817</v>
      </c>
      <c r="C49" t="s">
        <v>818</v>
      </c>
      <c r="D49" t="s">
        <v>787</v>
      </c>
      <c r="E49" s="6" t="s">
        <v>295</v>
      </c>
      <c r="F49" s="6">
        <v>1</v>
      </c>
      <c r="G49" s="96" t="s">
        <v>819</v>
      </c>
      <c r="H49" s="96"/>
      <c r="I49" t="s">
        <v>663</v>
      </c>
      <c r="J49" t="s">
        <v>619</v>
      </c>
      <c r="K49">
        <v>3.9</v>
      </c>
      <c r="L49">
        <f>Table245[[#This Row],[Mass/part (lb)]]*Table245[[#This Row],[QTY Nessary for Car]]</f>
        <v>3.9</v>
      </c>
      <c r="M49" t="s">
        <v>711</v>
      </c>
      <c r="N49" s="38" t="s">
        <v>820</v>
      </c>
      <c r="O49" s="16" t="s">
        <v>818</v>
      </c>
      <c r="P49" s="21">
        <v>21.03</v>
      </c>
      <c r="R49">
        <v>1</v>
      </c>
      <c r="S49">
        <v>1</v>
      </c>
      <c r="T49">
        <v>1</v>
      </c>
      <c r="U49">
        <f>Table245[[#This Row],['# of Spare Parts or Packages]]+Table245[[#This Row],['# of Packages or Parts]]</f>
        <v>2</v>
      </c>
      <c r="V49" s="21">
        <v>21.03</v>
      </c>
      <c r="W49" s="128">
        <v>0</v>
      </c>
      <c r="X49" s="128">
        <f>Table245[[#This Row],['# of Packages or Parts]]*Table245[[#This Row],[Price per Package or Part]]+Table245[[#This Row],[Shipping Cost]]</f>
        <v>21.03</v>
      </c>
      <c r="Y49" s="15">
        <f>Table245[[#This Row],[Total '# of Parts or Packages to Order]]*Table245[[#This Row],[Price per Package or Part]]+Table245[[#This Row],[Shipping Cost]]</f>
        <v>42.06</v>
      </c>
    </row>
    <row r="50" spans="2:25" outlineLevel="1">
      <c r="B50" t="s">
        <v>821</v>
      </c>
      <c r="C50" s="152" t="s">
        <v>822</v>
      </c>
      <c r="D50" t="s">
        <v>787</v>
      </c>
      <c r="E50" s="6" t="s">
        <v>295</v>
      </c>
      <c r="F50" s="6">
        <v>1</v>
      </c>
      <c r="G50" s="96" t="s">
        <v>823</v>
      </c>
      <c r="H50" s="36"/>
      <c r="I50" t="s">
        <v>824</v>
      </c>
      <c r="J50" t="s">
        <v>619</v>
      </c>
      <c r="K50">
        <v>0</v>
      </c>
      <c r="L50">
        <f>Table245[[#This Row],[Mass/part (lb)]]*Table245[[#This Row],[QTY Nessary for Car]]</f>
        <v>0</v>
      </c>
      <c r="M50" t="s">
        <v>825</v>
      </c>
      <c r="N50" s="163" t="s">
        <v>826</v>
      </c>
      <c r="O50" s="16" t="s">
        <v>827</v>
      </c>
      <c r="P50" s="21">
        <v>86.99</v>
      </c>
      <c r="R50">
        <v>1</v>
      </c>
      <c r="S50">
        <v>1</v>
      </c>
      <c r="T50">
        <v>0</v>
      </c>
      <c r="U50">
        <f>Table245[[#This Row],['# of Spare Parts or Packages]]+Table245[[#This Row],['# of Packages or Parts]]</f>
        <v>1</v>
      </c>
      <c r="V50" s="21">
        <v>86.99</v>
      </c>
      <c r="W50" s="128">
        <v>0</v>
      </c>
      <c r="X50">
        <f>Table245[[#This Row],['# of Packages or Parts]]*Table245[[#This Row],[Price per Package or Part]]+Table245[[#This Row],[Shipping Cost]]</f>
        <v>86.99</v>
      </c>
      <c r="Y50" s="15">
        <f>Table245[[#This Row],[Total '# of Parts or Packages to Order]]*Table245[[#This Row],[Price per Package or Part]]+Table245[[#This Row],[Shipping Cost]]</f>
        <v>86.99</v>
      </c>
    </row>
    <row r="51" spans="2:25">
      <c r="B51" t="s">
        <v>828</v>
      </c>
      <c r="C51" s="152" t="s">
        <v>829</v>
      </c>
      <c r="D51" t="s">
        <v>787</v>
      </c>
      <c r="E51" s="6" t="s">
        <v>295</v>
      </c>
      <c r="F51" s="6">
        <v>1</v>
      </c>
      <c r="G51" s="96" t="s">
        <v>830</v>
      </c>
      <c r="H51" s="96" t="s">
        <v>279</v>
      </c>
      <c r="I51" t="s">
        <v>663</v>
      </c>
      <c r="L51">
        <f>Table245[[#This Row],[Mass/part (lb)]]*Table245[[#This Row],[QTY Nessary for Car]]</f>
        <v>0</v>
      </c>
      <c r="M51" t="s">
        <v>279</v>
      </c>
      <c r="N51" t="s">
        <v>279</v>
      </c>
      <c r="O51" s="16" t="s">
        <v>279</v>
      </c>
      <c r="P51" s="19">
        <v>31.99</v>
      </c>
      <c r="R51">
        <v>1</v>
      </c>
      <c r="S51">
        <v>1</v>
      </c>
      <c r="T51">
        <v>0</v>
      </c>
      <c r="U51">
        <f>Table245[[#This Row],['# of Spare Parts or Packages]]+Table245[[#This Row],['# of Packages or Parts]]</f>
        <v>1</v>
      </c>
      <c r="V51" s="19">
        <v>31.99</v>
      </c>
      <c r="W51" s="128">
        <v>0</v>
      </c>
      <c r="X51" s="128">
        <f>Table245[[#This Row],['# of Packages or Parts]]*Table245[[#This Row],[Price per Package or Part]]+Table245[[#This Row],[Shipping Cost]]</f>
        <v>31.99</v>
      </c>
      <c r="Y51" s="15">
        <f>Table245[[#This Row],[Total '# of Parts or Packages to Order]]*Table245[[#This Row],[Price per Package or Part]]+Table245[[#This Row],[Shipping Cost]]</f>
        <v>31.99</v>
      </c>
    </row>
    <row r="52" spans="2:25">
      <c r="B52" t="s">
        <v>831</v>
      </c>
      <c r="C52" t="s">
        <v>832</v>
      </c>
      <c r="D52" t="s">
        <v>787</v>
      </c>
      <c r="E52" s="6" t="s">
        <v>295</v>
      </c>
      <c r="F52" s="6">
        <v>1</v>
      </c>
      <c r="G52" s="96" t="s">
        <v>833</v>
      </c>
      <c r="H52" s="96"/>
      <c r="I52" t="s">
        <v>335</v>
      </c>
      <c r="J52" t="s">
        <v>834</v>
      </c>
      <c r="K52" s="36"/>
      <c r="L52" s="36">
        <f>Table245[[#This Row],[Mass/part (lb)]]*Table245[[#This Row],[QTY Nessary for Car]]</f>
        <v>0</v>
      </c>
      <c r="M52" t="s">
        <v>279</v>
      </c>
      <c r="N52" t="s">
        <v>279</v>
      </c>
      <c r="O52" s="16" t="s">
        <v>279</v>
      </c>
      <c r="P52" s="19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28">
        <v>0</v>
      </c>
      <c r="X52" s="128">
        <f>Table245[[#This Row],['# of Packages or Parts]]*Table245[[#This Row],[Price per Package or Part]]+Table245[[#This Row],[Shipping Cost]]</f>
        <v>0</v>
      </c>
      <c r="Y52" s="15">
        <f>Table245[[#This Row],[Total '# of Parts or Packages to Order]]*Table245[[#This Row],[Price per Package or Part]]+Table245[[#This Row],[Shipping Cost]]</f>
        <v>0</v>
      </c>
    </row>
    <row r="53" spans="2:25">
      <c r="E53" s="6"/>
      <c r="F53" s="6"/>
      <c r="G53" s="96"/>
      <c r="H53" s="96"/>
      <c r="L53">
        <f>Table245[[#This Row],[Mass/part (lb)]]*Table245[[#This Row],[QTY Nessary for Car]]</f>
        <v>0</v>
      </c>
      <c r="O53" s="16"/>
      <c r="U53">
        <f>Table245[[#This Row],['# of Spare Parts or Packages]]+Table245[[#This Row],['# of Packages or Parts]]</f>
        <v>0</v>
      </c>
      <c r="W53" s="128"/>
      <c r="X53" s="128">
        <f>Table245[[#This Row],['# of Packages or Parts]]*Table245[[#This Row],[Price per Package or Part]]+Table245[[#This Row],[Shipping Cost]]</f>
        <v>0</v>
      </c>
      <c r="Y53" s="15">
        <f>Table245[[#This Row],[Total '# of Parts or Packages to Order]]*Table245[[#This Row],[Price per Package or Part]]+Table245[[#This Row],[Shipping Cost]]</f>
        <v>0</v>
      </c>
    </row>
    <row r="54" spans="2:25">
      <c r="E54" s="6"/>
      <c r="F54" s="6"/>
      <c r="G54" s="96"/>
      <c r="H54" s="96"/>
      <c r="L54">
        <f>Table245[[#This Row],[Mass/part (lb)]]*Table245[[#This Row],[QTY Nessary for Car]]</f>
        <v>0</v>
      </c>
      <c r="O54" s="16"/>
      <c r="U54">
        <f>Table245[[#This Row],['# of Spare Parts or Packages]]+Table245[[#This Row],['# of Packages or Parts]]</f>
        <v>0</v>
      </c>
      <c r="W54" s="128"/>
      <c r="X54" s="128">
        <f>Table245[[#This Row],['# of Packages or Parts]]*Table245[[#This Row],[Price per Package or Part]]+Table245[[#This Row],[Shipping Cost]]</f>
        <v>0</v>
      </c>
      <c r="Y54" s="15">
        <f>Table245[[#This Row],[Total '# of Parts or Packages to Order]]*Table245[[#This Row],[Price per Package or Part]]+Table245[[#This Row],[Shipping Cost]]</f>
        <v>0</v>
      </c>
    </row>
    <row r="55" spans="2:25">
      <c r="E55" s="6"/>
      <c r="F55" s="6"/>
      <c r="G55" s="96"/>
      <c r="H55" s="96"/>
      <c r="L55">
        <f>Table245[[#This Row],[Mass/part (lb)]]*Table245[[#This Row],[QTY Nessary for Car]]</f>
        <v>0</v>
      </c>
      <c r="O55" s="16"/>
      <c r="U55">
        <f>Table245[[#This Row],['# of Spare Parts or Packages]]+Table245[[#This Row],['# of Packages or Parts]]</f>
        <v>0</v>
      </c>
      <c r="W55" s="128"/>
      <c r="X55" s="128">
        <f>Table245[[#This Row],['# of Packages or Parts]]*Table245[[#This Row],[Price per Package or Part]]+Table245[[#This Row],[Shipping Cost]]</f>
        <v>0</v>
      </c>
      <c r="Y55" s="15">
        <f>Table245[[#This Row],[Total '# of Parts or Packages to Order]]*Table245[[#This Row],[Price per Package or Part]]+Table245[[#This Row],[Shipping Cost]]</f>
        <v>0</v>
      </c>
    </row>
    <row r="56" spans="2:25">
      <c r="E56" s="6"/>
      <c r="F56" s="6"/>
      <c r="G56" s="96"/>
      <c r="H56" s="96"/>
      <c r="L56">
        <f>Table245[[#This Row],[Mass/part (lb)]]*Table245[[#This Row],[QTY Nessary for Car]]</f>
        <v>0</v>
      </c>
      <c r="O56" s="16"/>
      <c r="U56">
        <f>Table245[[#This Row],['# of Spare Parts or Packages]]+Table245[[#This Row],['# of Packages or Parts]]</f>
        <v>0</v>
      </c>
      <c r="W56" s="128"/>
      <c r="X56" s="128">
        <f>Table245[[#This Row],['# of Packages or Parts]]*Table245[[#This Row],[Price per Package or Part]]+Table245[[#This Row],[Shipping Cost]]</f>
        <v>0</v>
      </c>
      <c r="Y56" s="15">
        <f>Table245[[#This Row],[Total '# of Parts or Packages to Order]]*Table245[[#This Row],[Price per Package or Part]]+Table245[[#This Row],[Shipping Cost]]</f>
        <v>0</v>
      </c>
    </row>
    <row r="57" spans="2:25">
      <c r="E57" s="6"/>
      <c r="F57" s="6"/>
      <c r="G57" s="96"/>
      <c r="H57" s="96"/>
      <c r="L57">
        <f>Table245[[#This Row],[Mass/part (lb)]]*Table245[[#This Row],[QTY Nessary for Car]]</f>
        <v>0</v>
      </c>
      <c r="O57" s="16"/>
      <c r="U57">
        <f>Table245[[#This Row],['# of Spare Parts or Packages]]+Table245[[#This Row],['# of Packages or Parts]]</f>
        <v>0</v>
      </c>
      <c r="W57" s="128"/>
      <c r="X57" s="128">
        <f>Table245[[#This Row],['# of Packages or Parts]]*Table245[[#This Row],[Price per Package or Part]]+Table245[[#This Row],[Shipping Cost]]</f>
        <v>0</v>
      </c>
      <c r="Y57" s="15">
        <f>Table245[[#This Row],[Total '# of Parts or Packages to Order]]*Table245[[#This Row],[Price per Package or Part]]+Table245[[#This Row],[Shipping Cost]]</f>
        <v>0</v>
      </c>
    </row>
    <row r="58" spans="2:25">
      <c r="E58" s="6"/>
      <c r="F58" s="6"/>
      <c r="G58" s="96"/>
      <c r="H58" s="96"/>
      <c r="L58">
        <f>Table245[[#This Row],[Mass/part (lb)]]*Table245[[#This Row],[QTY Nessary for Car]]</f>
        <v>0</v>
      </c>
      <c r="O58" s="16"/>
      <c r="U58">
        <f>Table245[[#This Row],['# of Spare Parts or Packages]]+Table245[[#This Row],['# of Packages or Parts]]</f>
        <v>0</v>
      </c>
      <c r="W58" s="128"/>
      <c r="X58" s="128">
        <f>Table245[[#This Row],['# of Packages or Parts]]*Table245[[#This Row],[Price per Package or Part]]+Table245[[#This Row],[Shipping Cost]]</f>
        <v>0</v>
      </c>
      <c r="Y58" s="15">
        <f>Table245[[#This Row],[Total '# of Parts or Packages to Order]]*Table245[[#This Row],[Price per Package or Part]]+Table245[[#This Row],[Shipping Cost]]</f>
        <v>0</v>
      </c>
    </row>
    <row r="59" spans="2:25">
      <c r="E59" s="6"/>
      <c r="F59" s="6"/>
      <c r="G59" s="96"/>
      <c r="H59" s="96"/>
      <c r="L59">
        <f>Table245[[#This Row],[Mass/part (lb)]]*Table245[[#This Row],[QTY Nessary for Car]]</f>
        <v>0</v>
      </c>
      <c r="O59" s="16"/>
      <c r="U59">
        <f>Table245[[#This Row],['# of Spare Parts or Packages]]+Table245[[#This Row],['# of Packages or Parts]]</f>
        <v>0</v>
      </c>
      <c r="W59" s="128"/>
      <c r="X59" s="128">
        <f>Table245[[#This Row],['# of Packages or Parts]]*Table245[[#This Row],[Price per Package or Part]]+Table245[[#This Row],[Shipping Cost]]</f>
        <v>0</v>
      </c>
      <c r="Y59" s="15">
        <f>Table245[[#This Row],[Total '# of Parts or Packages to Order]]*Table245[[#This Row],[Price per Package or Part]]+Table245[[#This Row],[Shipping Cost]]</f>
        <v>0</v>
      </c>
    </row>
    <row r="60" spans="2:25">
      <c r="E60" s="6"/>
      <c r="F60" s="6"/>
      <c r="G60" s="96"/>
      <c r="H60" s="96"/>
      <c r="L60">
        <f>Table245[[#This Row],[Mass/part (lb)]]*Table245[[#This Row],[QTY Nessary for Car]]</f>
        <v>0</v>
      </c>
      <c r="N60" s="34"/>
      <c r="O60" s="17"/>
      <c r="U60">
        <f>Table245[[#This Row],['# of Spare Parts or Packages]]+Table245[[#This Row],['# of Packages or Parts]]</f>
        <v>0</v>
      </c>
      <c r="W60" s="128"/>
      <c r="X60" s="128">
        <f>Table245[[#This Row],['# of Packages or Parts]]*Table245[[#This Row],[Price per Package or Part]]+Table245[[#This Row],[Shipping Cost]]</f>
        <v>0</v>
      </c>
      <c r="Y60" s="15">
        <f>Table245[[#This Row],[Total '# of Parts or Packages to Order]]*Table245[[#This Row],[Price per Package or Part]]+Table245[[#This Row],[Shipping Cost]]</f>
        <v>0</v>
      </c>
    </row>
    <row r="61" spans="2:25">
      <c r="E61" s="6"/>
      <c r="F61" s="6"/>
      <c r="G61" s="96"/>
      <c r="H61" s="96"/>
      <c r="L61">
        <f>Table245[[#This Row],[Mass/part (lb)]]*Table245[[#This Row],[QTY Nessary for Car]]</f>
        <v>0</v>
      </c>
      <c r="U61">
        <f>Table245[[#This Row],['# of Spare Parts or Packages]]+Table245[[#This Row],['# of Packages or Parts]]</f>
        <v>0</v>
      </c>
      <c r="W61" s="128"/>
      <c r="X61" s="128">
        <f>Table245[[#This Row],['# of Packages or Parts]]*Table245[[#This Row],[Price per Package or Part]]+Table245[[#This Row],[Shipping Cost]]</f>
        <v>0</v>
      </c>
      <c r="Y61" s="15">
        <f>Table245[[#This Row],[Total '# of Parts or Packages to Order]]*Table245[[#This Row],[Price per Package or Part]]+Table245[[#This Row],[Shipping Cost]]</f>
        <v>0</v>
      </c>
    </row>
    <row r="62" spans="2:25">
      <c r="E62" s="6"/>
      <c r="F62" s="6"/>
      <c r="G62" s="96"/>
      <c r="H62" s="96"/>
      <c r="L62">
        <f>Table245[[#This Row],[Mass/part (lb)]]*Table245[[#This Row],[QTY Nessary for Car]]</f>
        <v>0</v>
      </c>
      <c r="U62">
        <f>Table245[[#This Row],['# of Spare Parts or Packages]]+Table245[[#This Row],['# of Packages or Parts]]</f>
        <v>0</v>
      </c>
      <c r="W62" s="128"/>
      <c r="X62" s="128">
        <f>Table245[[#This Row],['# of Packages or Parts]]*Table245[[#This Row],[Price per Package or Part]]+Table245[[#This Row],[Shipping Cost]]</f>
        <v>0</v>
      </c>
      <c r="Y62" s="15">
        <f>Table245[[#This Row],[Total '# of Parts or Packages to Order]]*Table245[[#This Row],[Price per Package or Part]]+Table245[[#This Row],[Shipping Cost]]</f>
        <v>0</v>
      </c>
    </row>
    <row r="63" spans="2:25" ht="15" customHeight="1">
      <c r="E63" s="6"/>
      <c r="F63" s="6"/>
      <c r="G63" s="96"/>
      <c r="H63" s="96"/>
      <c r="L63">
        <f>Table245[[#This Row],[Mass/part (lb)]]*Table245[[#This Row],[QTY Nessary for Car]]</f>
        <v>0</v>
      </c>
      <c r="U63">
        <f>Table245[[#This Row],['# of Spare Parts or Packages]]+Table245[[#This Row],['# of Packages or Parts]]</f>
        <v>0</v>
      </c>
      <c r="W63" s="128"/>
      <c r="X63" s="128">
        <f>Table245[[#This Row],['# of Packages or Parts]]*Table245[[#This Row],[Price per Package or Part]]+Table245[[#This Row],[Shipping Cost]]</f>
        <v>0</v>
      </c>
      <c r="Y63" s="15">
        <f>Table245[[#This Row],[Total '# of Parts or Packages to Order]]*Table245[[#This Row],[Price per Package or Part]]+Table245[[#This Row],[Shipping Cost]]</f>
        <v>0</v>
      </c>
    </row>
    <row r="64" spans="2:25">
      <c r="E64" s="6"/>
      <c r="F64" s="6"/>
      <c r="G64" s="96"/>
      <c r="H64" s="96"/>
      <c r="L64">
        <f>Table245[[#This Row],[Mass/part (lb)]]*Table245[[#This Row],[QTY Nessary for Car]]</f>
        <v>0</v>
      </c>
      <c r="N64" s="34"/>
      <c r="O64" s="17"/>
      <c r="U64">
        <f>Table245[[#This Row],['# of Spare Parts or Packages]]+Table245[[#This Row],['# of Packages or Parts]]</f>
        <v>0</v>
      </c>
      <c r="W64" s="128"/>
      <c r="X64" s="128">
        <f>Table245[[#This Row],['# of Packages or Parts]]*Table245[[#This Row],[Price per Package or Part]]+Table245[[#This Row],[Shipping Cost]]</f>
        <v>0</v>
      </c>
      <c r="Y64" s="15">
        <f>Table245[[#This Row],[Total '# of Parts or Packages to Order]]*Table245[[#This Row],[Price per Package or Part]]+Table245[[#This Row],[Shipping Cost]]</f>
        <v>0</v>
      </c>
    </row>
    <row r="65" spans="5:25">
      <c r="E65" s="6"/>
      <c r="F65" s="6"/>
      <c r="G65" s="96"/>
      <c r="H65" s="96"/>
      <c r="L65">
        <f>Table245[[#This Row],[Mass/part (lb)]]*Table245[[#This Row],[QTY Nessary for Car]]</f>
        <v>0</v>
      </c>
      <c r="U65">
        <f>Table245[[#This Row],['# of Spare Parts or Packages]]+Table245[[#This Row],['# of Packages or Parts]]</f>
        <v>0</v>
      </c>
      <c r="W65" s="128"/>
      <c r="X65" s="128">
        <f>Table245[[#This Row],['# of Packages or Parts]]*Table245[[#This Row],[Price per Package or Part]]+Table245[[#This Row],[Shipping Cost]]</f>
        <v>0</v>
      </c>
      <c r="Y65" s="15">
        <f>Table245[[#This Row],[Total '# of Parts or Packages to Order]]*Table245[[#This Row],[Price per Package or Part]]+Table245[[#This Row],[Shipping Cost]]</f>
        <v>0</v>
      </c>
    </row>
    <row r="66" spans="5:25">
      <c r="E66" s="6"/>
      <c r="F66" s="6"/>
      <c r="G66" s="96"/>
      <c r="H66" s="96"/>
      <c r="L66">
        <f>Table245[[#This Row],[Mass/part (lb)]]*Table245[[#This Row],[QTY Nessary for Car]]</f>
        <v>0</v>
      </c>
      <c r="N66" s="34"/>
      <c r="O66" s="17"/>
      <c r="U66">
        <f>Table245[[#This Row],['# of Spare Parts or Packages]]+Table245[[#This Row],['# of Packages or Parts]]</f>
        <v>0</v>
      </c>
      <c r="W66" s="128"/>
      <c r="X66" s="128">
        <f>Table245[[#This Row],['# of Packages or Parts]]*Table245[[#This Row],[Price per Package or Part]]+Table245[[#This Row],[Shipping Cost]]</f>
        <v>0</v>
      </c>
      <c r="Y66" s="15">
        <f>Table245[[#This Row],[Total '# of Parts or Packages to Order]]*Table245[[#This Row],[Price per Package or Part]]+Table245[[#This Row],[Shipping Cost]]</f>
        <v>0</v>
      </c>
    </row>
    <row r="67" spans="5:25">
      <c r="E67" s="6"/>
      <c r="F67" s="6"/>
      <c r="G67" s="96"/>
      <c r="H67" s="96"/>
      <c r="L67">
        <f>Table245[[#This Row],[Mass/part (lb)]]*Table245[[#This Row],[QTY Nessary for Car]]</f>
        <v>0</v>
      </c>
      <c r="U67">
        <f>Table245[[#This Row],['# of Spare Parts or Packages]]+Table245[[#This Row],['# of Packages or Parts]]</f>
        <v>0</v>
      </c>
      <c r="W67" s="128"/>
      <c r="X67" s="128">
        <f>Table245[[#This Row],['# of Packages or Parts]]*Table245[[#This Row],[Price per Package or Part]]+Table245[[#This Row],[Shipping Cost]]</f>
        <v>0</v>
      </c>
      <c r="Y67" s="15">
        <f>Table245[[#This Row],[Total '# of Parts or Packages to Order]]*Table245[[#This Row],[Price per Package or Part]]+Table245[[#This Row],[Shipping Cost]]</f>
        <v>0</v>
      </c>
    </row>
    <row r="68" spans="5:25">
      <c r="E68" s="6"/>
      <c r="F68" s="6"/>
      <c r="G68" s="96"/>
      <c r="H68" s="96"/>
      <c r="L68">
        <f>Table245[[#This Row],[Mass/part (lb)]]*Table245[[#This Row],[QTY Nessary for Car]]</f>
        <v>0</v>
      </c>
      <c r="O68" s="17"/>
      <c r="U68">
        <f>Table245[[#This Row],['# of Spare Parts or Packages]]+Table245[[#This Row],['# of Packages or Parts]]</f>
        <v>0</v>
      </c>
      <c r="W68" s="128"/>
      <c r="X68" s="128">
        <f>Table245[[#This Row],['# of Packages or Parts]]*Table245[[#This Row],[Price per Package or Part]]+Table245[[#This Row],[Shipping Cost]]</f>
        <v>0</v>
      </c>
      <c r="Y68" s="15">
        <f>Table245[[#This Row],[Total '# of Parts or Packages to Order]]*Table245[[#This Row],[Price per Package or Part]]+Table245[[#This Row],[Shipping Cost]]</f>
        <v>0</v>
      </c>
    </row>
    <row r="69" spans="5:25">
      <c r="E69" s="6"/>
      <c r="F69" s="6"/>
      <c r="G69" s="96"/>
      <c r="H69" s="96"/>
      <c r="L69">
        <f>Table245[[#This Row],[Mass/part (lb)]]*Table245[[#This Row],[QTY Nessary for Car]]</f>
        <v>0</v>
      </c>
      <c r="U69">
        <f>Table245[[#This Row],['# of Spare Parts or Packages]]+Table245[[#This Row],['# of Packages or Parts]]</f>
        <v>0</v>
      </c>
      <c r="W69" s="128"/>
      <c r="X69" s="128">
        <f>Table245[[#This Row],['# of Packages or Parts]]*Table245[[#This Row],[Price per Package or Part]]+Table245[[#This Row],[Shipping Cost]]</f>
        <v>0</v>
      </c>
      <c r="Y69" s="15">
        <f>Table245[[#This Row],[Total '# of Parts or Packages to Order]]*Table245[[#This Row],[Price per Package or Part]]+Table245[[#This Row],[Shipping Cost]]</f>
        <v>0</v>
      </c>
    </row>
    <row r="70" spans="5:25">
      <c r="E70" s="6"/>
      <c r="F70" s="6"/>
      <c r="G70" s="96"/>
      <c r="H70" s="96"/>
      <c r="L70">
        <f>Table245[[#This Row],[Mass/part (lb)]]*Table245[[#This Row],[QTY Nessary for Car]]</f>
        <v>0</v>
      </c>
      <c r="O70" s="16"/>
      <c r="U70">
        <f>Table245[[#This Row],['# of Spare Parts or Packages]]+Table245[[#This Row],['# of Packages or Parts]]</f>
        <v>0</v>
      </c>
      <c r="W70" s="128"/>
      <c r="X70" s="128">
        <f>Table245[[#This Row],['# of Packages or Parts]]*Table245[[#This Row],[Price per Package or Part]]+Table245[[#This Row],[Shipping Cost]]</f>
        <v>0</v>
      </c>
      <c r="Y70" s="15">
        <f>Table245[[#This Row],[Total '# of Parts or Packages to Order]]*Table245[[#This Row],[Price per Package or Part]]+Table245[[#This Row],[Shipping Cost]]</f>
        <v>0</v>
      </c>
    </row>
    <row r="71" spans="5:25">
      <c r="E71" s="6"/>
      <c r="F71" s="6"/>
      <c r="G71" s="96"/>
      <c r="H71" s="96"/>
      <c r="L71">
        <f>Table245[[#This Row],[Mass/part (lb)]]*Table245[[#This Row],[QTY Nessary for Car]]</f>
        <v>0</v>
      </c>
      <c r="N71" s="36"/>
      <c r="O71" s="16"/>
      <c r="U71">
        <f>Table245[[#This Row],['# of Spare Parts or Packages]]+Table245[[#This Row],['# of Packages or Parts]]</f>
        <v>0</v>
      </c>
      <c r="W71" s="128"/>
      <c r="X71" s="128">
        <f>Table245[[#This Row],['# of Packages or Parts]]*Table245[[#This Row],[Price per Package or Part]]+Table245[[#This Row],[Shipping Cost]]</f>
        <v>0</v>
      </c>
      <c r="Y71" s="15">
        <f>Table245[[#This Row],[Total '# of Parts or Packages to Order]]*Table245[[#This Row],[Price per Package or Part]]+Table245[[#This Row],[Shipping Cost]]</f>
        <v>0</v>
      </c>
    </row>
    <row r="72" spans="5:25">
      <c r="E72" s="6"/>
      <c r="F72" s="6"/>
      <c r="G72" s="96"/>
      <c r="H72" s="96"/>
      <c r="L72">
        <f>Table245[[#This Row],[Mass/part (lb)]]*Table245[[#This Row],[QTY Nessary for Car]]</f>
        <v>0</v>
      </c>
      <c r="N72" s="36"/>
      <c r="O72" s="16"/>
      <c r="U72">
        <f>Table245[[#This Row],['# of Spare Parts or Packages]]+Table245[[#This Row],['# of Packages or Parts]]</f>
        <v>0</v>
      </c>
      <c r="W72" s="128"/>
      <c r="X72" s="128">
        <f>Table245[[#This Row],['# of Packages or Parts]]*Table245[[#This Row],[Price per Package or Part]]+Table245[[#This Row],[Shipping Cost]]</f>
        <v>0</v>
      </c>
      <c r="Y72" s="15">
        <f>Table245[[#This Row],[Total '# of Parts or Packages to Order]]*Table245[[#This Row],[Price per Package or Part]]+Table245[[#This Row],[Shipping Cost]]</f>
        <v>0</v>
      </c>
    </row>
    <row r="73" spans="5:25">
      <c r="E73" s="6"/>
      <c r="F73" s="6"/>
      <c r="G73" s="96"/>
      <c r="H73" s="96"/>
      <c r="L73">
        <f>Table245[[#This Row],[Mass/part (lb)]]*Table245[[#This Row],[QTY Nessary for Car]]</f>
        <v>0</v>
      </c>
      <c r="N73" s="25"/>
      <c r="O73" s="16"/>
      <c r="U73">
        <f>Table245[[#This Row],['# of Spare Parts or Packages]]+Table245[[#This Row],['# of Packages or Parts]]</f>
        <v>0</v>
      </c>
      <c r="W73" s="128"/>
      <c r="X73" s="128">
        <f>Table245[[#This Row],['# of Packages or Parts]]*Table245[[#This Row],[Price per Package or Part]]+Table245[[#This Row],[Shipping Cost]]</f>
        <v>0</v>
      </c>
      <c r="Y73" s="15">
        <f>Table245[[#This Row],[Total '# of Parts or Packages to Order]]*Table245[[#This Row],[Price per Package or Part]]+Table245[[#This Row],[Shipping Cost]]</f>
        <v>0</v>
      </c>
    </row>
    <row r="74" spans="5:25">
      <c r="E74" s="6"/>
      <c r="F74" s="6"/>
      <c r="G74" s="96"/>
      <c r="H74" s="96"/>
      <c r="L74">
        <f>Table245[[#This Row],[Mass/part (lb)]]*Table245[[#This Row],[QTY Nessary for Car]]</f>
        <v>0</v>
      </c>
      <c r="M74" s="22"/>
      <c r="O74" s="16"/>
      <c r="U74">
        <f>Table245[[#This Row],['# of Spare Parts or Packages]]+Table245[[#This Row],['# of Packages or Parts]]</f>
        <v>0</v>
      </c>
      <c r="W74" s="128"/>
      <c r="X74" s="128">
        <f>Table245[[#This Row],['# of Packages or Parts]]*Table245[[#This Row],[Price per Package or Part]]+Table245[[#This Row],[Shipping Cost]]</f>
        <v>0</v>
      </c>
      <c r="Y74" s="15">
        <f>Table245[[#This Row],[Total '# of Parts or Packages to Order]]*Table245[[#This Row],[Price per Package or Part]]+Table245[[#This Row],[Shipping Cost]]</f>
        <v>0</v>
      </c>
    </row>
    <row r="75" spans="5:25">
      <c r="E75" s="6"/>
      <c r="F75" s="6"/>
      <c r="G75" s="96"/>
      <c r="H75" s="96"/>
      <c r="L75">
        <f>Table245[[#This Row],[Mass/part (lb)]]*Table245[[#This Row],[QTY Nessary for Car]]</f>
        <v>0</v>
      </c>
      <c r="U75">
        <f>Table245[[#This Row],['# of Spare Parts or Packages]]+Table245[[#This Row],['# of Packages or Parts]]</f>
        <v>0</v>
      </c>
      <c r="W75" s="128"/>
      <c r="X75" s="128">
        <f>Table245[[#This Row],['# of Packages or Parts]]*Table245[[#This Row],[Price per Package or Part]]+Table245[[#This Row],[Shipping Cost]]</f>
        <v>0</v>
      </c>
      <c r="Y75" s="15">
        <f>Table245[[#This Row],[Total '# of Parts or Packages to Order]]*Table245[[#This Row],[Price per Package or Part]]+Table245[[#This Row],[Shipping Cost]]</f>
        <v>0</v>
      </c>
    </row>
    <row r="76" spans="5:25">
      <c r="E76" s="6"/>
      <c r="F76" s="6"/>
      <c r="G76" s="96"/>
      <c r="H76" s="96"/>
      <c r="L76">
        <f>Table245[[#This Row],[Mass/part (lb)]]*Table245[[#This Row],[QTY Nessary for Car]]</f>
        <v>0</v>
      </c>
      <c r="N76" s="25"/>
      <c r="O76" s="17"/>
      <c r="U76">
        <f>Table245[[#This Row],['# of Spare Parts or Packages]]+Table245[[#This Row],['# of Packages or Parts]]</f>
        <v>0</v>
      </c>
      <c r="W76" s="128"/>
      <c r="X76" s="128">
        <f>Table245[[#This Row],['# of Packages or Parts]]*Table245[[#This Row],[Price per Package or Part]]+Table245[[#This Row],[Shipping Cost]]</f>
        <v>0</v>
      </c>
      <c r="Y76" s="15">
        <f>Table245[[#This Row],[Total '# of Parts or Packages to Order]]*Table245[[#This Row],[Price per Package or Part]]+Table245[[#This Row],[Shipping Cost]]</f>
        <v>0</v>
      </c>
    </row>
    <row r="77" spans="5:25">
      <c r="E77" s="6"/>
      <c r="F77" s="6"/>
      <c r="G77" s="96"/>
      <c r="H77" s="96"/>
      <c r="L77">
        <f>Table245[[#This Row],[Mass/part (lb)]]*Table245[[#This Row],[QTY Nessary for Car]]</f>
        <v>0</v>
      </c>
      <c r="O77" s="17"/>
      <c r="P77" s="24"/>
      <c r="U77">
        <f>Table245[[#This Row],['# of Spare Parts or Packages]]+Table245[[#This Row],['# of Packages or Parts]]</f>
        <v>0</v>
      </c>
      <c r="W77" s="128"/>
      <c r="X77" s="128">
        <f>Table245[[#This Row],['# of Packages or Parts]]*Table245[[#This Row],[Price per Package or Part]]+Table245[[#This Row],[Shipping Cost]]</f>
        <v>0</v>
      </c>
      <c r="Y77" s="15">
        <f>Table245[[#This Row],[Total '# of Parts or Packages to Order]]*Table245[[#This Row],[Price per Package or Part]]+Table245[[#This Row],[Shipping Cost]]</f>
        <v>0</v>
      </c>
    </row>
    <row r="78" spans="5:25">
      <c r="E78" s="6"/>
      <c r="F78" s="6"/>
      <c r="G78" s="96"/>
      <c r="H78" s="96"/>
      <c r="L78">
        <f>Table245[[#This Row],[Mass/part (lb)]]*Table245[[#This Row],[QTY Nessary for Car]]</f>
        <v>0</v>
      </c>
      <c r="U78">
        <f>Table245[[#This Row],['# of Spare Parts or Packages]]+Table245[[#This Row],['# of Packages or Parts]]</f>
        <v>0</v>
      </c>
      <c r="W78" s="128"/>
      <c r="X78" s="128">
        <f>Table245[[#This Row],['# of Packages or Parts]]*Table245[[#This Row],[Price per Package or Part]]+Table245[[#This Row],[Shipping Cost]]</f>
        <v>0</v>
      </c>
      <c r="Y78" s="15">
        <f>Table245[[#This Row],[Total '# of Parts or Packages to Order]]*Table245[[#This Row],[Price per Package or Part]]+Table245[[#This Row],[Shipping Cost]]</f>
        <v>0</v>
      </c>
    </row>
    <row r="79" spans="5:25">
      <c r="E79" s="6"/>
      <c r="F79" s="6"/>
      <c r="G79" s="96"/>
      <c r="H79" s="96"/>
      <c r="L79">
        <f>Table245[[#This Row],[Mass/part (lb)]]*Table245[[#This Row],[QTY Nessary for Car]]</f>
        <v>0</v>
      </c>
      <c r="U79">
        <f>Table245[[#This Row],['# of Spare Parts or Packages]]+Table245[[#This Row],['# of Packages or Parts]]</f>
        <v>0</v>
      </c>
      <c r="W79" s="128"/>
      <c r="X79" s="128">
        <f>Table245[[#This Row],['# of Packages or Parts]]*Table245[[#This Row],[Price per Package or Part]]+Table245[[#This Row],[Shipping Cost]]</f>
        <v>0</v>
      </c>
      <c r="Y79" s="15">
        <f>Table245[[#This Row],[Total '# of Parts or Packages to Order]]*Table245[[#This Row],[Price per Package or Part]]+Table245[[#This Row],[Shipping Cost]]</f>
        <v>0</v>
      </c>
    </row>
    <row r="80" spans="5:25">
      <c r="E80" s="6"/>
      <c r="F80" s="6"/>
      <c r="G80" s="96"/>
      <c r="H80" s="96"/>
      <c r="L80">
        <f>Table245[[#This Row],[Mass/part (lb)]]*Table245[[#This Row],[QTY Nessary for Car]]</f>
        <v>0</v>
      </c>
      <c r="O80" s="17"/>
      <c r="U80">
        <f>Table245[[#This Row],['# of Spare Parts or Packages]]+Table245[[#This Row],['# of Packages or Parts]]</f>
        <v>0</v>
      </c>
      <c r="W80" s="128"/>
      <c r="X80" s="128">
        <f>Table245[[#This Row],['# of Packages or Parts]]*Table245[[#This Row],[Price per Package or Part]]+Table245[[#This Row],[Shipping Cost]]</f>
        <v>0</v>
      </c>
      <c r="Y80" s="15">
        <f>Table245[[#This Row],[Total '# of Parts or Packages to Order]]*Table245[[#This Row],[Price per Package or Part]]+Table245[[#This Row],[Shipping Cost]]</f>
        <v>0</v>
      </c>
    </row>
    <row r="81" spans="5:27">
      <c r="E81" s="6"/>
      <c r="F81" s="6"/>
      <c r="G81" s="96"/>
      <c r="H81" s="96"/>
      <c r="L81">
        <f>Table245[[#This Row],[Mass/part (lb)]]*Table245[[#This Row],[QTY Nessary for Car]]</f>
        <v>0</v>
      </c>
      <c r="U81">
        <f>Table245[[#This Row],['# of Spare Parts or Packages]]+Table245[[#This Row],['# of Packages or Parts]]</f>
        <v>0</v>
      </c>
      <c r="W81" s="128"/>
      <c r="X81" s="128">
        <f>Table245[[#This Row],['# of Packages or Parts]]*Table245[[#This Row],[Price per Package or Part]]+Table245[[#This Row],[Shipping Cost]]</f>
        <v>0</v>
      </c>
      <c r="Y81" s="15">
        <f>Table245[[#This Row],[Total '# of Parts or Packages to Order]]*Table245[[#This Row],[Price per Package or Part]]+Table245[[#This Row],[Shipping Cost]]</f>
        <v>0</v>
      </c>
    </row>
    <row r="82" spans="5:27">
      <c r="E82" s="6"/>
      <c r="F82" s="6"/>
      <c r="G82" s="96"/>
      <c r="H82" s="96"/>
      <c r="L82">
        <f>Table245[[#This Row],[Mass/part (lb)]]*Table245[[#This Row],[QTY Nessary for Car]]</f>
        <v>0</v>
      </c>
      <c r="U82">
        <f>Table245[[#This Row],['# of Spare Parts or Packages]]+Table245[[#This Row],['# of Packages or Parts]]</f>
        <v>0</v>
      </c>
      <c r="W82" s="128"/>
      <c r="X82" s="128">
        <f>Table245[[#This Row],['# of Packages or Parts]]*Table245[[#This Row],[Price per Package or Part]]+Table245[[#This Row],[Shipping Cost]]</f>
        <v>0</v>
      </c>
      <c r="Y82" s="15">
        <f>Table245[[#This Row],[Total '# of Parts or Packages to Order]]*Table245[[#This Row],[Price per Package or Part]]+Table245[[#This Row],[Shipping Cost]]</f>
        <v>0</v>
      </c>
    </row>
    <row r="83" spans="5:27">
      <c r="E83" s="6"/>
      <c r="F83" s="6"/>
      <c r="G83" s="96"/>
      <c r="H83" s="96"/>
      <c r="L83">
        <f>Table245[[#This Row],[Mass/part (lb)]]*Table245[[#This Row],[QTY Nessary for Car]]</f>
        <v>0</v>
      </c>
      <c r="O83" s="17"/>
      <c r="U83">
        <f>Table245[[#This Row],['# of Spare Parts or Packages]]+Table245[[#This Row],['# of Packages or Parts]]</f>
        <v>0</v>
      </c>
      <c r="W83" s="128"/>
      <c r="X83" s="128">
        <f>Table245[[#This Row],['# of Packages or Parts]]*Table245[[#This Row],[Price per Package or Part]]+Table245[[#This Row],[Shipping Cost]]</f>
        <v>0</v>
      </c>
      <c r="Y83" s="15">
        <f>Table245[[#This Row],[Total '# of Parts or Packages to Order]]*Table245[[#This Row],[Price per Package or Part]]+Table245[[#This Row],[Shipping Cost]]</f>
        <v>0</v>
      </c>
    </row>
    <row r="84" spans="5:27">
      <c r="E84" s="6"/>
      <c r="F84" s="6"/>
      <c r="G84" s="96"/>
      <c r="H84" s="96"/>
      <c r="L84">
        <f>Table245[[#This Row],[Mass/part (lb)]]*Table245[[#This Row],[QTY Nessary for Car]]</f>
        <v>0</v>
      </c>
      <c r="O84" s="17"/>
      <c r="U84">
        <f>Table245[[#This Row],['# of Spare Parts or Packages]]+Table245[[#This Row],['# of Packages or Parts]]</f>
        <v>0</v>
      </c>
      <c r="W84" s="128"/>
      <c r="X84" s="128">
        <f>Table245[[#This Row],['# of Packages or Parts]]*Table245[[#This Row],[Price per Package or Part]]+Table245[[#This Row],[Shipping Cost]]</f>
        <v>0</v>
      </c>
      <c r="Y84" s="15">
        <f>Table245[[#This Row],[Total '# of Parts or Packages to Order]]*Table245[[#This Row],[Price per Package or Part]]+Table245[[#This Row],[Shipping Cost]]</f>
        <v>0</v>
      </c>
    </row>
    <row r="85" spans="5:27">
      <c r="E85" s="6"/>
      <c r="F85" s="6"/>
      <c r="G85" s="96"/>
      <c r="H85" s="96"/>
      <c r="L85">
        <f>Table245[[#This Row],[Mass/part (lb)]]*Table245[[#This Row],[QTY Nessary for Car]]</f>
        <v>0</v>
      </c>
      <c r="U85">
        <f>Table245[[#This Row],['# of Spare Parts or Packages]]+Table245[[#This Row],['# of Packages or Parts]]</f>
        <v>0</v>
      </c>
      <c r="W85" s="128"/>
      <c r="X85" s="128">
        <f>Table245[[#This Row],['# of Packages or Parts]]*Table245[[#This Row],[Price per Package or Part]]+Table245[[#This Row],[Shipping Cost]]</f>
        <v>0</v>
      </c>
      <c r="Y85" s="15">
        <f>Table245[[#This Row],[Total '# of Parts or Packages to Order]]*Table245[[#This Row],[Price per Package or Part]]+Table245[[#This Row],[Shipping Cost]]</f>
        <v>0</v>
      </c>
    </row>
    <row r="86" spans="5:27">
      <c r="E86" s="6"/>
      <c r="F86" s="6"/>
      <c r="G86" s="96"/>
      <c r="H86" s="96"/>
      <c r="L86">
        <f>Table245[[#This Row],[Mass/part (lb)]]*Table245[[#This Row],[QTY Nessary for Car]]</f>
        <v>0</v>
      </c>
      <c r="O86" s="17"/>
      <c r="U86">
        <f>Table245[[#This Row],['# of Spare Parts or Packages]]+Table245[[#This Row],['# of Packages or Parts]]</f>
        <v>0</v>
      </c>
      <c r="W86" s="128"/>
      <c r="X86" s="128">
        <f>Table245[[#This Row],['# of Packages or Parts]]*Table245[[#This Row],[Price per Package or Part]]+Table245[[#This Row],[Shipping Cost]]</f>
        <v>0</v>
      </c>
      <c r="Y86" s="15">
        <f>Table245[[#This Row],[Total '# of Parts or Packages to Order]]*Table245[[#This Row],[Price per Package or Part]]+Table245[[#This Row],[Shipping Cost]]</f>
        <v>0</v>
      </c>
      <c r="Z86" s="23"/>
      <c r="AA86" s="23"/>
    </row>
    <row r="87" spans="5:27">
      <c r="E87" s="6"/>
      <c r="F87" s="6"/>
      <c r="G87" s="96"/>
      <c r="H87" s="96"/>
      <c r="L87">
        <f>Table245[[#This Row],[Mass/part (lb)]]*Table245[[#This Row],[QTY Nessary for Car]]</f>
        <v>0</v>
      </c>
      <c r="O87" s="16"/>
      <c r="U87">
        <f>Table245[[#This Row],['# of Spare Parts or Packages]]+Table245[[#This Row],['# of Packages or Parts]]</f>
        <v>0</v>
      </c>
      <c r="W87" s="128"/>
      <c r="X87" s="128">
        <f>Table245[[#This Row],['# of Packages or Parts]]*Table245[[#This Row],[Price per Package or Part]]+Table245[[#This Row],[Shipping Cost]]</f>
        <v>0</v>
      </c>
      <c r="Y87" s="15">
        <f>Table245[[#This Row],[Total '# of Parts or Packages to Order]]*Table245[[#This Row],[Price per Package or Part]]+Table245[[#This Row],[Shipping Cost]]</f>
        <v>0</v>
      </c>
      <c r="Z87" s="23"/>
      <c r="AA87" s="23"/>
    </row>
    <row r="88" spans="5:27">
      <c r="E88" s="6"/>
      <c r="F88" s="6"/>
      <c r="G88" s="96"/>
      <c r="H88" s="96"/>
      <c r="L88">
        <f>Table245[[#This Row],[Mass/part (lb)]]*Table245[[#This Row],[QTY Nessary for Car]]</f>
        <v>0</v>
      </c>
      <c r="O88" s="16"/>
      <c r="U88">
        <f>Table245[[#This Row],['# of Spare Parts or Packages]]+Table245[[#This Row],['# of Packages or Parts]]</f>
        <v>0</v>
      </c>
      <c r="W88" s="128"/>
      <c r="X88" s="128">
        <f>Table245[[#This Row],['# of Packages or Parts]]*Table245[[#This Row],[Price per Package or Part]]+Table245[[#This Row],[Shipping Cost]]</f>
        <v>0</v>
      </c>
      <c r="Y88" s="15">
        <f>Table245[[#This Row],[Total '# of Parts or Packages to Order]]*Table245[[#This Row],[Price per Package or Part]]+Table245[[#This Row],[Shipping Cost]]</f>
        <v>0</v>
      </c>
      <c r="Z88" s="23"/>
      <c r="AA88" s="23"/>
    </row>
    <row r="89" spans="5:27">
      <c r="E89" s="6"/>
      <c r="F89" s="6"/>
      <c r="G89" s="96"/>
      <c r="H89" s="96"/>
      <c r="L89">
        <f>Table245[[#This Row],[Mass/part (lb)]]*Table245[[#This Row],[QTY Nessary for Car]]</f>
        <v>0</v>
      </c>
      <c r="U89">
        <f>Table245[[#This Row],['# of Spare Parts or Packages]]+Table245[[#This Row],['# of Packages or Parts]]</f>
        <v>0</v>
      </c>
      <c r="W89" s="128"/>
      <c r="X89" s="128">
        <f>Table245[[#This Row],['# of Packages or Parts]]*Table245[[#This Row],[Price per Package or Part]]+Table245[[#This Row],[Shipping Cost]]</f>
        <v>0</v>
      </c>
      <c r="Y89" s="15">
        <f>Table245[[#This Row],[Total '# of Parts or Packages to Order]]*Table245[[#This Row],[Price per Package or Part]]+Table245[[#This Row],[Shipping Cost]]</f>
        <v>0</v>
      </c>
    </row>
    <row r="90" spans="5:27">
      <c r="E90" s="6"/>
      <c r="F90" s="6"/>
      <c r="G90" s="96"/>
      <c r="H90" s="96"/>
      <c r="L90">
        <f>Table245[[#This Row],[Mass/part (lb)]]*Table245[[#This Row],[QTY Nessary for Car]]</f>
        <v>0</v>
      </c>
      <c r="U90">
        <f>Table245[[#This Row],['# of Spare Parts or Packages]]+Table245[[#This Row],['# of Packages or Parts]]</f>
        <v>0</v>
      </c>
      <c r="W90" s="128"/>
      <c r="X90" s="128">
        <f>Table245[[#This Row],['# of Packages or Parts]]*Table245[[#This Row],[Price per Package or Part]]+Table245[[#This Row],[Shipping Cost]]</f>
        <v>0</v>
      </c>
      <c r="Y90" s="15">
        <f>Table245[[#This Row],[Total '# of Parts or Packages to Order]]*Table245[[#This Row],[Price per Package or Part]]+Table245[[#This Row],[Shipping Cost]]</f>
        <v>0</v>
      </c>
    </row>
    <row r="91" spans="5:27">
      <c r="E91" s="6"/>
      <c r="F91" s="6"/>
      <c r="G91" s="96"/>
      <c r="H91" s="96"/>
      <c r="J91" s="33"/>
      <c r="L91">
        <f>Table245[[#This Row],[Mass/part (lb)]]*Table245[[#This Row],[QTY Nessary for Car]]</f>
        <v>0</v>
      </c>
      <c r="N91" s="32"/>
      <c r="O91" s="16"/>
      <c r="U91">
        <f>Table245[[#This Row],['# of Spare Parts or Packages]]+Table245[[#This Row],['# of Packages or Parts]]</f>
        <v>0</v>
      </c>
      <c r="W91" s="128"/>
      <c r="X91" s="128">
        <f>Table245[[#This Row],['# of Packages or Parts]]*Table245[[#This Row],[Price per Package or Part]]+Table245[[#This Row],[Shipping Cost]]</f>
        <v>0</v>
      </c>
      <c r="Y91" s="15">
        <f>Table245[[#This Row],[Total '# of Parts or Packages to Order]]*Table245[[#This Row],[Price per Package or Part]]+Table245[[#This Row],[Shipping Cost]]</f>
        <v>0</v>
      </c>
      <c r="Z91" s="23"/>
      <c r="AA91" s="23"/>
    </row>
    <row r="92" spans="5:27">
      <c r="E92" s="6"/>
      <c r="F92" s="6"/>
      <c r="G92" s="96"/>
      <c r="H92" s="96"/>
      <c r="L92">
        <f>Table245[[#This Row],[Mass/part (lb)]]*Table245[[#This Row],[QTY Nessary for Car]]</f>
        <v>0</v>
      </c>
      <c r="N92" s="32"/>
      <c r="O92" s="16"/>
      <c r="U92">
        <f>Table245[[#This Row],['# of Spare Parts or Packages]]+Table245[[#This Row],['# of Packages or Parts]]</f>
        <v>0</v>
      </c>
      <c r="W92" s="128"/>
      <c r="X92" s="128">
        <f>Table245[[#This Row],['# of Packages or Parts]]*Table245[[#This Row],[Price per Package or Part]]+Table245[[#This Row],[Shipping Cost]]</f>
        <v>0</v>
      </c>
      <c r="Y92" s="15">
        <f>Table245[[#This Row],[Total '# of Parts or Packages to Order]]*Table245[[#This Row],[Price per Package or Part]]+Table245[[#This Row],[Shipping Cost]]</f>
        <v>0</v>
      </c>
      <c r="Z92" s="23"/>
      <c r="AA92" s="23"/>
    </row>
    <row r="93" spans="5:27">
      <c r="E93" s="6"/>
      <c r="F93" s="6"/>
      <c r="G93" s="96"/>
      <c r="H93" s="96"/>
      <c r="L93">
        <f>Table245[[#This Row],[Mass/part (lb)]]*Table245[[#This Row],[QTY Nessary for Car]]</f>
        <v>0</v>
      </c>
      <c r="N93" s="32"/>
      <c r="O93" s="16"/>
      <c r="U93">
        <f>Table245[[#This Row],['# of Spare Parts or Packages]]+Table245[[#This Row],['# of Packages or Parts]]</f>
        <v>0</v>
      </c>
      <c r="W93" s="128"/>
      <c r="X93" s="128">
        <f>Table245[[#This Row],['# of Packages or Parts]]*Table245[[#This Row],[Price per Package or Part]]+Table245[[#This Row],[Shipping Cost]]</f>
        <v>0</v>
      </c>
      <c r="Y93" s="15">
        <f>Table245[[#This Row],[Total '# of Parts or Packages to Order]]*Table245[[#This Row],[Price per Package or Part]]+Table245[[#This Row],[Shipping Cost]]</f>
        <v>0</v>
      </c>
      <c r="Z93" s="23"/>
      <c r="AA93" s="23"/>
    </row>
    <row r="94" spans="5:27">
      <c r="E94" s="6"/>
      <c r="F94" s="6"/>
      <c r="G94" s="96"/>
      <c r="H94" s="96"/>
      <c r="L94">
        <f>Table245[[#This Row],[Mass/part (lb)]]*Table245[[#This Row],[QTY Nessary for Car]]</f>
        <v>0</v>
      </c>
      <c r="O94" s="16"/>
      <c r="U94">
        <f>Table245[[#This Row],['# of Spare Parts or Packages]]+Table245[[#This Row],['# of Packages or Parts]]</f>
        <v>0</v>
      </c>
      <c r="W94" s="128"/>
      <c r="X94" s="128">
        <f>Table245[[#This Row],['# of Packages or Parts]]*Table245[[#This Row],[Price per Package or Part]]+Table245[[#This Row],[Shipping Cost]]</f>
        <v>0</v>
      </c>
      <c r="Y94" s="15">
        <f>Table245[[#This Row],[Total '# of Parts or Packages to Order]]*Table245[[#This Row],[Price per Package or Part]]+Table245[[#This Row],[Shipping Cost]]</f>
        <v>0</v>
      </c>
      <c r="Z94" s="23"/>
      <c r="AA94" s="23"/>
    </row>
    <row r="95" spans="5:27">
      <c r="E95" s="6"/>
      <c r="F95" s="6"/>
      <c r="G95" s="96"/>
      <c r="H95" s="96"/>
      <c r="L95">
        <f>Table245[[#This Row],[Mass/part (lb)]]*Table245[[#This Row],[QTY Nessary for Car]]</f>
        <v>0</v>
      </c>
      <c r="O95" s="16"/>
      <c r="U95">
        <f>Table245[[#This Row],['# of Spare Parts or Packages]]+Table245[[#This Row],['# of Packages or Parts]]</f>
        <v>0</v>
      </c>
      <c r="W95" s="128"/>
      <c r="X95" s="128">
        <f>Table245[[#This Row],['# of Packages or Parts]]*Table245[[#This Row],[Price per Package or Part]]+Table245[[#This Row],[Shipping Cost]]</f>
        <v>0</v>
      </c>
      <c r="Y95" s="15">
        <f>Table245[[#This Row],[Total '# of Parts or Packages to Order]]*Table245[[#This Row],[Price per Package or Part]]+Table245[[#This Row],[Shipping Cost]]</f>
        <v>0</v>
      </c>
      <c r="Z95" s="23"/>
      <c r="AA95" s="23"/>
    </row>
    <row r="96" spans="5:27">
      <c r="E96" s="6"/>
      <c r="F96" s="6"/>
      <c r="G96" s="96"/>
      <c r="H96" s="96"/>
      <c r="L96">
        <f>Table245[[#This Row],[Mass/part (lb)]]*Table245[[#This Row],[QTY Nessary for Car]]</f>
        <v>0</v>
      </c>
      <c r="O96" s="16"/>
      <c r="U96">
        <f>Table245[[#This Row],['# of Spare Parts or Packages]]+Table245[[#This Row],['# of Packages or Parts]]</f>
        <v>0</v>
      </c>
      <c r="W96" s="128"/>
      <c r="X96" s="128">
        <f>Table245[[#This Row],['# of Packages or Parts]]*Table245[[#This Row],[Price per Package or Part]]+Table245[[#This Row],[Shipping Cost]]</f>
        <v>0</v>
      </c>
      <c r="Y96" s="15">
        <f>Table245[[#This Row],[Total '# of Parts or Packages to Order]]*Table245[[#This Row],[Price per Package or Part]]+Table245[[#This Row],[Shipping Cost]]</f>
        <v>0</v>
      </c>
      <c r="Z96" s="23"/>
      <c r="AA96" s="23"/>
    </row>
    <row r="97" spans="5:25">
      <c r="E97" s="6"/>
      <c r="F97" s="6"/>
      <c r="G97" s="96"/>
      <c r="H97" s="96"/>
      <c r="L97">
        <f>Table245[[#This Row],[Mass/part (lb)]]*Table245[[#This Row],[QTY Nessary for Car]]</f>
        <v>0</v>
      </c>
      <c r="O97" s="16"/>
      <c r="U97">
        <f>Table245[[#This Row],['# of Spare Parts or Packages]]+Table245[[#This Row],['# of Packages or Parts]]</f>
        <v>0</v>
      </c>
      <c r="W97" s="128"/>
      <c r="X97" s="128">
        <f>Table245[[#This Row],['# of Packages or Parts]]*Table245[[#This Row],[Price per Package or Part]]+Table245[[#This Row],[Shipping Cost]]</f>
        <v>0</v>
      </c>
      <c r="Y97" s="15">
        <f>Table245[[#This Row],[Total '# of Parts or Packages to Order]]*Table245[[#This Row],[Price per Package or Part]]+Table245[[#This Row],[Shipping Cost]]</f>
        <v>0</v>
      </c>
    </row>
    <row r="98" spans="5:25">
      <c r="E98" s="6"/>
      <c r="F98" s="6"/>
      <c r="G98" s="96"/>
      <c r="H98" s="96"/>
      <c r="L98">
        <f>Table245[[#This Row],[Mass/part (lb)]]*Table245[[#This Row],[QTY Nessary for Car]]</f>
        <v>0</v>
      </c>
      <c r="O98" s="16"/>
      <c r="U98">
        <f>Table245[[#This Row],['# of Spare Parts or Packages]]+Table245[[#This Row],['# of Packages or Parts]]</f>
        <v>0</v>
      </c>
      <c r="W98" s="128"/>
      <c r="X98" s="128">
        <f>Table245[[#This Row],['# of Packages or Parts]]*Table245[[#This Row],[Price per Package or Part]]+Table245[[#This Row],[Shipping Cost]]</f>
        <v>0</v>
      </c>
      <c r="Y98" s="15">
        <f>Table245[[#This Row],[Total '# of Parts or Packages to Order]]*Table245[[#This Row],[Price per Package or Part]]+Table245[[#This Row],[Shipping Cost]]</f>
        <v>0</v>
      </c>
    </row>
    <row r="99" spans="5:25">
      <c r="E99" s="6"/>
      <c r="F99" s="6"/>
      <c r="G99" s="96"/>
      <c r="H99" s="96"/>
      <c r="L99">
        <f>Table245[[#This Row],[Mass/part (lb)]]*Table245[[#This Row],[QTY Nessary for Car]]</f>
        <v>0</v>
      </c>
      <c r="O99" s="16"/>
      <c r="U99">
        <f>Table245[[#This Row],['# of Spare Parts or Packages]]+Table245[[#This Row],['# of Packages or Parts]]</f>
        <v>0</v>
      </c>
      <c r="W99" s="128"/>
      <c r="X99" s="128">
        <f>Table245[[#This Row],['# of Packages or Parts]]*Table245[[#This Row],[Price per Package or Part]]+Table245[[#This Row],[Shipping Cost]]</f>
        <v>0</v>
      </c>
      <c r="Y99" s="15">
        <f>Table245[[#This Row],[Total '# of Parts or Packages to Order]]*Table245[[#This Row],[Price per Package or Part]]+Table245[[#This Row],[Shipping Cost]]</f>
        <v>0</v>
      </c>
    </row>
    <row r="100" spans="5:25">
      <c r="E100" s="6"/>
      <c r="F100" s="6"/>
      <c r="G100" s="96"/>
      <c r="H100" s="96"/>
      <c r="L100">
        <f>Table245[[#This Row],[Mass/part (lb)]]*Table245[[#This Row],[QTY Nessary for Car]]</f>
        <v>0</v>
      </c>
      <c r="O100" s="16"/>
      <c r="U100">
        <f>Table245[[#This Row],['# of Spare Parts or Packages]]+Table245[[#This Row],['# of Packages or Parts]]</f>
        <v>0</v>
      </c>
      <c r="W100" s="128"/>
      <c r="X100" s="128">
        <f>Table245[[#This Row],['# of Packages or Parts]]*Table245[[#This Row],[Price per Package or Part]]+Table245[[#This Row],[Shipping Cost]]</f>
        <v>0</v>
      </c>
      <c r="Y100" s="15">
        <f>Table245[[#This Row],[Total '# of Parts or Packages to Order]]*Table245[[#This Row],[Price per Package or Part]]+Table245[[#This Row],[Shipping Cost]]</f>
        <v>0</v>
      </c>
    </row>
    <row r="101" spans="5:25">
      <c r="E101" s="6"/>
      <c r="F101" s="6"/>
      <c r="G101" s="96"/>
      <c r="H101" s="96"/>
      <c r="L101">
        <f>Table245[[#This Row],[Mass/part (lb)]]*Table245[[#This Row],[QTY Nessary for Car]]</f>
        <v>0</v>
      </c>
      <c r="O101" s="16"/>
      <c r="U101">
        <f>Table245[[#This Row],['# of Spare Parts or Packages]]+Table245[[#This Row],['# of Packages or Parts]]</f>
        <v>0</v>
      </c>
      <c r="W101" s="128"/>
      <c r="X101" s="128">
        <f>Table245[[#This Row],['# of Packages or Parts]]*Table245[[#This Row],[Price per Package or Part]]+Table245[[#This Row],[Shipping Cost]]</f>
        <v>0</v>
      </c>
      <c r="Y101" s="15">
        <f>Table245[[#This Row],[Total '# of Parts or Packages to Order]]*Table245[[#This Row],[Price per Package or Part]]+Table245[[#This Row],[Shipping Cost]]</f>
        <v>0</v>
      </c>
    </row>
    <row r="102" spans="5:25">
      <c r="E102" s="6"/>
      <c r="F102" s="6"/>
      <c r="G102" s="96"/>
      <c r="H102" s="96"/>
      <c r="L102">
        <f>Table245[[#This Row],[Mass/part (lb)]]*Table245[[#This Row],[QTY Nessary for Car]]</f>
        <v>0</v>
      </c>
      <c r="O102" s="16"/>
      <c r="U102">
        <f>Table245[[#This Row],['# of Spare Parts or Packages]]+Table245[[#This Row],['# of Packages or Parts]]</f>
        <v>0</v>
      </c>
      <c r="W102" s="128"/>
      <c r="X102" s="128">
        <f>Table245[[#This Row],['# of Packages or Parts]]*Table245[[#This Row],[Price per Package or Part]]+Table245[[#This Row],[Shipping Cost]]</f>
        <v>0</v>
      </c>
      <c r="Y102" s="15">
        <f>Table245[[#This Row],[Total '# of Parts or Packages to Order]]*Table245[[#This Row],[Price per Package or Part]]+Table245[[#This Row],[Shipping Cost]]</f>
        <v>0</v>
      </c>
    </row>
    <row r="103" spans="5:25">
      <c r="E103" s="6"/>
      <c r="F103" s="6"/>
      <c r="G103" s="96"/>
      <c r="H103" s="96"/>
      <c r="L103">
        <f>Table245[[#This Row],[Mass/part (lb)]]*Table245[[#This Row],[QTY Nessary for Car]]</f>
        <v>0</v>
      </c>
      <c r="O103" s="16"/>
      <c r="U103">
        <f>Table245[[#This Row],['# of Spare Parts or Packages]]+Table245[[#This Row],['# of Packages or Parts]]</f>
        <v>0</v>
      </c>
      <c r="W103" s="128"/>
      <c r="X103" s="128">
        <f>Table245[[#This Row],['# of Packages or Parts]]*Table245[[#This Row],[Price per Package or Part]]+Table245[[#This Row],[Shipping Cost]]</f>
        <v>0</v>
      </c>
      <c r="Y103" s="15">
        <f>Table245[[#This Row],[Total '# of Parts or Packages to Order]]*Table245[[#This Row],[Price per Package or Part]]+Table245[[#This Row],[Shipping Cost]]</f>
        <v>0</v>
      </c>
    </row>
    <row r="104" spans="5:25">
      <c r="E104" s="6"/>
      <c r="F104" s="6"/>
      <c r="G104" s="96"/>
      <c r="H104" s="96"/>
      <c r="L104">
        <f>Table245[[#This Row],[Mass/part (lb)]]*Table245[[#This Row],[QTY Nessary for Car]]</f>
        <v>0</v>
      </c>
      <c r="O104" s="18"/>
      <c r="U104">
        <f>Table245[[#This Row],['# of Spare Parts or Packages]]+Table245[[#This Row],['# of Packages or Parts]]</f>
        <v>0</v>
      </c>
      <c r="W104" s="128"/>
      <c r="X104" s="128">
        <f>Table245[[#This Row],['# of Packages or Parts]]*Table245[[#This Row],[Price per Package or Part]]+Table245[[#This Row],[Shipping Cost]]</f>
        <v>0</v>
      </c>
      <c r="Y104" s="15">
        <f>Table245[[#This Row],[Total '# of Parts or Packages to Order]]*Table245[[#This Row],[Price per Package or Part]]+Table245[[#This Row],[Shipping Cost]]</f>
        <v>0</v>
      </c>
    </row>
    <row r="105" spans="5:25">
      <c r="E105" s="6"/>
      <c r="F105" s="6"/>
      <c r="G105" s="96"/>
      <c r="H105" s="96"/>
      <c r="L105">
        <f>Table245[[#This Row],[Mass/part (lb)]]*Table245[[#This Row],[QTY Nessary for Car]]</f>
        <v>0</v>
      </c>
      <c r="O105" s="18"/>
      <c r="U105">
        <f>Table245[[#This Row],['# of Spare Parts or Packages]]+Table245[[#This Row],['# of Packages or Parts]]</f>
        <v>0</v>
      </c>
      <c r="W105" s="128"/>
      <c r="X105" s="128">
        <f>Table245[[#This Row],['# of Packages or Parts]]*Table245[[#This Row],[Price per Package or Part]]+Table245[[#This Row],[Shipping Cost]]</f>
        <v>0</v>
      </c>
      <c r="Y105" s="15">
        <f>Table245[[#This Row],[Total '# of Parts or Packages to Order]]*Table245[[#This Row],[Price per Package or Part]]+Table245[[#This Row],[Shipping Cost]]</f>
        <v>0</v>
      </c>
    </row>
    <row r="106" spans="5:25">
      <c r="E106" s="6"/>
      <c r="F106" s="6"/>
      <c r="G106" s="96"/>
      <c r="H106" s="96"/>
      <c r="L106">
        <f>Table245[[#This Row],[Mass/part (lb)]]*Table245[[#This Row],[QTY Nessary for Car]]</f>
        <v>0</v>
      </c>
      <c r="O106" s="18"/>
      <c r="U106" s="23">
        <f>Table245[[#This Row],['# of Spare Parts or Packages]]+Table245[[#This Row],['# of Packages or Parts]]</f>
        <v>0</v>
      </c>
      <c r="V106" s="23"/>
      <c r="W106" s="129"/>
      <c r="X106" s="129">
        <f>Table245[[#This Row],['# of Packages or Parts]]*Table245[[#This Row],[Price per Package or Part]]+Table245[[#This Row],[Shipping Cost]]</f>
        <v>0</v>
      </c>
      <c r="Y106" s="15">
        <f>Table245[[#This Row],[Total '# of Parts or Packages to Order]]*Table245[[#This Row],[Price per Package or Part]]+Table245[[#This Row],[Shipping Cost]]</f>
        <v>0</v>
      </c>
    </row>
    <row r="107" spans="5:25">
      <c r="E107" s="6"/>
      <c r="F107" s="6"/>
      <c r="G107" s="96"/>
      <c r="H107" s="96"/>
      <c r="K107" s="23"/>
      <c r="L107" s="23">
        <f>Table245[[#This Row],[Mass/part (lb)]]*Table245[[#This Row],[QTY Nessary for Car]]</f>
        <v>0</v>
      </c>
      <c r="O107" s="16"/>
      <c r="U107">
        <f>Table245[[#This Row],['# of Spare Parts or Packages]]+Table245[[#This Row],['# of Packages or Parts]]</f>
        <v>0</v>
      </c>
      <c r="W107" s="128"/>
      <c r="X107" s="128">
        <f>Table245[[#This Row],['# of Packages or Parts]]*Table245[[#This Row],[Price per Package or Part]]+Table245[[#This Row],[Shipping Cost]]</f>
        <v>0</v>
      </c>
      <c r="Y107" s="15">
        <f>Table245[[#This Row],[Total '# of Parts or Packages to Order]]*Table245[[#This Row],[Price per Package or Part]]+Table245[[#This Row],[Shipping Cost]]</f>
        <v>0</v>
      </c>
    </row>
    <row r="108" spans="5:25">
      <c r="E108" s="6"/>
      <c r="F108" s="6"/>
      <c r="G108" s="96"/>
      <c r="H108" s="96"/>
      <c r="L108">
        <f>Table245[[#This Row],[Mass/part (lb)]]*Table245[[#This Row],[QTY Nessary for Car]]</f>
        <v>0</v>
      </c>
      <c r="O108" s="16"/>
      <c r="U108">
        <f>Table245[[#This Row],['# of Spare Parts or Packages]]+Table245[[#This Row],['# of Packages or Parts]]</f>
        <v>0</v>
      </c>
      <c r="W108" s="128"/>
      <c r="X108" s="128">
        <f>Table245[[#This Row],['# of Packages or Parts]]*Table245[[#This Row],[Price per Package or Part]]+Table245[[#This Row],[Shipping Cost]]</f>
        <v>0</v>
      </c>
      <c r="Y108" s="15">
        <f>Table245[[#This Row],[Total '# of Parts or Packages to Order]]*Table245[[#This Row],[Price per Package or Part]]+Table245[[#This Row],[Shipping Cost]]</f>
        <v>0</v>
      </c>
    </row>
    <row r="109" spans="5:25">
      <c r="E109" s="6"/>
      <c r="F109" s="6"/>
      <c r="G109" s="96"/>
      <c r="H109" s="96"/>
      <c r="L109">
        <f>Table245[[#This Row],[Mass/part (lb)]]*Table245[[#This Row],[QTY Nessary for Car]]</f>
        <v>0</v>
      </c>
      <c r="O109" s="16"/>
      <c r="U109">
        <f>Table245[[#This Row],['# of Spare Parts or Packages]]+Table245[[#This Row],['# of Packages or Parts]]</f>
        <v>0</v>
      </c>
      <c r="W109" s="128"/>
      <c r="X109" s="128">
        <f>Table245[[#This Row],['# of Packages or Parts]]*Table245[[#This Row],[Price per Package or Part]]+Table245[[#This Row],[Shipping Cost]]</f>
        <v>0</v>
      </c>
      <c r="Y109" s="15">
        <f>Table245[[#This Row],[Total '# of Parts or Packages to Order]]*Table245[[#This Row],[Price per Package or Part]]+Table245[[#This Row],[Shipping Cost]]</f>
        <v>0</v>
      </c>
    </row>
    <row r="110" spans="5:25">
      <c r="E110" s="6"/>
      <c r="F110" s="6"/>
      <c r="G110" s="96"/>
      <c r="H110" s="96"/>
      <c r="L110">
        <f>Table245[[#This Row],[Mass/part (lb)]]*Table245[[#This Row],[QTY Nessary for Car]]</f>
        <v>0</v>
      </c>
      <c r="O110" s="28"/>
      <c r="U110">
        <f>Table245[[#This Row],['# of Spare Parts or Packages]]+Table245[[#This Row],['# of Packages or Parts]]</f>
        <v>0</v>
      </c>
      <c r="W110" s="128"/>
      <c r="X110" s="128">
        <f>Table245[[#This Row],['# of Packages or Parts]]*Table245[[#This Row],[Price per Package or Part]]+Table245[[#This Row],[Shipping Cost]]</f>
        <v>0</v>
      </c>
      <c r="Y110" s="15">
        <f>Table245[[#This Row],[Total '# of Parts or Packages to Order]]*Table245[[#This Row],[Price per Package or Part]]+Table245[[#This Row],[Shipping Cost]]</f>
        <v>0</v>
      </c>
    </row>
    <row r="111" spans="5:25">
      <c r="E111" s="6"/>
      <c r="F111" s="6"/>
      <c r="G111" s="96"/>
      <c r="H111" s="96"/>
      <c r="L111">
        <f>Table245[[#This Row],[Mass/part (lb)]]*Table245[[#This Row],[QTY Nessary for Car]]</f>
        <v>0</v>
      </c>
      <c r="O111" s="18"/>
      <c r="U111">
        <f>Table245[[#This Row],['# of Spare Parts or Packages]]+Table245[[#This Row],['# of Packages or Parts]]</f>
        <v>0</v>
      </c>
      <c r="W111" s="128"/>
      <c r="X111" s="128">
        <f>Table245[[#This Row],['# of Packages or Parts]]*Table245[[#This Row],[Price per Package or Part]]+Table245[[#This Row],[Shipping Cost]]</f>
        <v>0</v>
      </c>
      <c r="Y111" s="15">
        <f>Table245[[#This Row],[Total '# of Parts or Packages to Order]]*Table245[[#This Row],[Price per Package or Part]]+Table245[[#This Row],[Shipping Cost]]</f>
        <v>0</v>
      </c>
    </row>
    <row r="112" spans="5:25">
      <c r="E112" s="6"/>
      <c r="F112" s="6"/>
      <c r="G112" s="96"/>
      <c r="H112" s="96"/>
      <c r="L112">
        <f>Table245[[#This Row],[Mass/part (lb)]]*Table245[[#This Row],[QTY Nessary for Car]]</f>
        <v>0</v>
      </c>
      <c r="O112" s="16"/>
      <c r="U112">
        <f>Table245[[#This Row],['# of Spare Parts or Packages]]+Table245[[#This Row],['# of Packages or Parts]]</f>
        <v>0</v>
      </c>
      <c r="W112" s="128"/>
      <c r="X112" s="128">
        <f>Table245[[#This Row],['# of Packages or Parts]]*Table245[[#This Row],[Price per Package or Part]]+Table245[[#This Row],[Shipping Cost]]</f>
        <v>0</v>
      </c>
      <c r="Y112" s="15">
        <f>Table245[[#This Row],[Total '# of Parts or Packages to Order]]*Table245[[#This Row],[Price per Package or Part]]+Table245[[#This Row],[Shipping Cost]]</f>
        <v>0</v>
      </c>
    </row>
    <row r="113" spans="5:25">
      <c r="E113" s="6"/>
      <c r="F113" s="6"/>
      <c r="G113" s="96"/>
      <c r="H113" s="96"/>
      <c r="L113">
        <f>Table245[[#This Row],[Mass/part (lb)]]*Table245[[#This Row],[QTY Nessary for Car]]</f>
        <v>0</v>
      </c>
      <c r="O113" s="35"/>
      <c r="P113" s="23"/>
      <c r="U113">
        <f>Table245[[#This Row],['# of Spare Parts or Packages]]+Table245[[#This Row],['# of Packages or Parts]]</f>
        <v>0</v>
      </c>
      <c r="W113" s="128"/>
      <c r="X113" s="128">
        <f>Table245[[#This Row],['# of Packages or Parts]]*Table245[[#This Row],[Price per Package or Part]]+Table245[[#This Row],[Shipping Cost]]</f>
        <v>0</v>
      </c>
      <c r="Y113" s="15">
        <f>Table245[[#This Row],[Total '# of Parts or Packages to Order]]*Table245[[#This Row],[Price per Package or Part]]+Table245[[#This Row],[Shipping Cost]]</f>
        <v>0</v>
      </c>
    </row>
    <row r="114" spans="5:25">
      <c r="E114" s="6"/>
      <c r="F114" s="6"/>
      <c r="G114" s="96"/>
      <c r="H114" s="96"/>
      <c r="L114">
        <f>Table245[[#This Row],[Mass/part (lb)]]*Table245[[#This Row],[QTY Nessary for Car]]</f>
        <v>0</v>
      </c>
      <c r="O114" s="17"/>
      <c r="Q114" s="23"/>
      <c r="R114" s="23"/>
      <c r="S114" s="23"/>
      <c r="T114" s="23"/>
      <c r="U114" s="23">
        <f>Table245[[#This Row],['# of Spare Parts or Packages]]+Table245[[#This Row],['# of Packages or Parts]]</f>
        <v>0</v>
      </c>
      <c r="V114" s="23"/>
      <c r="W114" s="129"/>
      <c r="X114" s="129">
        <f>Table245[[#This Row],['# of Packages or Parts]]*Table245[[#This Row],[Price per Package or Part]]+Table245[[#This Row],[Shipping Cost]]</f>
        <v>0</v>
      </c>
      <c r="Y114" s="15">
        <f>Table245[[#This Row],[Total '# of Parts or Packages to Order]]*Table245[[#This Row],[Price per Package or Part]]+Table245[[#This Row],[Shipping Cost]]</f>
        <v>0</v>
      </c>
    </row>
    <row r="115" spans="5:25">
      <c r="E115" s="6"/>
      <c r="F115" s="6"/>
      <c r="G115" s="36"/>
      <c r="H115" s="36"/>
      <c r="L115">
        <f>Table245[[#This Row],[Mass/part (lb)]]*Table245[[#This Row],[QTY Nessary for Car]]</f>
        <v>0</v>
      </c>
      <c r="N115" s="34"/>
      <c r="O115" s="16"/>
      <c r="U115">
        <f>Table245[[#This Row],['# of Spare Parts or Packages]]+Table245[[#This Row],['# of Packages or Parts]]</f>
        <v>0</v>
      </c>
      <c r="W115" s="128"/>
      <c r="X115" s="128">
        <f>Table245[[#This Row],['# of Packages or Parts]]*Table245[[#This Row],[Price per Package or Part]]+Table245[[#This Row],[Shipping Cost]]</f>
        <v>0</v>
      </c>
      <c r="Y115" s="15">
        <f>Table245[[#This Row],[Total '# of Parts or Packages to Order]]*Table245[[#This Row],[Price per Package or Part]]+Table245[[#This Row],[Shipping Cost]]</f>
        <v>0</v>
      </c>
    </row>
    <row r="116" spans="5:25">
      <c r="G116" s="36"/>
      <c r="H116" s="36"/>
      <c r="L116">
        <f>Table245[[#This Row],[Mass/part (lb)]]*Table245[[#This Row],[QTY Nessary for Car]]</f>
        <v>0</v>
      </c>
      <c r="U116">
        <f>Table245[[#This Row],['# of Spare Parts or Packages]]+Table245[[#This Row],['# of Packages or Parts]]</f>
        <v>0</v>
      </c>
      <c r="W116" s="128"/>
      <c r="X116" s="128">
        <f>Table245[[#This Row],['# of Packages or Parts]]*Table245[[#This Row],[Price per Package or Part]]+Table245[[#This Row],[Shipping Cost]]</f>
        <v>0</v>
      </c>
      <c r="Y116" s="15">
        <f>Table245[[#This Row],[Total '# of Parts or Packages to Order]]*Table245[[#This Row],[Price per Package or Part]]+Table245[[#This Row],[Shipping Cost]]</f>
        <v>0</v>
      </c>
    </row>
    <row r="117" spans="5:25">
      <c r="G117" s="36"/>
      <c r="H117" s="36"/>
      <c r="L117">
        <f>Table245[[#This Row],[Mass/part (lb)]]*Table245[[#This Row],[QTY Nessary for Car]]</f>
        <v>0</v>
      </c>
      <c r="U117">
        <f>Table245[[#This Row],['# of Spare Parts or Packages]]+Table245[[#This Row],['# of Packages or Parts]]</f>
        <v>0</v>
      </c>
      <c r="W117" s="128"/>
      <c r="X117" s="128">
        <f>Table245[[#This Row],['# of Packages or Parts]]*Table245[[#This Row],[Price per Package or Part]]+Table245[[#This Row],[Shipping Cost]]</f>
        <v>0</v>
      </c>
      <c r="Y117" s="15">
        <f>Table245[[#This Row],[Total '# of Parts or Packages to Order]]*Table245[[#This Row],[Price per Package or Part]]+Table245[[#This Row],[Shipping Cost]]</f>
        <v>0</v>
      </c>
    </row>
    <row r="118" spans="5:25">
      <c r="G118" s="36"/>
      <c r="H118" s="36"/>
      <c r="L118">
        <f>Table245[[#This Row],[Mass/part (lb)]]*Table245[[#This Row],[QTY Nessary for Car]]</f>
        <v>0</v>
      </c>
      <c r="U118">
        <f>Table245[[#This Row],['# of Spare Parts or Packages]]+Table245[[#This Row],['# of Packages or Parts]]</f>
        <v>0</v>
      </c>
      <c r="W118" s="128"/>
      <c r="X118" s="128">
        <f>Table245[[#This Row],['# of Packages or Parts]]*Table245[[#This Row],[Price per Package or Part]]+Table245[[#This Row],[Shipping Cost]]</f>
        <v>0</v>
      </c>
      <c r="Y118" s="15">
        <f>Table245[[#This Row],[Total '# of Parts or Packages to Order]]*Table245[[#This Row],[Price per Package or Part]]+Table245[[#This Row],[Shipping Cost]]</f>
        <v>0</v>
      </c>
    </row>
    <row r="119" spans="5:25">
      <c r="G119" s="36"/>
      <c r="H119" s="36"/>
      <c r="L119">
        <f>Table245[[#This Row],[Mass/part (lb)]]*Table245[[#This Row],[QTY Nessary for Car]]</f>
        <v>0</v>
      </c>
      <c r="U119">
        <f>Table245[[#This Row],['# of Spare Parts or Packages]]+Table245[[#This Row],['# of Packages or Parts]]</f>
        <v>0</v>
      </c>
      <c r="W119" s="128"/>
      <c r="X119" s="128">
        <f>Table245[[#This Row],['# of Packages or Parts]]*Table245[[#This Row],[Price per Package or Part]]+Table245[[#This Row],[Shipping Cost]]</f>
        <v>0</v>
      </c>
      <c r="Y119" s="15">
        <f>Table245[[#This Row],[Total '# of Parts or Packages to Order]]*Table245[[#This Row],[Price per Package or Part]]+Table245[[#This Row],[Shipping Cost]]</f>
        <v>0</v>
      </c>
    </row>
    <row r="120" spans="5:25">
      <c r="G120" s="36"/>
      <c r="H120" s="36"/>
      <c r="L120">
        <f>Table245[[#This Row],[Mass/part (lb)]]*Table245[[#This Row],[QTY Nessary for Car]]</f>
        <v>0</v>
      </c>
      <c r="U120">
        <f>Table245[[#This Row],['# of Spare Parts or Packages]]+Table245[[#This Row],['# of Packages or Parts]]</f>
        <v>0</v>
      </c>
      <c r="W120" s="128"/>
      <c r="X120" s="128">
        <f>Table245[[#This Row],['# of Packages or Parts]]*Table245[[#This Row],[Price per Package or Part]]+Table245[[#This Row],[Shipping Cost]]</f>
        <v>0</v>
      </c>
      <c r="Y120" s="15">
        <f>Table245[[#This Row],[Total '# of Parts or Packages to Order]]*Table245[[#This Row],[Price per Package or Part]]+Table245[[#This Row],[Shipping Cost]]</f>
        <v>0</v>
      </c>
    </row>
    <row r="121" spans="5:25">
      <c r="G121" s="36"/>
      <c r="H121" s="36"/>
      <c r="L121">
        <f>Table245[[#This Row],[Mass/part (lb)]]*Table245[[#This Row],[QTY Nessary for Car]]</f>
        <v>0</v>
      </c>
      <c r="U121">
        <f>Table245[[#This Row],['# of Spare Parts or Packages]]+Table245[[#This Row],['# of Packages or Parts]]</f>
        <v>0</v>
      </c>
      <c r="W121" s="128"/>
      <c r="X121" s="128">
        <f>Table245[[#This Row],['# of Packages or Parts]]*Table245[[#This Row],[Price per Package or Part]]+Table245[[#This Row],[Shipping Cost]]</f>
        <v>0</v>
      </c>
      <c r="Y121" s="15">
        <f>Table245[[#This Row],[Total '# of Parts or Packages to Order]]*Table245[[#This Row],[Price per Package or Part]]+Table245[[#This Row],[Shipping Cost]]</f>
        <v>0</v>
      </c>
    </row>
    <row r="122" spans="5:25">
      <c r="G122" s="36"/>
      <c r="H122" s="36"/>
      <c r="L122">
        <f>Table245[[#This Row],[Mass/part (lb)]]*Table245[[#This Row],[QTY Nessary for Car]]</f>
        <v>0</v>
      </c>
      <c r="U122">
        <f>Table245[[#This Row],['# of Spare Parts or Packages]]+Table245[[#This Row],['# of Packages or Parts]]</f>
        <v>0</v>
      </c>
      <c r="W122" s="128"/>
      <c r="X122" s="128">
        <f>Table245[[#This Row],['# of Packages or Parts]]*Table245[[#This Row],[Price per Package or Part]]+Table245[[#This Row],[Shipping Cost]]</f>
        <v>0</v>
      </c>
      <c r="Y122" s="15">
        <f>Table245[[#This Row],[Total '# of Parts or Packages to Order]]*Table245[[#This Row],[Price per Package or Part]]+Table245[[#This Row],[Shipping Cost]]</f>
        <v>0</v>
      </c>
    </row>
    <row r="123" spans="5:25">
      <c r="G123" s="36"/>
      <c r="H123" s="36"/>
      <c r="L123">
        <f>Table245[[#This Row],[Mass/part (lb)]]*Table245[[#This Row],[QTY Nessary for Car]]</f>
        <v>0</v>
      </c>
      <c r="U123">
        <f>Table245[[#This Row],['# of Spare Parts or Packages]]+Table245[[#This Row],['# of Packages or Parts]]</f>
        <v>0</v>
      </c>
      <c r="W123" s="128"/>
      <c r="X123" s="128">
        <f>Table245[[#This Row],['# of Packages or Parts]]*Table245[[#This Row],[Price per Package or Part]]+Table245[[#This Row],[Shipping Cost]]</f>
        <v>0</v>
      </c>
      <c r="Y123" s="15">
        <f>Table245[[#This Row],[Total '# of Parts or Packages to Order]]*Table245[[#This Row],[Price per Package or Part]]+Table245[[#This Row],[Shipping Cost]]</f>
        <v>0</v>
      </c>
    </row>
    <row r="124" spans="5:25">
      <c r="G124" s="36"/>
      <c r="H124" s="36"/>
      <c r="L124">
        <f>Table245[[#This Row],[Mass/part (lb)]]*Table245[[#This Row],[QTY Nessary for Car]]</f>
        <v>0</v>
      </c>
      <c r="U124">
        <f>Table245[[#This Row],['# of Spare Parts or Packages]]+Table245[[#This Row],['# of Packages or Parts]]</f>
        <v>0</v>
      </c>
      <c r="W124" s="128"/>
      <c r="X124" s="128">
        <f>Table245[[#This Row],['# of Packages or Parts]]*Table245[[#This Row],[Price per Package or Part]]+Table245[[#This Row],[Shipping Cost]]</f>
        <v>0</v>
      </c>
      <c r="Y124" s="15">
        <f>Table245[[#This Row],[Total '# of Parts or Packages to Order]]*Table245[[#This Row],[Price per Package or Part]]+Table245[[#This Row],[Shipping Cost]]</f>
        <v>0</v>
      </c>
    </row>
    <row r="125" spans="5:25">
      <c r="G125" s="36"/>
      <c r="H125" s="36"/>
      <c r="L125">
        <f>Table245[[#This Row],[Mass/part (lb)]]*Table245[[#This Row],[QTY Nessary for Car]]</f>
        <v>0</v>
      </c>
      <c r="U125">
        <f>Table245[[#This Row],['# of Spare Parts or Packages]]+Table245[[#This Row],['# of Packages or Parts]]</f>
        <v>0</v>
      </c>
      <c r="W125" s="128"/>
      <c r="X125" s="128">
        <f>Table245[[#This Row],['# of Packages or Parts]]*Table245[[#This Row],[Price per Package or Part]]+Table245[[#This Row],[Shipping Cost]]</f>
        <v>0</v>
      </c>
      <c r="Y125" s="15">
        <f>Table245[[#This Row],[Total '# of Parts or Packages to Order]]*Table245[[#This Row],[Price per Package or Part]]+Table245[[#This Row],[Shipping Cost]]</f>
        <v>0</v>
      </c>
    </row>
    <row r="126" spans="5:25">
      <c r="G126" s="36"/>
      <c r="H126" s="36"/>
      <c r="L126">
        <f>Table245[[#This Row],[Mass/part (lb)]]*Table245[[#This Row],[QTY Nessary for Car]]</f>
        <v>0</v>
      </c>
      <c r="U126">
        <f>Table245[[#This Row],['# of Spare Parts or Packages]]+Table245[[#This Row],['# of Packages or Parts]]</f>
        <v>0</v>
      </c>
      <c r="W126" s="128"/>
      <c r="X126" s="128">
        <f>Table245[[#This Row],['# of Packages or Parts]]*Table245[[#This Row],[Price per Package or Part]]+Table245[[#This Row],[Shipping Cost]]</f>
        <v>0</v>
      </c>
      <c r="Y126" s="15">
        <f>Table245[[#This Row],[Total '# of Parts or Packages to Order]]*Table245[[#This Row],[Price per Package or Part]]+Table245[[#This Row],[Shipping Cost]]</f>
        <v>0</v>
      </c>
    </row>
    <row r="127" spans="5:25">
      <c r="G127" s="36"/>
      <c r="H127" s="36"/>
      <c r="L127">
        <f>Table245[[#This Row],[Mass/part (lb)]]*Table245[[#This Row],[QTY Nessary for Car]]</f>
        <v>0</v>
      </c>
      <c r="U127">
        <f>Table245[[#This Row],['# of Spare Parts or Packages]]+Table245[[#This Row],['# of Packages or Parts]]</f>
        <v>0</v>
      </c>
      <c r="W127" s="128"/>
      <c r="X127" s="128">
        <f>Table245[[#This Row],['# of Packages or Parts]]*Table245[[#This Row],[Price per Package or Part]]+Table245[[#This Row],[Shipping Cost]]</f>
        <v>0</v>
      </c>
      <c r="Y127" s="15">
        <f>Table245[[#This Row],[Total '# of Parts or Packages to Order]]*Table245[[#This Row],[Price per Package or Part]]+Table245[[#This Row],[Shipping Cost]]</f>
        <v>0</v>
      </c>
    </row>
    <row r="128" spans="5:25">
      <c r="G128" s="36"/>
      <c r="H128" s="36"/>
      <c r="L128">
        <f>Table245[[#This Row],[Mass/part (lb)]]*Table245[[#This Row],[QTY Nessary for Car]]</f>
        <v>0</v>
      </c>
      <c r="U128">
        <f>Table245[[#This Row],['# of Spare Parts or Packages]]+Table245[[#This Row],['# of Packages or Parts]]</f>
        <v>0</v>
      </c>
      <c r="W128" s="128"/>
      <c r="X128" s="128">
        <f>Table245[[#This Row],['# of Packages or Parts]]*Table245[[#This Row],[Price per Package or Part]]+Table245[[#This Row],[Shipping Cost]]</f>
        <v>0</v>
      </c>
      <c r="Y128" s="15">
        <f>Table245[[#This Row],[Total '# of Parts or Packages to Order]]*Table245[[#This Row],[Price per Package or Part]]+Table245[[#This Row],[Shipping Cost]]</f>
        <v>0</v>
      </c>
    </row>
    <row r="129" spans="7:25">
      <c r="G129" s="36"/>
      <c r="H129" s="36"/>
      <c r="L129">
        <f>Table245[[#This Row],[Mass/part (lb)]]*Table245[[#This Row],[QTY Nessary for Car]]</f>
        <v>0</v>
      </c>
      <c r="U129">
        <f>Table245[[#This Row],['# of Spare Parts or Packages]]+Table245[[#This Row],['# of Packages or Parts]]</f>
        <v>0</v>
      </c>
      <c r="W129" s="128"/>
      <c r="X129" s="128">
        <f>Table245[[#This Row],['# of Packages or Parts]]*Table245[[#This Row],[Price per Package or Part]]+Table245[[#This Row],[Shipping Cost]]</f>
        <v>0</v>
      </c>
      <c r="Y129" s="15">
        <f>Table245[[#This Row],[Total '# of Parts or Packages to Order]]*Table245[[#This Row],[Price per Package or Part]]+Table245[[#This Row],[Shipping Cost]]</f>
        <v>0</v>
      </c>
    </row>
    <row r="130" spans="7:25">
      <c r="G130" s="36"/>
      <c r="H130" s="36"/>
      <c r="L130">
        <f>Table245[[#This Row],[Mass/part (lb)]]*Table245[[#This Row],[QTY Nessary for Car]]</f>
        <v>0</v>
      </c>
      <c r="U130">
        <f>Table245[[#This Row],['# of Spare Parts or Packages]]+Table245[[#This Row],['# of Packages or Parts]]</f>
        <v>0</v>
      </c>
      <c r="W130" s="128"/>
      <c r="X130" s="128">
        <f>Table245[[#This Row],['# of Packages or Parts]]*Table245[[#This Row],[Price per Package or Part]]+Table245[[#This Row],[Shipping Cost]]</f>
        <v>0</v>
      </c>
      <c r="Y130" s="15">
        <f>Table245[[#This Row],[Total '# of Parts or Packages to Order]]*Table245[[#This Row],[Price per Package or Part]]+Table245[[#This Row],[Shipping Cost]]</f>
        <v>0</v>
      </c>
    </row>
    <row r="131" spans="7:25">
      <c r="G131" s="36"/>
      <c r="H131" s="36"/>
      <c r="L131">
        <f>Table245[[#This Row],[Mass/part (lb)]]*Table245[[#This Row],[QTY Nessary for Car]]</f>
        <v>0</v>
      </c>
      <c r="U131">
        <f>Table245[[#This Row],['# of Spare Parts or Packages]]+Table245[[#This Row],['# of Packages or Parts]]</f>
        <v>0</v>
      </c>
      <c r="W131" s="128"/>
      <c r="X131" s="128">
        <f>Table245[[#This Row],['# of Packages or Parts]]*Table245[[#This Row],[Price per Package or Part]]+Table245[[#This Row],[Shipping Cost]]</f>
        <v>0</v>
      </c>
      <c r="Y131" s="15">
        <f>Table245[[#This Row],[Total '# of Parts or Packages to Order]]*Table245[[#This Row],[Price per Package or Part]]+Table245[[#This Row],[Shipping Cost]]</f>
        <v>0</v>
      </c>
    </row>
    <row r="132" spans="7:25">
      <c r="G132" s="36"/>
      <c r="H132" s="36"/>
      <c r="L132">
        <f>Table245[[#This Row],[Mass/part (lb)]]*Table245[[#This Row],[QTY Nessary for Car]]</f>
        <v>0</v>
      </c>
      <c r="U132">
        <f>Table245[[#This Row],['# of Spare Parts or Packages]]+Table245[[#This Row],['# of Packages or Parts]]</f>
        <v>0</v>
      </c>
      <c r="W132" s="128"/>
      <c r="X132" s="128">
        <f>Table245[[#This Row],['# of Packages or Parts]]*Table245[[#This Row],[Price per Package or Part]]+Table245[[#This Row],[Shipping Cost]]</f>
        <v>0</v>
      </c>
      <c r="Y132" s="15">
        <f>Table245[[#This Row],[Total '# of Parts or Packages to Order]]*Table245[[#This Row],[Price per Package or Part]]+Table245[[#This Row],[Shipping Cost]]</f>
        <v>0</v>
      </c>
    </row>
    <row r="133" spans="7:25">
      <c r="G133" s="36"/>
      <c r="H133" s="36"/>
      <c r="L133">
        <f>Table245[[#This Row],[Mass/part (lb)]]*Table245[[#This Row],[QTY Nessary for Car]]</f>
        <v>0</v>
      </c>
      <c r="U133">
        <f>Table245[[#This Row],['# of Spare Parts or Packages]]+Table245[[#This Row],['# of Packages or Parts]]</f>
        <v>0</v>
      </c>
      <c r="W133" s="128"/>
      <c r="X133" s="128">
        <f>Table245[[#This Row],['# of Packages or Parts]]*Table245[[#This Row],[Price per Package or Part]]+Table245[[#This Row],[Shipping Cost]]</f>
        <v>0</v>
      </c>
      <c r="Y133" s="15">
        <f>Table245[[#This Row],[Total '# of Parts or Packages to Order]]*Table245[[#This Row],[Price per Package or Part]]+Table245[[#This Row],[Shipping Cost]]</f>
        <v>0</v>
      </c>
    </row>
    <row r="134" spans="7:25">
      <c r="G134" s="36"/>
      <c r="H134" s="36"/>
      <c r="L134">
        <f>Table245[[#This Row],[Mass/part (lb)]]*Table245[[#This Row],[QTY Nessary for Car]]</f>
        <v>0</v>
      </c>
      <c r="U134">
        <f>Table245[[#This Row],['# of Spare Parts or Packages]]+Table245[[#This Row],['# of Packages or Parts]]</f>
        <v>0</v>
      </c>
      <c r="W134" s="128"/>
      <c r="X134" s="128">
        <f>Table245[[#This Row],['# of Packages or Parts]]*Table245[[#This Row],[Price per Package or Part]]+Table245[[#This Row],[Shipping Cost]]</f>
        <v>0</v>
      </c>
      <c r="Y134" s="15">
        <f>Table245[[#This Row],[Total '# of Parts or Packages to Order]]*Table245[[#This Row],[Price per Package or Part]]+Table245[[#This Row],[Shipping Cost]]</f>
        <v>0</v>
      </c>
    </row>
    <row r="135" spans="7:25">
      <c r="G135" s="36"/>
      <c r="H135" s="36"/>
      <c r="L135">
        <f>Table245[[#This Row],[Mass/part (lb)]]*Table245[[#This Row],[QTY Nessary for Car]]</f>
        <v>0</v>
      </c>
      <c r="U135">
        <f>Table245[[#This Row],['# of Spare Parts or Packages]]+Table245[[#This Row],['# of Packages or Parts]]</f>
        <v>0</v>
      </c>
      <c r="W135" s="128"/>
      <c r="X135" s="128">
        <f>Table245[[#This Row],['# of Packages or Parts]]*Table245[[#This Row],[Price per Package or Part]]+Table245[[#This Row],[Shipping Cost]]</f>
        <v>0</v>
      </c>
      <c r="Y135" s="15">
        <f>Table245[[#This Row],[Total '# of Parts or Packages to Order]]*Table245[[#This Row],[Price per Package or Part]]+Table245[[#This Row],[Shipping Cost]]</f>
        <v>0</v>
      </c>
    </row>
    <row r="136" spans="7:25">
      <c r="G136" s="36"/>
      <c r="H136" s="36"/>
      <c r="L136">
        <f>Table245[[#This Row],[Mass/part (lb)]]*Table245[[#This Row],[QTY Nessary for Car]]</f>
        <v>0</v>
      </c>
      <c r="U136">
        <f>Table245[[#This Row],['# of Spare Parts or Packages]]+Table245[[#This Row],['# of Packages or Parts]]</f>
        <v>0</v>
      </c>
      <c r="W136" s="128"/>
      <c r="X136" s="128">
        <f>Table245[[#This Row],['# of Packages or Parts]]*Table245[[#This Row],[Price per Package or Part]]+Table245[[#This Row],[Shipping Cost]]</f>
        <v>0</v>
      </c>
      <c r="Y136" s="15">
        <f>Table245[[#This Row],[Total '# of Parts or Packages to Order]]*Table245[[#This Row],[Price per Package or Part]]+Table245[[#This Row],[Shipping Cost]]</f>
        <v>0</v>
      </c>
    </row>
    <row r="137" spans="7:25">
      <c r="G137" s="36"/>
      <c r="H137" s="36"/>
      <c r="L137">
        <f>Table245[[#This Row],[Mass/part (lb)]]*Table245[[#This Row],[QTY Nessary for Car]]</f>
        <v>0</v>
      </c>
      <c r="U137">
        <f>Table245[[#This Row],['# of Spare Parts or Packages]]+Table245[[#This Row],['# of Packages or Parts]]</f>
        <v>0</v>
      </c>
      <c r="W137" s="128"/>
      <c r="X137" s="128">
        <f>Table245[[#This Row],['# of Packages or Parts]]*Table245[[#This Row],[Price per Package or Part]]+Table245[[#This Row],[Shipping Cost]]</f>
        <v>0</v>
      </c>
      <c r="Y137" s="15">
        <f>Table245[[#This Row],[Total '# of Parts or Packages to Order]]*Table245[[#This Row],[Price per Package or Part]]+Table245[[#This Row],[Shipping Cost]]</f>
        <v>0</v>
      </c>
    </row>
    <row r="138" spans="7:25">
      <c r="G138" s="36"/>
      <c r="H138" s="36"/>
      <c r="L138">
        <f>Table245[[#This Row],[Mass/part (lb)]]*Table245[[#This Row],[QTY Nessary for Car]]</f>
        <v>0</v>
      </c>
      <c r="U138">
        <f>Table245[[#This Row],['# of Spare Parts or Packages]]+Table245[[#This Row],['# of Packages or Parts]]</f>
        <v>0</v>
      </c>
      <c r="W138" s="128"/>
      <c r="X138" s="128">
        <f>Table245[[#This Row],['# of Packages or Parts]]*Table245[[#This Row],[Price per Package or Part]]+Table245[[#This Row],[Shipping Cost]]</f>
        <v>0</v>
      </c>
      <c r="Y138" s="15">
        <f>Table245[[#This Row],[Total '# of Parts or Packages to Order]]*Table245[[#This Row],[Price per Package or Part]]+Table245[[#This Row],[Shipping Cost]]</f>
        <v>0</v>
      </c>
    </row>
    <row r="139" spans="7:25">
      <c r="G139" s="36"/>
      <c r="H139" s="36"/>
      <c r="L139">
        <f>Table245[[#This Row],[Mass/part (lb)]]*Table245[[#This Row],[QTY Nessary for Car]]</f>
        <v>0</v>
      </c>
      <c r="U139">
        <f>Table245[[#This Row],['# of Spare Parts or Packages]]+Table245[[#This Row],['# of Packages or Parts]]</f>
        <v>0</v>
      </c>
      <c r="W139" s="128"/>
      <c r="X139" s="128">
        <f>Table245[[#This Row],['# of Packages or Parts]]*Table245[[#This Row],[Price per Package or Part]]+Table245[[#This Row],[Shipping Cost]]</f>
        <v>0</v>
      </c>
      <c r="Y139" s="15">
        <f>Table245[[#This Row],[Total '# of Parts or Packages to Order]]*Table245[[#This Row],[Price per Package or Part]]+Table245[[#This Row],[Shipping Cost]]</f>
        <v>0</v>
      </c>
    </row>
    <row r="140" spans="7:25">
      <c r="G140" s="36"/>
      <c r="H140" s="36"/>
      <c r="L140">
        <f>Table245[[#This Row],[Mass/part (lb)]]*Table245[[#This Row],[QTY Nessary for Car]]</f>
        <v>0</v>
      </c>
      <c r="U140">
        <f>Table245[[#This Row],['# of Spare Parts or Packages]]+Table245[[#This Row],['# of Packages or Parts]]</f>
        <v>0</v>
      </c>
      <c r="W140" s="128"/>
      <c r="X140" s="128">
        <f>Table245[[#This Row],['# of Packages or Parts]]*Table245[[#This Row],[Price per Package or Part]]+Table245[[#This Row],[Shipping Cost]]</f>
        <v>0</v>
      </c>
      <c r="Y140" s="15">
        <f>Table245[[#This Row],[Total '# of Parts or Packages to Order]]*Table245[[#This Row],[Price per Package or Part]]+Table245[[#This Row],[Shipping Cost]]</f>
        <v>0</v>
      </c>
    </row>
    <row r="141" spans="7:25">
      <c r="G141" s="36"/>
      <c r="H141" s="36"/>
      <c r="L141">
        <f>Table245[[#This Row],[Mass/part (lb)]]*Table245[[#This Row],[QTY Nessary for Car]]</f>
        <v>0</v>
      </c>
      <c r="U141">
        <f>Table245[[#This Row],['# of Spare Parts or Packages]]+Table245[[#This Row],['# of Packages or Parts]]</f>
        <v>0</v>
      </c>
      <c r="W141" s="128"/>
      <c r="X141" s="128">
        <f>Table245[[#This Row],['# of Packages or Parts]]*Table245[[#This Row],[Price per Package or Part]]+Table245[[#This Row],[Shipping Cost]]</f>
        <v>0</v>
      </c>
      <c r="Y141" s="15">
        <f>Table245[[#This Row],[Total '# of Parts or Packages to Order]]*Table245[[#This Row],[Price per Package or Part]]+Table245[[#This Row],[Shipping Cost]]</f>
        <v>0</v>
      </c>
    </row>
    <row r="142" spans="7:25">
      <c r="G142" s="36"/>
      <c r="H142" s="36"/>
      <c r="L142">
        <f>Table245[[#This Row],[Mass/part (lb)]]*Table245[[#This Row],[QTY Nessary for Car]]</f>
        <v>0</v>
      </c>
      <c r="U142">
        <f>Table245[[#This Row],['# of Spare Parts or Packages]]+Table245[[#This Row],['# of Packages or Parts]]</f>
        <v>0</v>
      </c>
      <c r="W142" s="128"/>
      <c r="X142" s="128">
        <f>Table245[[#This Row],['# of Packages or Parts]]*Table245[[#This Row],[Price per Package or Part]]+Table245[[#This Row],[Shipping Cost]]</f>
        <v>0</v>
      </c>
      <c r="Y142" s="15">
        <f>Table245[[#This Row],[Total '# of Parts or Packages to Order]]*Table245[[#This Row],[Price per Package or Part]]+Table245[[#This Row],[Shipping Cost]]</f>
        <v>0</v>
      </c>
    </row>
    <row r="143" spans="7:25">
      <c r="G143" s="36"/>
      <c r="H143" s="36"/>
      <c r="L143">
        <f>Table245[[#This Row],[Mass/part (lb)]]*Table245[[#This Row],[QTY Nessary for Car]]</f>
        <v>0</v>
      </c>
      <c r="U143">
        <f>Table245[[#This Row],['# of Spare Parts or Packages]]+Table245[[#This Row],['# of Packages or Parts]]</f>
        <v>0</v>
      </c>
      <c r="W143" s="128"/>
      <c r="X143" s="128">
        <f>Table245[[#This Row],['# of Packages or Parts]]*Table245[[#This Row],[Price per Package or Part]]+Table245[[#This Row],[Shipping Cost]]</f>
        <v>0</v>
      </c>
      <c r="Y143" s="15">
        <f>Table245[[#This Row],[Total '# of Parts or Packages to Order]]*Table245[[#This Row],[Price per Package or Part]]+Table245[[#This Row],[Shipping Cost]]</f>
        <v>0</v>
      </c>
    </row>
    <row r="144" spans="7:25">
      <c r="G144" s="36"/>
      <c r="H144" s="36"/>
      <c r="L144">
        <f>Table245[[#This Row],[Mass/part (lb)]]*Table245[[#This Row],[QTY Nessary for Car]]</f>
        <v>0</v>
      </c>
      <c r="U144">
        <f>Table245[[#This Row],['# of Spare Parts or Packages]]+Table245[[#This Row],['# of Packages or Parts]]</f>
        <v>0</v>
      </c>
      <c r="W144" s="128"/>
      <c r="X144" s="128">
        <f>Table245[[#This Row],['# of Packages or Parts]]*Table245[[#This Row],[Price per Package or Part]]+Table245[[#This Row],[Shipping Cost]]</f>
        <v>0</v>
      </c>
      <c r="Y144" s="15">
        <f>Table245[[#This Row],[Total '# of Parts or Packages to Order]]*Table245[[#This Row],[Price per Package or Part]]+Table245[[#This Row],[Shipping Cost]]</f>
        <v>0</v>
      </c>
    </row>
    <row r="145" spans="7:25">
      <c r="G145" s="36"/>
      <c r="H145" s="36"/>
      <c r="L145">
        <f>Table245[[#This Row],[Mass/part (lb)]]*Table245[[#This Row],[QTY Nessary for Car]]</f>
        <v>0</v>
      </c>
      <c r="U145">
        <f>Table245[[#This Row],['# of Spare Parts or Packages]]+Table245[[#This Row],['# of Packages or Parts]]</f>
        <v>0</v>
      </c>
      <c r="W145" s="128"/>
      <c r="X145" s="128">
        <f>Table245[[#This Row],['# of Packages or Parts]]*Table245[[#This Row],[Price per Package or Part]]+Table245[[#This Row],[Shipping Cost]]</f>
        <v>0</v>
      </c>
      <c r="Y145" s="15">
        <f>Table245[[#This Row],[Total '# of Parts or Packages to Order]]*Table245[[#This Row],[Price per Package or Part]]+Table245[[#This Row],[Shipping Cost]]</f>
        <v>0</v>
      </c>
    </row>
    <row r="146" spans="7:25">
      <c r="G146" s="36"/>
      <c r="H146" s="36"/>
      <c r="L146">
        <f>Table245[[#This Row],[Mass/part (lb)]]*Table245[[#This Row],[QTY Nessary for Car]]</f>
        <v>0</v>
      </c>
      <c r="U146">
        <f>Table245[[#This Row],['# of Spare Parts or Packages]]+Table245[[#This Row],['# of Packages or Parts]]</f>
        <v>0</v>
      </c>
      <c r="W146" s="128"/>
      <c r="X146" s="128">
        <f>Table245[[#This Row],['# of Packages or Parts]]*Table245[[#This Row],[Price per Package or Part]]+Table245[[#This Row],[Shipping Cost]]</f>
        <v>0</v>
      </c>
      <c r="Y146" s="15">
        <f>Table245[[#This Row],[Total '# of Parts or Packages to Order]]*Table245[[#This Row],[Price per Package or Part]]+Table245[[#This Row],[Shipping Cost]]</f>
        <v>0</v>
      </c>
    </row>
    <row r="147" spans="7:25">
      <c r="G147" s="36"/>
      <c r="H147" s="36"/>
      <c r="L147">
        <f>Table245[[#This Row],[Mass/part (lb)]]*Table245[[#This Row],[QTY Nessary for Car]]</f>
        <v>0</v>
      </c>
      <c r="U147">
        <f>Table245[[#This Row],['# of Spare Parts or Packages]]+Table245[[#This Row],['# of Packages or Parts]]</f>
        <v>0</v>
      </c>
      <c r="W147" s="128"/>
      <c r="X147" s="128">
        <f>Table245[[#This Row],['# of Packages or Parts]]*Table245[[#This Row],[Price per Package or Part]]+Table245[[#This Row],[Shipping Cost]]</f>
        <v>0</v>
      </c>
      <c r="Y147" s="15">
        <f>Table245[[#This Row],[Total '# of Parts or Packages to Order]]*Table245[[#This Row],[Price per Package or Part]]+Table245[[#This Row],[Shipping Cost]]</f>
        <v>0</v>
      </c>
    </row>
    <row r="148" spans="7:25">
      <c r="G148" s="36"/>
      <c r="H148" s="36"/>
      <c r="L148">
        <f>Table245[[#This Row],[Mass/part (lb)]]*Table245[[#This Row],[QTY Nessary for Car]]</f>
        <v>0</v>
      </c>
      <c r="U148">
        <f>Table245[[#This Row],['# of Spare Parts or Packages]]+Table245[[#This Row],['# of Packages or Parts]]</f>
        <v>0</v>
      </c>
      <c r="W148" s="128"/>
      <c r="X148" s="128">
        <f>Table245[[#This Row],['# of Packages or Parts]]*Table245[[#This Row],[Price per Package or Part]]+Table245[[#This Row],[Shipping Cost]]</f>
        <v>0</v>
      </c>
      <c r="Y148" s="15">
        <f>Table245[[#This Row],[Total '# of Parts or Packages to Order]]*Table245[[#This Row],[Price per Package or Part]]+Table245[[#This Row],[Shipping Cost]]</f>
        <v>0</v>
      </c>
    </row>
    <row r="149" spans="7:25">
      <c r="G149" s="36"/>
      <c r="H149" s="36"/>
      <c r="L149">
        <f>Table245[[#This Row],[Mass/part (lb)]]*Table245[[#This Row],[QTY Nessary for Car]]</f>
        <v>0</v>
      </c>
      <c r="U149">
        <f>Table245[[#This Row],['# of Spare Parts or Packages]]+Table245[[#This Row],['# of Packages or Parts]]</f>
        <v>0</v>
      </c>
      <c r="W149" s="128"/>
      <c r="X149" s="128">
        <f>Table245[[#This Row],['# of Packages or Parts]]*Table245[[#This Row],[Price per Package or Part]]+Table245[[#This Row],[Shipping Cost]]</f>
        <v>0</v>
      </c>
      <c r="Y149" s="15">
        <f>Table245[[#This Row],[Total '# of Parts or Packages to Order]]*Table245[[#This Row],[Price per Package or Part]]+Table245[[#This Row],[Shipping Cost]]</f>
        <v>0</v>
      </c>
    </row>
    <row r="150" spans="7:25">
      <c r="G150" s="36"/>
      <c r="H150" s="36"/>
      <c r="L150">
        <f>Table245[[#This Row],[Mass/part (lb)]]*Table245[[#This Row],[QTY Nessary for Car]]</f>
        <v>0</v>
      </c>
      <c r="U150">
        <f>Table245[[#This Row],['# of Spare Parts or Packages]]+Table245[[#This Row],['# of Packages or Parts]]</f>
        <v>0</v>
      </c>
      <c r="W150" s="128"/>
      <c r="X150" s="128">
        <f>Table245[[#This Row],['# of Packages or Parts]]*Table245[[#This Row],[Price per Package or Part]]+Table245[[#This Row],[Shipping Cost]]</f>
        <v>0</v>
      </c>
      <c r="Y150" s="15">
        <f>Table245[[#This Row],[Total '# of Parts or Packages to Order]]*Table245[[#This Row],[Price per Package or Part]]+Table245[[#This Row],[Shipping Cost]]</f>
        <v>0</v>
      </c>
    </row>
    <row r="151" spans="7:25">
      <c r="G151" s="36"/>
      <c r="H151" s="36"/>
      <c r="L151">
        <f>Table245[[#This Row],[Mass/part (lb)]]*Table245[[#This Row],[QTY Nessary for Car]]</f>
        <v>0</v>
      </c>
      <c r="U151">
        <f>Table245[[#This Row],['# of Spare Parts or Packages]]+Table245[[#This Row],['# of Packages or Parts]]</f>
        <v>0</v>
      </c>
      <c r="W151" s="128"/>
      <c r="X151" s="128">
        <f>Table245[[#This Row],['# of Packages or Parts]]*Table245[[#This Row],[Price per Package or Part]]+Table245[[#This Row],[Shipping Cost]]</f>
        <v>0</v>
      </c>
      <c r="Y151" s="15">
        <f>Table245[[#This Row],[Total '# of Parts or Packages to Order]]*Table245[[#This Row],[Price per Package or Part]]+Table245[[#This Row],[Shipping Cost]]</f>
        <v>0</v>
      </c>
    </row>
    <row r="152" spans="7:25">
      <c r="G152" s="36"/>
      <c r="H152" s="36"/>
      <c r="L152">
        <f>Table245[[#This Row],[Mass/part (lb)]]*Table245[[#This Row],[QTY Nessary for Car]]</f>
        <v>0</v>
      </c>
      <c r="U152">
        <f>Table245[[#This Row],['# of Spare Parts or Packages]]+Table245[[#This Row],['# of Packages or Parts]]</f>
        <v>0</v>
      </c>
      <c r="W152" s="128"/>
      <c r="X152" s="128">
        <f>Table245[[#This Row],['# of Packages or Parts]]*Table245[[#This Row],[Price per Package or Part]]+Table245[[#This Row],[Shipping Cost]]</f>
        <v>0</v>
      </c>
      <c r="Y152" s="15">
        <f>Table245[[#This Row],[Total '# of Parts or Packages to Order]]*Table245[[#This Row],[Price per Package or Part]]+Table245[[#This Row],[Shipping Cost]]</f>
        <v>0</v>
      </c>
    </row>
    <row r="153" spans="7:25">
      <c r="G153" s="36"/>
      <c r="H153" s="36"/>
      <c r="L153">
        <f>Table245[[#This Row],[Mass/part (lb)]]*Table245[[#This Row],[QTY Nessary for Car]]</f>
        <v>0</v>
      </c>
      <c r="U153">
        <f>Table245[[#This Row],['# of Spare Parts or Packages]]+Table245[[#This Row],['# of Packages or Parts]]</f>
        <v>0</v>
      </c>
      <c r="W153" s="128"/>
      <c r="X153" s="128">
        <f>Table245[[#This Row],['# of Packages or Parts]]*Table245[[#This Row],[Price per Package or Part]]+Table245[[#This Row],[Shipping Cost]]</f>
        <v>0</v>
      </c>
      <c r="Y153" s="15">
        <f>Table245[[#This Row],[Total '# of Parts or Packages to Order]]*Table245[[#This Row],[Price per Package or Part]]+Table245[[#This Row],[Shipping Cost]]</f>
        <v>0</v>
      </c>
    </row>
    <row r="154" spans="7:25">
      <c r="G154" s="36"/>
      <c r="H154" s="36"/>
      <c r="L154">
        <f>Table245[[#This Row],[Mass/part (lb)]]*Table245[[#This Row],[QTY Nessary for Car]]</f>
        <v>0</v>
      </c>
      <c r="U154">
        <f>Table245[[#This Row],['# of Spare Parts or Packages]]+Table245[[#This Row],['# of Packages or Parts]]</f>
        <v>0</v>
      </c>
      <c r="W154" s="128"/>
      <c r="X154" s="128">
        <f>Table245[[#This Row],['# of Packages or Parts]]*Table245[[#This Row],[Price per Package or Part]]+Table245[[#This Row],[Shipping Cost]]</f>
        <v>0</v>
      </c>
      <c r="Y154" s="15">
        <f>Table245[[#This Row],[Total '# of Parts or Packages to Order]]*Table245[[#This Row],[Price per Package or Part]]+Table245[[#This Row],[Shipping Cost]]</f>
        <v>0</v>
      </c>
    </row>
    <row r="155" spans="7:25">
      <c r="G155" s="36"/>
      <c r="H155" s="36"/>
      <c r="L155">
        <f>Table245[[#This Row],[Mass/part (lb)]]*Table245[[#This Row],[QTY Nessary for Car]]</f>
        <v>0</v>
      </c>
      <c r="U155">
        <f>Table245[[#This Row],['# of Spare Parts or Packages]]+Table245[[#This Row],['# of Packages or Parts]]</f>
        <v>0</v>
      </c>
      <c r="W155" s="128"/>
      <c r="X155" s="128">
        <f>Table245[[#This Row],['# of Packages or Parts]]*Table245[[#This Row],[Price per Package or Part]]+Table245[[#This Row],[Shipping Cost]]</f>
        <v>0</v>
      </c>
      <c r="Y155" s="15">
        <f>Table245[[#This Row],[Total '# of Parts or Packages to Order]]*Table245[[#This Row],[Price per Package or Part]]+Table245[[#This Row],[Shipping Cost]]</f>
        <v>0</v>
      </c>
    </row>
    <row r="156" spans="7:25">
      <c r="G156" s="36"/>
      <c r="H156" s="36"/>
      <c r="L156">
        <f>Table245[[#This Row],[Mass/part (lb)]]*Table245[[#This Row],[QTY Nessary for Car]]</f>
        <v>0</v>
      </c>
      <c r="U156">
        <f>Table245[[#This Row],['# of Spare Parts or Packages]]+Table245[[#This Row],['# of Packages or Parts]]</f>
        <v>0</v>
      </c>
      <c r="W156" s="128"/>
      <c r="X156" s="128">
        <f>Table245[[#This Row],['# of Packages or Parts]]*Table245[[#This Row],[Price per Package or Part]]+Table245[[#This Row],[Shipping Cost]]</f>
        <v>0</v>
      </c>
      <c r="Y156" s="15">
        <f>Table245[[#This Row],[Total '# of Parts or Packages to Order]]*Table245[[#This Row],[Price per Package or Part]]+Table245[[#This Row],[Shipping Cost]]</f>
        <v>0</v>
      </c>
    </row>
    <row r="157" spans="7:25">
      <c r="G157" s="36"/>
      <c r="H157" s="36"/>
      <c r="L157">
        <f>Table245[[#This Row],[Mass/part (lb)]]*Table245[[#This Row],[QTY Nessary for Car]]</f>
        <v>0</v>
      </c>
      <c r="U157">
        <f>Table245[[#This Row],['# of Spare Parts or Packages]]+Table245[[#This Row],['# of Packages or Parts]]</f>
        <v>0</v>
      </c>
      <c r="W157" s="128"/>
      <c r="X157" s="128">
        <f>Table245[[#This Row],['# of Packages or Parts]]*Table245[[#This Row],[Price per Package or Part]]+Table245[[#This Row],[Shipping Cost]]</f>
        <v>0</v>
      </c>
      <c r="Y157" s="15">
        <f>Table245[[#This Row],[Total '# of Parts or Packages to Order]]*Table245[[#This Row],[Price per Package or Part]]+Table245[[#This Row],[Shipping Cost]]</f>
        <v>0</v>
      </c>
    </row>
    <row r="158" spans="7:25">
      <c r="G158" s="36"/>
      <c r="H158" s="36"/>
      <c r="L158">
        <f>Table245[[#This Row],[Mass/part (lb)]]*Table245[[#This Row],[QTY Nessary for Car]]</f>
        <v>0</v>
      </c>
      <c r="U158">
        <f>Table245[[#This Row],['# of Spare Parts or Packages]]+Table245[[#This Row],['# of Packages or Parts]]</f>
        <v>0</v>
      </c>
      <c r="W158" s="128"/>
      <c r="X158" s="128">
        <f>Table245[[#This Row],['# of Packages or Parts]]*Table245[[#This Row],[Price per Package or Part]]+Table245[[#This Row],[Shipping Cost]]</f>
        <v>0</v>
      </c>
      <c r="Y158" s="15">
        <f>Table245[[#This Row],[Total '# of Parts or Packages to Order]]*Table245[[#This Row],[Price per Package or Part]]+Table245[[#This Row],[Shipping Cost]]</f>
        <v>0</v>
      </c>
    </row>
    <row r="159" spans="7:25">
      <c r="G159" s="36"/>
      <c r="H159" s="36"/>
      <c r="L159">
        <f>Table245[[#This Row],[Mass/part (lb)]]*Table245[[#This Row],[QTY Nessary for Car]]</f>
        <v>0</v>
      </c>
      <c r="U159">
        <f>Table245[[#This Row],['# of Spare Parts or Packages]]+Table245[[#This Row],['# of Packages or Parts]]</f>
        <v>0</v>
      </c>
      <c r="W159" s="128"/>
      <c r="X159" s="128">
        <f>Table245[[#This Row],['# of Packages or Parts]]*Table245[[#This Row],[Price per Package or Part]]+Table245[[#This Row],[Shipping Cost]]</f>
        <v>0</v>
      </c>
      <c r="Y159" s="15">
        <f>Table245[[#This Row],[Total '# of Parts or Packages to Order]]*Table245[[#This Row],[Price per Package or Part]]+Table245[[#This Row],[Shipping Cost]]</f>
        <v>0</v>
      </c>
    </row>
    <row r="160" spans="7:25">
      <c r="G160" s="36"/>
      <c r="H160" s="36"/>
      <c r="L160">
        <f>Table245[[#This Row],[Mass/part (lb)]]*Table245[[#This Row],[QTY Nessary for Car]]</f>
        <v>0</v>
      </c>
      <c r="U160">
        <f>Table245[[#This Row],['# of Spare Parts or Packages]]+Table245[[#This Row],['# of Packages or Parts]]</f>
        <v>0</v>
      </c>
      <c r="W160" s="128"/>
      <c r="X160" s="128">
        <f>Table245[[#This Row],['# of Packages or Parts]]*Table245[[#This Row],[Price per Package or Part]]+Table245[[#This Row],[Shipping Cost]]</f>
        <v>0</v>
      </c>
      <c r="Y160" s="15">
        <f>Table245[[#This Row],[Total '# of Parts or Packages to Order]]*Table245[[#This Row],[Price per Package or Part]]+Table245[[#This Row],[Shipping Cost]]</f>
        <v>0</v>
      </c>
    </row>
    <row r="161" spans="7:25">
      <c r="G161" s="36"/>
      <c r="H161" s="36"/>
      <c r="L161">
        <f>Table245[[#This Row],[Mass/part (lb)]]*Table245[[#This Row],[QTY Nessary for Car]]</f>
        <v>0</v>
      </c>
      <c r="U161">
        <f>Table245[[#This Row],['# of Spare Parts or Packages]]+Table245[[#This Row],['# of Packages or Parts]]</f>
        <v>0</v>
      </c>
      <c r="W161" s="128"/>
      <c r="X161" s="128">
        <f>Table245[[#This Row],['# of Packages or Parts]]*Table245[[#This Row],[Price per Package or Part]]+Table245[[#This Row],[Shipping Cost]]</f>
        <v>0</v>
      </c>
      <c r="Y161" s="15">
        <f>Table245[[#This Row],[Total '# of Parts or Packages to Order]]*Table245[[#This Row],[Price per Package or Part]]+Table245[[#This Row],[Shipping Cost]]</f>
        <v>0</v>
      </c>
    </row>
    <row r="162" spans="7:25">
      <c r="G162" s="36"/>
      <c r="H162" s="36"/>
      <c r="L162">
        <f>Table245[[#This Row],[Mass/part (lb)]]*Table245[[#This Row],[QTY Nessary for Car]]</f>
        <v>0</v>
      </c>
      <c r="U162">
        <f>Table245[[#This Row],['# of Spare Parts or Packages]]+Table245[[#This Row],['# of Packages or Parts]]</f>
        <v>0</v>
      </c>
      <c r="W162" s="128"/>
      <c r="X162" s="128">
        <f>Table245[[#This Row],['# of Packages or Parts]]*Table245[[#This Row],[Price per Package or Part]]+Table245[[#This Row],[Shipping Cost]]</f>
        <v>0</v>
      </c>
      <c r="Y162" s="15">
        <f>Table245[[#This Row],[Total '# of Parts or Packages to Order]]*Table245[[#This Row],[Price per Package or Part]]+Table245[[#This Row],[Shipping Cost]]</f>
        <v>0</v>
      </c>
    </row>
    <row r="163" spans="7:25">
      <c r="G163" s="36"/>
      <c r="H163" s="36"/>
      <c r="L163">
        <f>Table245[[#This Row],[Mass/part (lb)]]*Table245[[#This Row],[QTY Nessary for Car]]</f>
        <v>0</v>
      </c>
      <c r="U163">
        <f>Table245[[#This Row],['# of Spare Parts or Packages]]+Table245[[#This Row],['# of Packages or Parts]]</f>
        <v>0</v>
      </c>
      <c r="W163" s="128"/>
      <c r="X163" s="128">
        <f>Table245[[#This Row],['# of Packages or Parts]]*Table245[[#This Row],[Price per Package or Part]]+Table245[[#This Row],[Shipping Cost]]</f>
        <v>0</v>
      </c>
      <c r="Y163" s="15">
        <f>Table245[[#This Row],[Total '# of Parts or Packages to Order]]*Table245[[#This Row],[Price per Package or Part]]+Table245[[#This Row],[Shipping Cost]]</f>
        <v>0</v>
      </c>
    </row>
    <row r="164" spans="7:25">
      <c r="G164" s="36"/>
      <c r="H164" s="36"/>
      <c r="L164">
        <f>Table245[[#This Row],[Mass/part (lb)]]*Table245[[#This Row],[QTY Nessary for Car]]</f>
        <v>0</v>
      </c>
      <c r="U164">
        <f>Table245[[#This Row],['# of Spare Parts or Packages]]+Table245[[#This Row],['# of Packages or Parts]]</f>
        <v>0</v>
      </c>
      <c r="W164" s="128"/>
      <c r="X164" s="128">
        <f>Table245[[#This Row],['# of Packages or Parts]]*Table245[[#This Row],[Price per Package or Part]]+Table245[[#This Row],[Shipping Cost]]</f>
        <v>0</v>
      </c>
      <c r="Y164" s="15">
        <f>Table245[[#This Row],[Total '# of Parts or Packages to Order]]*Table245[[#This Row],[Price per Package or Part]]+Table245[[#This Row],[Shipping Cost]]</f>
        <v>0</v>
      </c>
    </row>
    <row r="165" spans="7:25">
      <c r="G165" s="36"/>
      <c r="H165" s="36"/>
      <c r="L165">
        <f>Table245[[#This Row],[Mass/part (lb)]]*Table245[[#This Row],[QTY Nessary for Car]]</f>
        <v>0</v>
      </c>
      <c r="U165">
        <f>Table245[[#This Row],['# of Spare Parts or Packages]]+Table245[[#This Row],['# of Packages or Parts]]</f>
        <v>0</v>
      </c>
      <c r="W165" s="128"/>
      <c r="X165" s="128">
        <f>Table245[[#This Row],['# of Packages or Parts]]*Table245[[#This Row],[Price per Package or Part]]+Table245[[#This Row],[Shipping Cost]]</f>
        <v>0</v>
      </c>
      <c r="Y165" s="15">
        <f>Table245[[#This Row],[Total '# of Parts or Packages to Order]]*Table245[[#This Row],[Price per Package or Part]]+Table245[[#This Row],[Shipping Cost]]</f>
        <v>0</v>
      </c>
    </row>
    <row r="166" spans="7:25">
      <c r="G166" s="36"/>
      <c r="H166" s="36"/>
      <c r="L166">
        <f>Table245[[#This Row],[Mass/part (lb)]]*Table245[[#This Row],[QTY Nessary for Car]]</f>
        <v>0</v>
      </c>
      <c r="U166">
        <f>Table245[[#This Row],['# of Spare Parts or Packages]]+Table245[[#This Row],['# of Packages or Parts]]</f>
        <v>0</v>
      </c>
      <c r="W166" s="128"/>
      <c r="X166" s="128">
        <f>Table245[[#This Row],['# of Packages or Parts]]*Table245[[#This Row],[Price per Package or Part]]+Table245[[#This Row],[Shipping Cost]]</f>
        <v>0</v>
      </c>
      <c r="Y166" s="15">
        <f>Table245[[#This Row],[Total '# of Parts or Packages to Order]]*Table245[[#This Row],[Price per Package or Part]]+Table245[[#This Row],[Shipping Cost]]</f>
        <v>0</v>
      </c>
    </row>
    <row r="167" spans="7:25">
      <c r="G167" s="36"/>
      <c r="H167" s="36"/>
      <c r="L167">
        <f>Table245[[#This Row],[Mass/part (lb)]]*Table245[[#This Row],[QTY Nessary for Car]]</f>
        <v>0</v>
      </c>
      <c r="U167">
        <f>Table245[[#This Row],['# of Spare Parts or Packages]]+Table245[[#This Row],['# of Packages or Parts]]</f>
        <v>0</v>
      </c>
      <c r="W167" s="128"/>
      <c r="X167" s="128">
        <f>Table245[[#This Row],['# of Packages or Parts]]*Table245[[#This Row],[Price per Package or Part]]+Table245[[#This Row],[Shipping Cost]]</f>
        <v>0</v>
      </c>
      <c r="Y167" s="15">
        <f>Table245[[#This Row],[Total '# of Parts or Packages to Order]]*Table245[[#This Row],[Price per Package or Part]]+Table245[[#This Row],[Shipping Cost]]</f>
        <v>0</v>
      </c>
    </row>
    <row r="168" spans="7:25">
      <c r="G168" s="36"/>
      <c r="H168" s="36"/>
      <c r="L168">
        <f>Table245[[#This Row],[Mass/part (lb)]]*Table245[[#This Row],[QTY Nessary for Car]]</f>
        <v>0</v>
      </c>
      <c r="U168">
        <f>Table245[[#This Row],['# of Spare Parts or Packages]]+Table245[[#This Row],['# of Packages or Parts]]</f>
        <v>0</v>
      </c>
      <c r="W168" s="128"/>
      <c r="X168" s="128">
        <f>Table245[[#This Row],['# of Packages or Parts]]*Table245[[#This Row],[Price per Package or Part]]+Table245[[#This Row],[Shipping Cost]]</f>
        <v>0</v>
      </c>
      <c r="Y168" s="15">
        <f>Table245[[#This Row],[Total '# of Parts or Packages to Order]]*Table245[[#This Row],[Price per Package or Part]]+Table245[[#This Row],[Shipping Cost]]</f>
        <v>0</v>
      </c>
    </row>
    <row r="169" spans="7:25">
      <c r="G169" s="36"/>
      <c r="H169" s="36"/>
      <c r="L169">
        <f>Table245[[#This Row],[Mass/part (lb)]]*Table245[[#This Row],[QTY Nessary for Car]]</f>
        <v>0</v>
      </c>
      <c r="U169">
        <f>Table245[[#This Row],['# of Spare Parts or Packages]]+Table245[[#This Row],['# of Packages or Parts]]</f>
        <v>0</v>
      </c>
      <c r="W169" s="128"/>
      <c r="X169" s="128">
        <f>Table245[[#This Row],['# of Packages or Parts]]*Table245[[#This Row],[Price per Package or Part]]+Table245[[#This Row],[Shipping Cost]]</f>
        <v>0</v>
      </c>
      <c r="Y169" s="15">
        <f>Table245[[#This Row],[Total '# of Parts or Packages to Order]]*Table245[[#This Row],[Price per Package or Part]]+Table245[[#This Row],[Shipping Cost]]</f>
        <v>0</v>
      </c>
    </row>
    <row r="170" spans="7:25">
      <c r="G170" s="36"/>
      <c r="H170" s="36"/>
      <c r="L170">
        <f>Table245[[#This Row],[Mass/part (lb)]]*Table245[[#This Row],[QTY Nessary for Car]]</f>
        <v>0</v>
      </c>
      <c r="U170">
        <f>Table245[[#This Row],['# of Spare Parts or Packages]]+Table245[[#This Row],['# of Packages or Parts]]</f>
        <v>0</v>
      </c>
      <c r="W170" s="128"/>
      <c r="X170" s="128">
        <f>Table245[[#This Row],['# of Packages or Parts]]*Table245[[#This Row],[Price per Package or Part]]+Table245[[#This Row],[Shipping Cost]]</f>
        <v>0</v>
      </c>
      <c r="Y170" s="15">
        <f>Table245[[#This Row],[Total '# of Parts or Packages to Order]]*Table245[[#This Row],[Price per Package or Part]]+Table245[[#This Row],[Shipping Cost]]</f>
        <v>0</v>
      </c>
    </row>
    <row r="171" spans="7:25">
      <c r="G171" s="36"/>
      <c r="H171" s="36"/>
      <c r="L171">
        <f>Table245[[#This Row],[Mass/part (lb)]]*Table245[[#This Row],[QTY Nessary for Car]]</f>
        <v>0</v>
      </c>
      <c r="U171">
        <f>Table245[[#This Row],['# of Spare Parts or Packages]]+Table245[[#This Row],['# of Packages or Parts]]</f>
        <v>0</v>
      </c>
      <c r="W171" s="128"/>
      <c r="X171" s="128">
        <f>Table245[[#This Row],['# of Packages or Parts]]*Table245[[#This Row],[Price per Package or Part]]+Table245[[#This Row],[Shipping Cost]]</f>
        <v>0</v>
      </c>
      <c r="Y171" s="15">
        <f>Table245[[#This Row],[Total '# of Parts or Packages to Order]]*Table245[[#This Row],[Price per Package or Part]]+Table245[[#This Row],[Shipping Cost]]</f>
        <v>0</v>
      </c>
    </row>
    <row r="172" spans="7:25">
      <c r="G172" s="36"/>
      <c r="H172" s="36"/>
      <c r="L172">
        <f>Table245[[#This Row],[Mass/part (lb)]]*Table245[[#This Row],[QTY Nessary for Car]]</f>
        <v>0</v>
      </c>
      <c r="U172">
        <f>Table245[[#This Row],['# of Spare Parts or Packages]]+Table245[[#This Row],['# of Packages or Parts]]</f>
        <v>0</v>
      </c>
      <c r="W172" s="128"/>
      <c r="X172" s="128">
        <f>Table245[[#This Row],['# of Packages or Parts]]*Table245[[#This Row],[Price per Package or Part]]+Table245[[#This Row],[Shipping Cost]]</f>
        <v>0</v>
      </c>
      <c r="Y172" s="15">
        <f>Table245[[#This Row],[Total '# of Parts or Packages to Order]]*Table245[[#This Row],[Price per Package or Part]]+Table245[[#This Row],[Shipping Cost]]</f>
        <v>0</v>
      </c>
    </row>
    <row r="173" spans="7:25">
      <c r="G173" s="36"/>
      <c r="H173" s="36"/>
      <c r="L173">
        <f>Table245[[#This Row],[Mass/part (lb)]]*Table245[[#This Row],[QTY Nessary for Car]]</f>
        <v>0</v>
      </c>
      <c r="U173">
        <f>Table245[[#This Row],['# of Spare Parts or Packages]]+Table245[[#This Row],['# of Packages or Parts]]</f>
        <v>0</v>
      </c>
      <c r="W173" s="128"/>
      <c r="X173" s="128">
        <f>Table245[[#This Row],['# of Packages or Parts]]*Table245[[#This Row],[Price per Package or Part]]+Table245[[#This Row],[Shipping Cost]]</f>
        <v>0</v>
      </c>
      <c r="Y173" s="15">
        <f>Table245[[#This Row],[Total '# of Parts or Packages to Order]]*Table245[[#This Row],[Price per Package or Part]]+Table245[[#This Row],[Shipping Cost]]</f>
        <v>0</v>
      </c>
    </row>
    <row r="174" spans="7:25">
      <c r="G174" s="36"/>
      <c r="H174" s="36"/>
      <c r="L174">
        <f>Table245[[#This Row],[Mass/part (lb)]]*Table245[[#This Row],[QTY Nessary for Car]]</f>
        <v>0</v>
      </c>
      <c r="U174">
        <f>Table245[[#This Row],['# of Spare Parts or Packages]]+Table245[[#This Row],['# of Packages or Parts]]</f>
        <v>0</v>
      </c>
      <c r="W174" s="128"/>
      <c r="X174" s="128">
        <f>Table245[[#This Row],['# of Packages or Parts]]*Table245[[#This Row],[Price per Package or Part]]+Table245[[#This Row],[Shipping Cost]]</f>
        <v>0</v>
      </c>
      <c r="Y174" s="15">
        <f>Table245[[#This Row],[Total '# of Parts or Packages to Order]]*Table245[[#This Row],[Price per Package or Part]]+Table245[[#This Row],[Shipping Cost]]</f>
        <v>0</v>
      </c>
    </row>
    <row r="175" spans="7:25">
      <c r="G175" s="36"/>
      <c r="H175" s="36"/>
      <c r="L175">
        <f>Table245[[#This Row],[Mass/part (lb)]]*Table245[[#This Row],[QTY Nessary for Car]]</f>
        <v>0</v>
      </c>
      <c r="U175">
        <f>Table245[[#This Row],['# of Spare Parts or Packages]]+Table245[[#This Row],['# of Packages or Parts]]</f>
        <v>0</v>
      </c>
      <c r="W175" s="128"/>
      <c r="X175" s="128">
        <f>Table245[[#This Row],['# of Packages or Parts]]*Table245[[#This Row],[Price per Package or Part]]+Table245[[#This Row],[Shipping Cost]]</f>
        <v>0</v>
      </c>
      <c r="Y175" s="15">
        <f>Table245[[#This Row],[Total '# of Parts or Packages to Order]]*Table245[[#This Row],[Price per Package or Part]]+Table245[[#This Row],[Shipping Cost]]</f>
        <v>0</v>
      </c>
    </row>
    <row r="176" spans="7:25">
      <c r="G176" s="36"/>
      <c r="H176" s="36"/>
      <c r="L176">
        <f>Table245[[#This Row],[Mass/part (lb)]]*Table245[[#This Row],[QTY Nessary for Car]]</f>
        <v>0</v>
      </c>
      <c r="U176">
        <f>Table245[[#This Row],['# of Spare Parts or Packages]]+Table245[[#This Row],['# of Packages or Parts]]</f>
        <v>0</v>
      </c>
      <c r="W176" s="128"/>
      <c r="X176" s="128">
        <f>Table245[[#This Row],['# of Packages or Parts]]*Table245[[#This Row],[Price per Package or Part]]+Table245[[#This Row],[Shipping Cost]]</f>
        <v>0</v>
      </c>
      <c r="Y176" s="15">
        <f>Table245[[#This Row],[Total '# of Parts or Packages to Order]]*Table245[[#This Row],[Price per Package or Part]]+Table245[[#This Row],[Shipping Cost]]</f>
        <v>0</v>
      </c>
    </row>
    <row r="177" spans="7:25">
      <c r="G177" s="36"/>
      <c r="H177" s="36"/>
      <c r="L177">
        <f>Table245[[#This Row],[Mass/part (lb)]]*Table245[[#This Row],[QTY Nessary for Car]]</f>
        <v>0</v>
      </c>
      <c r="U177">
        <f>Table245[[#This Row],['# of Spare Parts or Packages]]+Table245[[#This Row],['# of Packages or Parts]]</f>
        <v>0</v>
      </c>
      <c r="W177" s="128"/>
      <c r="X177" s="128">
        <f>Table245[[#This Row],['# of Packages or Parts]]*Table245[[#This Row],[Price per Package or Part]]+Table245[[#This Row],[Shipping Cost]]</f>
        <v>0</v>
      </c>
      <c r="Y177" s="15">
        <f>Table245[[#This Row],[Total '# of Parts or Packages to Order]]*Table245[[#This Row],[Price per Package or Part]]+Table245[[#This Row],[Shipping Cost]]</f>
        <v>0</v>
      </c>
    </row>
    <row r="178" spans="7:25">
      <c r="G178" s="36"/>
      <c r="H178" s="36"/>
      <c r="L178">
        <f>Table245[[#This Row],[Mass/part (lb)]]*Table245[[#This Row],[QTY Nessary for Car]]</f>
        <v>0</v>
      </c>
      <c r="U178">
        <f>Table245[[#This Row],['# of Spare Parts or Packages]]+Table245[[#This Row],['# of Packages or Parts]]</f>
        <v>0</v>
      </c>
      <c r="W178" s="128"/>
      <c r="X178" s="128">
        <f>Table245[[#This Row],['# of Packages or Parts]]*Table245[[#This Row],[Price per Package or Part]]+Table245[[#This Row],[Shipping Cost]]</f>
        <v>0</v>
      </c>
      <c r="Y178" s="15">
        <f>Table245[[#This Row],[Total '# of Parts or Packages to Order]]*Table245[[#This Row],[Price per Package or Part]]+Table245[[#This Row],[Shipping Cost]]</f>
        <v>0</v>
      </c>
    </row>
    <row r="179" spans="7:25">
      <c r="G179" s="36"/>
      <c r="H179" s="36"/>
      <c r="L179">
        <f>Table245[[#This Row],[Mass/part (lb)]]*Table245[[#This Row],[QTY Nessary for Car]]</f>
        <v>0</v>
      </c>
      <c r="U179">
        <f>Table245[[#This Row],['# of Spare Parts or Packages]]+Table245[[#This Row],['# of Packages or Parts]]</f>
        <v>0</v>
      </c>
      <c r="W179" s="128"/>
      <c r="X179" s="128">
        <f>Table245[[#This Row],['# of Packages or Parts]]*Table245[[#This Row],[Price per Package or Part]]+Table245[[#This Row],[Shipping Cost]]</f>
        <v>0</v>
      </c>
      <c r="Y179" s="15">
        <f>Table245[[#This Row],[Total '# of Parts or Packages to Order]]*Table245[[#This Row],[Price per Package or Part]]+Table245[[#This Row],[Shipping Cost]]</f>
        <v>0</v>
      </c>
    </row>
    <row r="180" spans="7:25">
      <c r="G180" s="36"/>
      <c r="H180" s="36"/>
      <c r="L180">
        <f>Table245[[#This Row],[Mass/part (lb)]]*Table245[[#This Row],[QTY Nessary for Car]]</f>
        <v>0</v>
      </c>
      <c r="U180">
        <f>Table245[[#This Row],['# of Spare Parts or Packages]]+Table245[[#This Row],['# of Packages or Parts]]</f>
        <v>0</v>
      </c>
      <c r="W180" s="128"/>
      <c r="X180" s="128">
        <f>Table245[[#This Row],['# of Packages or Parts]]*Table245[[#This Row],[Price per Package or Part]]+Table245[[#This Row],[Shipping Cost]]</f>
        <v>0</v>
      </c>
      <c r="Y180" s="15">
        <f>Table245[[#This Row],[Total '# of Parts or Packages to Order]]*Table245[[#This Row],[Price per Package or Part]]+Table245[[#This Row],[Shipping Cost]]</f>
        <v>0</v>
      </c>
    </row>
    <row r="181" spans="7:25">
      <c r="G181" s="36"/>
      <c r="H181" s="36"/>
      <c r="L181">
        <f>Table245[[#This Row],[Mass/part (lb)]]*Table245[[#This Row],[QTY Nessary for Car]]</f>
        <v>0</v>
      </c>
      <c r="U181">
        <f>Table245[[#This Row],['# of Spare Parts or Packages]]+Table245[[#This Row],['# of Packages or Parts]]</f>
        <v>0</v>
      </c>
      <c r="W181" s="128"/>
      <c r="X181" s="128">
        <f>Table245[[#This Row],['# of Packages or Parts]]*Table245[[#This Row],[Price per Package or Part]]+Table245[[#This Row],[Shipping Cost]]</f>
        <v>0</v>
      </c>
      <c r="Y181" s="15">
        <f>Table245[[#This Row],[Total '# of Parts or Packages to Order]]*Table245[[#This Row],[Price per Package or Part]]+Table245[[#This Row],[Shipping Cost]]</f>
        <v>0</v>
      </c>
    </row>
    <row r="182" spans="7:25">
      <c r="G182" s="36"/>
      <c r="H182" s="36"/>
      <c r="L182">
        <f>Table245[[#This Row],[Mass/part (lb)]]*Table245[[#This Row],[QTY Nessary for Car]]</f>
        <v>0</v>
      </c>
      <c r="U182">
        <f>Table245[[#This Row],['# of Spare Parts or Packages]]+Table245[[#This Row],['# of Packages or Parts]]</f>
        <v>0</v>
      </c>
      <c r="W182" s="128"/>
      <c r="X182" s="128">
        <f>Table245[[#This Row],['# of Packages or Parts]]*Table245[[#This Row],[Price per Package or Part]]+Table245[[#This Row],[Shipping Cost]]</f>
        <v>0</v>
      </c>
      <c r="Y182" s="15">
        <f>Table245[[#This Row],[Total '# of Parts or Packages to Order]]*Table245[[#This Row],[Price per Package or Part]]+Table245[[#This Row],[Shipping Cost]]</f>
        <v>0</v>
      </c>
    </row>
    <row r="183" spans="7:25">
      <c r="G183" s="36"/>
      <c r="H183" s="36"/>
      <c r="L183">
        <f>Table245[[#This Row],[Mass/part (lb)]]*Table245[[#This Row],[QTY Nessary for Car]]</f>
        <v>0</v>
      </c>
      <c r="U183">
        <f>Table245[[#This Row],['# of Spare Parts or Packages]]+Table245[[#This Row],['# of Packages or Parts]]</f>
        <v>0</v>
      </c>
      <c r="W183" s="128"/>
      <c r="X183" s="128">
        <f>Table245[[#This Row],['# of Packages or Parts]]*Table245[[#This Row],[Price per Package or Part]]+Table245[[#This Row],[Shipping Cost]]</f>
        <v>0</v>
      </c>
      <c r="Y183" s="15">
        <f>Table245[[#This Row],[Total '# of Parts or Packages to Order]]*Table245[[#This Row],[Price per Package or Part]]+Table245[[#This Row],[Shipping Cost]]</f>
        <v>0</v>
      </c>
    </row>
    <row r="184" spans="7:25">
      <c r="G184" s="36"/>
      <c r="H184" s="36"/>
      <c r="L184">
        <f>Table245[[#This Row],[Mass/part (lb)]]*Table245[[#This Row],[QTY Nessary for Car]]</f>
        <v>0</v>
      </c>
      <c r="U184">
        <f>Table245[[#This Row],['# of Spare Parts or Packages]]+Table245[[#This Row],['# of Packages or Parts]]</f>
        <v>0</v>
      </c>
      <c r="W184" s="128"/>
      <c r="X184" s="128">
        <f>Table245[[#This Row],['# of Packages or Parts]]*Table245[[#This Row],[Price per Package or Part]]+Table245[[#This Row],[Shipping Cost]]</f>
        <v>0</v>
      </c>
      <c r="Y184" s="15">
        <f>Table245[[#This Row],[Total '# of Parts or Packages to Order]]*Table245[[#This Row],[Price per Package or Part]]+Table245[[#This Row],[Shipping Cost]]</f>
        <v>0</v>
      </c>
    </row>
    <row r="185" spans="7:25">
      <c r="G185" s="36"/>
      <c r="H185" s="36"/>
      <c r="L185">
        <f>Table245[[#This Row],[Mass/part (lb)]]*Table245[[#This Row],[QTY Nessary for Car]]</f>
        <v>0</v>
      </c>
      <c r="U185">
        <f>Table245[[#This Row],['# of Spare Parts or Packages]]+Table245[[#This Row],['# of Packages or Parts]]</f>
        <v>0</v>
      </c>
      <c r="W185" s="128"/>
      <c r="X185" s="128">
        <f>Table245[[#This Row],['# of Packages or Parts]]*Table245[[#This Row],[Price per Package or Part]]+Table245[[#This Row],[Shipping Cost]]</f>
        <v>0</v>
      </c>
      <c r="Y185" s="15">
        <f>Table245[[#This Row],[Total '# of Parts or Packages to Order]]*Table245[[#This Row],[Price per Package or Part]]+Table245[[#This Row],[Shipping Cost]]</f>
        <v>0</v>
      </c>
    </row>
    <row r="186" spans="7:25">
      <c r="G186" s="36"/>
      <c r="H186" s="36"/>
      <c r="L186">
        <f>Table245[[#This Row],[Mass/part (lb)]]*Table245[[#This Row],[QTY Nessary for Car]]</f>
        <v>0</v>
      </c>
      <c r="U186">
        <f>Table245[[#This Row],['# of Spare Parts or Packages]]+Table245[[#This Row],['# of Packages or Parts]]</f>
        <v>0</v>
      </c>
      <c r="W186" s="128"/>
      <c r="X186" s="128">
        <f>Table245[[#This Row],['# of Packages or Parts]]*Table245[[#This Row],[Price per Package or Part]]+Table245[[#This Row],[Shipping Cost]]</f>
        <v>0</v>
      </c>
      <c r="Y186" s="15">
        <f>Table245[[#This Row],[Total '# of Parts or Packages to Order]]*Table245[[#This Row],[Price per Package or Part]]+Table245[[#This Row],[Shipping Cost]]</f>
        <v>0</v>
      </c>
    </row>
    <row r="187" spans="7:25">
      <c r="G187" s="36"/>
      <c r="H187" s="36"/>
      <c r="L187">
        <f>Table245[[#This Row],[Mass/part (lb)]]*Table245[[#This Row],[QTY Nessary for Car]]</f>
        <v>0</v>
      </c>
      <c r="U187">
        <f>Table245[[#This Row],['# of Spare Parts or Packages]]+Table245[[#This Row],['# of Packages or Parts]]</f>
        <v>0</v>
      </c>
      <c r="W187" s="128"/>
      <c r="X187" s="128">
        <f>Table245[[#This Row],['# of Packages or Parts]]*Table245[[#This Row],[Price per Package or Part]]+Table245[[#This Row],[Shipping Cost]]</f>
        <v>0</v>
      </c>
      <c r="Y187" s="15">
        <f>Table245[[#This Row],[Total '# of Parts or Packages to Order]]*Table245[[#This Row],[Price per Package or Part]]+Table245[[#This Row],[Shipping Cost]]</f>
        <v>0</v>
      </c>
    </row>
    <row r="188" spans="7:25">
      <c r="G188" s="36"/>
      <c r="H188" s="36"/>
      <c r="L188">
        <f>Table245[[#This Row],[Mass/part (lb)]]*Table245[[#This Row],[QTY Nessary for Car]]</f>
        <v>0</v>
      </c>
      <c r="U188">
        <f>Table245[[#This Row],['# of Spare Parts or Packages]]+Table245[[#This Row],['# of Packages or Parts]]</f>
        <v>0</v>
      </c>
      <c r="W188" s="128"/>
      <c r="X188" s="128">
        <f>Table245[[#This Row],['# of Packages or Parts]]*Table245[[#This Row],[Price per Package or Part]]+Table245[[#This Row],[Shipping Cost]]</f>
        <v>0</v>
      </c>
      <c r="Y188" s="15">
        <f>Table245[[#This Row],[Total '# of Parts or Packages to Order]]*Table245[[#This Row],[Price per Package or Part]]+Table245[[#This Row],[Shipping Cost]]</f>
        <v>0</v>
      </c>
    </row>
    <row r="189" spans="7:25">
      <c r="G189" s="36"/>
      <c r="H189" s="36"/>
      <c r="L189">
        <f>Table245[[#This Row],[Mass/part (lb)]]*Table245[[#This Row],[QTY Nessary for Car]]</f>
        <v>0</v>
      </c>
      <c r="U189">
        <f>Table245[[#This Row],['# of Spare Parts or Packages]]+Table245[[#This Row],['# of Packages or Parts]]</f>
        <v>0</v>
      </c>
      <c r="W189" s="128"/>
      <c r="X189" s="128">
        <f>Table245[[#This Row],['# of Packages or Parts]]*Table245[[#This Row],[Price per Package or Part]]+Table245[[#This Row],[Shipping Cost]]</f>
        <v>0</v>
      </c>
      <c r="Y189" s="15">
        <f>Table245[[#This Row],[Total '# of Parts or Packages to Order]]*Table245[[#This Row],[Price per Package or Part]]+Table245[[#This Row],[Shipping Cost]]</f>
        <v>0</v>
      </c>
    </row>
    <row r="190" spans="7:25">
      <c r="G190" s="36"/>
      <c r="H190" s="36"/>
      <c r="L190">
        <f>Table245[[#This Row],[Mass/part (lb)]]*Table245[[#This Row],[QTY Nessary for Car]]</f>
        <v>0</v>
      </c>
      <c r="U190">
        <f>Table245[[#This Row],['# of Spare Parts or Packages]]+Table245[[#This Row],['# of Packages or Parts]]</f>
        <v>0</v>
      </c>
      <c r="W190" s="128"/>
      <c r="X190" s="128">
        <f>Table245[[#This Row],['# of Packages or Parts]]*Table245[[#This Row],[Price per Package or Part]]+Table245[[#This Row],[Shipping Cost]]</f>
        <v>0</v>
      </c>
      <c r="Y190" s="15">
        <f>Table245[[#This Row],[Total '# of Parts or Packages to Order]]*Table245[[#This Row],[Price per Package or Part]]+Table245[[#This Row],[Shipping Cost]]</f>
        <v>0</v>
      </c>
    </row>
    <row r="191" spans="7:25">
      <c r="G191" s="36"/>
      <c r="H191" s="36"/>
      <c r="L191">
        <f>Table245[[#This Row],[Mass/part (lb)]]*Table245[[#This Row],[QTY Nessary for Car]]</f>
        <v>0</v>
      </c>
      <c r="U191">
        <f>Table245[[#This Row],['# of Spare Parts or Packages]]+Table245[[#This Row],['# of Packages or Parts]]</f>
        <v>0</v>
      </c>
      <c r="W191" s="128"/>
      <c r="X191" s="128">
        <f>Table245[[#This Row],['# of Packages or Parts]]*Table245[[#This Row],[Price per Package or Part]]+Table245[[#This Row],[Shipping Cost]]</f>
        <v>0</v>
      </c>
      <c r="Y191" s="15">
        <f>Table245[[#This Row],[Total '# of Parts or Packages to Order]]*Table245[[#This Row],[Price per Package or Part]]+Table245[[#This Row],[Shipping Cost]]</f>
        <v>0</v>
      </c>
    </row>
    <row r="192" spans="7:25">
      <c r="G192" s="36"/>
      <c r="H192" s="36"/>
      <c r="L192">
        <f>Table245[[#This Row],[Mass/part (lb)]]*Table245[[#This Row],[QTY Nessary for Car]]</f>
        <v>0</v>
      </c>
      <c r="U192">
        <f>Table245[[#This Row],['# of Spare Parts or Packages]]+Table245[[#This Row],['# of Packages or Parts]]</f>
        <v>0</v>
      </c>
      <c r="W192" s="128"/>
      <c r="X192" s="128">
        <f>Table245[[#This Row],['# of Packages or Parts]]*Table245[[#This Row],[Price per Package or Part]]+Table245[[#This Row],[Shipping Cost]]</f>
        <v>0</v>
      </c>
      <c r="Y192" s="15">
        <f>Table245[[#This Row],[Total '# of Parts or Packages to Order]]*Table245[[#This Row],[Price per Package or Part]]+Table245[[#This Row],[Shipping Cost]]</f>
        <v>0</v>
      </c>
    </row>
    <row r="193" spans="7:25">
      <c r="G193" s="36"/>
      <c r="H193" s="36"/>
      <c r="L193">
        <f>Table245[[#This Row],[Mass/part (lb)]]*Table245[[#This Row],[QTY Nessary for Car]]</f>
        <v>0</v>
      </c>
      <c r="U193">
        <f>Table245[[#This Row],['# of Spare Parts or Packages]]+Table245[[#This Row],['# of Packages or Parts]]</f>
        <v>0</v>
      </c>
      <c r="W193" s="128"/>
      <c r="X193" s="128">
        <f>Table245[[#This Row],['# of Packages or Parts]]*Table245[[#This Row],[Price per Package or Part]]+Table245[[#This Row],[Shipping Cost]]</f>
        <v>0</v>
      </c>
      <c r="Y193" s="15">
        <f>Table245[[#This Row],[Total '# of Parts or Packages to Order]]*Table245[[#This Row],[Price per Package or Part]]+Table245[[#This Row],[Shipping Cost]]</f>
        <v>0</v>
      </c>
    </row>
    <row r="194" spans="7:25">
      <c r="G194" s="36"/>
      <c r="H194" s="36"/>
      <c r="L194">
        <f>Table245[[#This Row],[Mass/part (lb)]]*Table245[[#This Row],[QTY Nessary for Car]]</f>
        <v>0</v>
      </c>
      <c r="U194">
        <f>Table245[[#This Row],['# of Spare Parts or Packages]]+Table245[[#This Row],['# of Packages or Parts]]</f>
        <v>0</v>
      </c>
      <c r="W194" s="128"/>
      <c r="X194" s="128">
        <f>Table245[[#This Row],['# of Packages or Parts]]*Table245[[#This Row],[Price per Package or Part]]+Table245[[#This Row],[Shipping Cost]]</f>
        <v>0</v>
      </c>
      <c r="Y194" s="15">
        <f>Table245[[#This Row],[Total '# of Parts or Packages to Order]]*Table245[[#This Row],[Price per Package or Part]]+Table245[[#This Row],[Shipping Cost]]</f>
        <v>0</v>
      </c>
    </row>
    <row r="195" spans="7:25">
      <c r="G195" s="36"/>
      <c r="H195" s="36"/>
      <c r="L195">
        <f>Table245[[#This Row],[Mass/part (lb)]]*Table245[[#This Row],[QTY Nessary for Car]]</f>
        <v>0</v>
      </c>
      <c r="U195">
        <f>Table245[[#This Row],['# of Spare Parts or Packages]]+Table245[[#This Row],['# of Packages or Parts]]</f>
        <v>0</v>
      </c>
      <c r="W195" s="128"/>
      <c r="X195" s="128">
        <f>Table245[[#This Row],['# of Packages or Parts]]*Table245[[#This Row],[Price per Package or Part]]+Table245[[#This Row],[Shipping Cost]]</f>
        <v>0</v>
      </c>
      <c r="Y195" s="15">
        <f>Table245[[#This Row],[Total '# of Parts or Packages to Order]]*Table245[[#This Row],[Price per Package or Part]]+Table245[[#This Row],[Shipping Cost]]</f>
        <v>0</v>
      </c>
    </row>
    <row r="196" spans="7:25">
      <c r="G196" s="36"/>
      <c r="H196" s="36"/>
      <c r="L196">
        <f>Table245[[#This Row],[Mass/part (lb)]]*Table245[[#This Row],[QTY Nessary for Car]]</f>
        <v>0</v>
      </c>
      <c r="U196">
        <f>Table245[[#This Row],['# of Spare Parts or Packages]]+Table245[[#This Row],['# of Packages or Parts]]</f>
        <v>0</v>
      </c>
      <c r="W196" s="128"/>
      <c r="X196" s="128">
        <f>Table245[[#This Row],['# of Packages or Parts]]*Table245[[#This Row],[Price per Package or Part]]+Table245[[#This Row],[Shipping Cost]]</f>
        <v>0</v>
      </c>
      <c r="Y196" s="15">
        <f>Table245[[#This Row],[Total '# of Parts or Packages to Order]]*Table245[[#This Row],[Price per Package or Part]]+Table245[[#This Row],[Shipping Cost]]</f>
        <v>0</v>
      </c>
    </row>
    <row r="197" spans="7:25">
      <c r="G197" s="36"/>
      <c r="H197" s="36"/>
      <c r="L197">
        <f>Table245[[#This Row],[Mass/part (lb)]]*Table245[[#This Row],[QTY Nessary for Car]]</f>
        <v>0</v>
      </c>
      <c r="U197">
        <f>Table245[[#This Row],['# of Spare Parts or Packages]]+Table245[[#This Row],['# of Packages or Parts]]</f>
        <v>0</v>
      </c>
      <c r="W197" s="128"/>
      <c r="X197" s="128">
        <f>Table245[[#This Row],['# of Packages or Parts]]*Table245[[#This Row],[Price per Package or Part]]+Table245[[#This Row],[Shipping Cost]]</f>
        <v>0</v>
      </c>
      <c r="Y197" s="15">
        <f>Table245[[#This Row],[Total '# of Parts or Packages to Order]]*Table245[[#This Row],[Price per Package or Part]]+Table245[[#This Row],[Shipping Cost]]</f>
        <v>0</v>
      </c>
    </row>
    <row r="198" spans="7:25">
      <c r="G198" s="36"/>
      <c r="H198" s="36"/>
      <c r="L198">
        <f>Table245[[#This Row],[Mass/part (lb)]]*Table245[[#This Row],[QTY Nessary for Car]]</f>
        <v>0</v>
      </c>
      <c r="U198">
        <f>Table245[[#This Row],['# of Spare Parts or Packages]]+Table245[[#This Row],['# of Packages or Parts]]</f>
        <v>0</v>
      </c>
      <c r="W198" s="128"/>
      <c r="X198" s="128">
        <f>Table245[[#This Row],['# of Packages or Parts]]*Table245[[#This Row],[Price per Package or Part]]+Table245[[#This Row],[Shipping Cost]]</f>
        <v>0</v>
      </c>
      <c r="Y198" s="15">
        <f>Table245[[#This Row],[Total '# of Parts or Packages to Order]]*Table245[[#This Row],[Price per Package or Part]]+Table245[[#This Row],[Shipping Cost]]</f>
        <v>0</v>
      </c>
    </row>
    <row r="199" spans="7:25">
      <c r="G199" s="36"/>
      <c r="H199" s="36"/>
      <c r="L199">
        <f>Table245[[#This Row],[Mass/part (lb)]]*Table245[[#This Row],[QTY Nessary for Car]]</f>
        <v>0</v>
      </c>
      <c r="U199">
        <f>Table245[[#This Row],['# of Spare Parts or Packages]]+Table245[[#This Row],['# of Packages or Parts]]</f>
        <v>0</v>
      </c>
      <c r="W199" s="128"/>
      <c r="X199" s="128">
        <f>Table245[[#This Row],['# of Packages or Parts]]*Table245[[#This Row],[Price per Package or Part]]+Table245[[#This Row],[Shipping Cost]]</f>
        <v>0</v>
      </c>
      <c r="Y199" s="15">
        <f>Table245[[#This Row],[Total '# of Parts or Packages to Order]]*Table245[[#This Row],[Price per Package or Part]]+Table245[[#This Row],[Shipping Cost]]</f>
        <v>0</v>
      </c>
    </row>
    <row r="200" spans="7:25">
      <c r="G200" s="36"/>
      <c r="H200" s="36"/>
      <c r="L200">
        <f>Table245[[#This Row],[Mass/part (lb)]]*Table245[[#This Row],[QTY Nessary for Car]]</f>
        <v>0</v>
      </c>
      <c r="U200">
        <f>Table245[[#This Row],['# of Spare Parts or Packages]]+Table245[[#This Row],['# of Packages or Parts]]</f>
        <v>0</v>
      </c>
      <c r="W200" s="128"/>
      <c r="X200" s="128">
        <f>Table245[[#This Row],['# of Packages or Parts]]*Table245[[#This Row],[Price per Package or Part]]+Table245[[#This Row],[Shipping Cost]]</f>
        <v>0</v>
      </c>
      <c r="Y200" s="15">
        <f>Table245[[#This Row],[Total '# of Parts or Packages to Order]]*Table245[[#This Row],[Price per Package or Part]]+Table245[[#This Row],[Shipping Cost]]</f>
        <v>0</v>
      </c>
    </row>
    <row r="201" spans="7:25">
      <c r="G201" s="36"/>
      <c r="H201" s="36"/>
      <c r="L201">
        <f>Table245[[#This Row],[Mass/part (lb)]]*Table245[[#This Row],[QTY Nessary for Car]]</f>
        <v>0</v>
      </c>
      <c r="U201">
        <f>Table245[[#This Row],['# of Spare Parts or Packages]]+Table245[[#This Row],['# of Packages or Parts]]</f>
        <v>0</v>
      </c>
      <c r="W201" s="128"/>
      <c r="X201" s="128">
        <f>Table245[[#This Row],['# of Packages or Parts]]*Table245[[#This Row],[Price per Package or Part]]+Table245[[#This Row],[Shipping Cost]]</f>
        <v>0</v>
      </c>
      <c r="Y201" s="15">
        <f>Table245[[#This Row],[Total '# of Parts or Packages to Order]]*Table245[[#This Row],[Price per Package or Part]]+Table245[[#This Row],[Shipping Cost]]</f>
        <v>0</v>
      </c>
    </row>
    <row r="202" spans="7:25" ht="15.75" customHeight="1">
      <c r="G202" s="36"/>
      <c r="H202" s="36"/>
      <c r="L202">
        <f>Table245[[#This Row],[Mass/part (lb)]]*Table245[[#This Row],[QTY Nessary for Car]]</f>
        <v>0</v>
      </c>
      <c r="U202">
        <f>Table245[[#This Row],['# of Spare Parts or Packages]]+Table245[[#This Row],['# of Packages or Parts]]</f>
        <v>0</v>
      </c>
      <c r="W202" s="128"/>
      <c r="X202" s="128">
        <f>Table245[[#This Row],['# of Packages or Parts]]*Table245[[#This Row],[Price per Package or Part]]+Table245[[#This Row],[Shipping Cost]]</f>
        <v>0</v>
      </c>
      <c r="Y202" s="15">
        <f>Table245[[#This Row],[Total '# of Parts or Packages to Order]]*Table245[[#This Row],[Price per Package or Part]]+Table245[[#This Row],[Shipping Cost]]</f>
        <v>0</v>
      </c>
    </row>
    <row r="203" spans="7:25" ht="15.75" customHeight="1">
      <c r="G203" s="36"/>
      <c r="H203" s="36"/>
      <c r="L203">
        <f>Table245[[#This Row],[Mass/part (lb)]]*Table245[[#This Row],[QTY Nessary for Car]]</f>
        <v>0</v>
      </c>
      <c r="U203">
        <f>Table245[[#This Row],['# of Spare Parts or Packages]]+Table245[[#This Row],['# of Packages or Parts]]</f>
        <v>0</v>
      </c>
      <c r="W203" s="128"/>
      <c r="X203" s="128">
        <f>Table245[[#This Row],['# of Packages or Parts]]*Table245[[#This Row],[Price per Package or Part]]+Table245[[#This Row],[Shipping Cost]]</f>
        <v>0</v>
      </c>
      <c r="Y203" s="15">
        <f>Table245[[#This Row],[Total '# of Parts or Packages to Order]]*Table245[[#This Row],[Price per Package or Part]]+Table245[[#This Row],[Shipping Cost]]</f>
        <v>0</v>
      </c>
    </row>
    <row r="204" spans="7:25" ht="15.75" customHeight="1">
      <c r="G204" s="36"/>
      <c r="H204" s="36"/>
      <c r="L204">
        <f>Table245[[#This Row],[Mass/part (lb)]]*Table245[[#This Row],[QTY Nessary for Car]]</f>
        <v>0</v>
      </c>
      <c r="U204">
        <f>Table245[[#This Row],['# of Spare Parts or Packages]]+Table245[[#This Row],['# of Packages or Parts]]</f>
        <v>0</v>
      </c>
      <c r="W204" s="128"/>
      <c r="X204" s="128">
        <f>Table245[[#This Row],['# of Packages or Parts]]*Table245[[#This Row],[Price per Package or Part]]+Table245[[#This Row],[Shipping Cost]]</f>
        <v>0</v>
      </c>
      <c r="Y204" s="15">
        <f>Table245[[#This Row],[Total '# of Parts or Packages to Order]]*Table245[[#This Row],[Price per Package or Part]]+Table245[[#This Row],[Shipping Cost]]</f>
        <v>0</v>
      </c>
    </row>
    <row r="205" spans="7:25" ht="15.75" customHeight="1">
      <c r="G205" s="36"/>
      <c r="H205" s="36"/>
      <c r="L205">
        <f>Table245[[#This Row],[Mass/part (lb)]]*Table245[[#This Row],[QTY Nessary for Car]]</f>
        <v>0</v>
      </c>
      <c r="U205">
        <f>Table245[[#This Row],['# of Spare Parts or Packages]]+Table245[[#This Row],['# of Packages or Parts]]</f>
        <v>0</v>
      </c>
      <c r="W205" s="128"/>
      <c r="X205" s="128">
        <f>Table245[[#This Row],['# of Packages or Parts]]*Table245[[#This Row],[Price per Package or Part]]+Table245[[#This Row],[Shipping Cost]]</f>
        <v>0</v>
      </c>
      <c r="Y205" s="15">
        <f>Table245[[#This Row],[Total '# of Parts or Packages to Order]]*Table245[[#This Row],[Price per Package or Part]]+Table245[[#This Row],[Shipping Cost]]</f>
        <v>0</v>
      </c>
    </row>
    <row r="206" spans="7:25" ht="15.75" customHeight="1">
      <c r="G206" s="36"/>
      <c r="H206" s="36"/>
      <c r="L206">
        <f>Table245[[#This Row],[Mass/part (lb)]]*Table245[[#This Row],[QTY Nessary for Car]]</f>
        <v>0</v>
      </c>
      <c r="U206">
        <f>Table245[[#This Row],['# of Spare Parts or Packages]]+Table245[[#This Row],['# of Packages or Parts]]</f>
        <v>0</v>
      </c>
      <c r="W206" s="128"/>
      <c r="X206" s="128">
        <f>Table245[[#This Row],['# of Packages or Parts]]*Table245[[#This Row],[Price per Package or Part]]+Table245[[#This Row],[Shipping Cost]]</f>
        <v>0</v>
      </c>
      <c r="Y206" s="15">
        <f>Table245[[#This Row],[Total '# of Parts or Packages to Order]]*Table245[[#This Row],[Price per Package or Part]]+Table245[[#This Row],[Shipping Cost]]</f>
        <v>0</v>
      </c>
    </row>
    <row r="207" spans="7:25" ht="15.75" customHeight="1">
      <c r="G207" s="36"/>
      <c r="H207" s="36"/>
      <c r="L207">
        <f>Table245[[#This Row],[Mass/part (lb)]]*Table245[[#This Row],[QTY Nessary for Car]]</f>
        <v>0</v>
      </c>
      <c r="U207">
        <f>Table245[[#This Row],['# of Spare Parts or Packages]]+Table245[[#This Row],['# of Packages or Parts]]</f>
        <v>0</v>
      </c>
      <c r="W207" s="128"/>
      <c r="X207" s="128">
        <f>Table245[[#This Row],['# of Packages or Parts]]*Table245[[#This Row],[Price per Package or Part]]+Table245[[#This Row],[Shipping Cost]]</f>
        <v>0</v>
      </c>
      <c r="Y207" s="15">
        <f>Table245[[#This Row],[Total '# of Parts or Packages to Order]]*Table245[[#This Row],[Price per Package or Part]]+Table245[[#This Row],[Shipping Cost]]</f>
        <v>0</v>
      </c>
    </row>
    <row r="208" spans="7:25" ht="15.75" customHeight="1">
      <c r="G208" s="36"/>
      <c r="H208" s="36"/>
      <c r="L208">
        <f>Table245[[#This Row],[Mass/part (lb)]]*Table245[[#This Row],[QTY Nessary for Car]]</f>
        <v>0</v>
      </c>
      <c r="U208">
        <f>Table245[[#This Row],['# of Spare Parts or Packages]]+Table245[[#This Row],['# of Packages or Parts]]</f>
        <v>0</v>
      </c>
      <c r="W208" s="128"/>
      <c r="X208" s="128">
        <f>Table245[[#This Row],['# of Packages or Parts]]*Table245[[#This Row],[Price per Package or Part]]+Table245[[#This Row],[Shipping Cost]]</f>
        <v>0</v>
      </c>
      <c r="Y208" s="15">
        <f>Table245[[#This Row],[Total '# of Parts or Packages to Order]]*Table245[[#This Row],[Price per Package or Part]]+Table245[[#This Row],[Shipping Cost]]</f>
        <v>0</v>
      </c>
    </row>
    <row r="209" spans="7:25" ht="15.75" customHeight="1">
      <c r="G209" s="36"/>
      <c r="H209" s="36"/>
      <c r="L209">
        <f>Table245[[#This Row],[Mass/part (lb)]]*Table245[[#This Row],[QTY Nessary for Car]]</f>
        <v>0</v>
      </c>
      <c r="U209">
        <f>Table245[[#This Row],['# of Spare Parts or Packages]]+Table245[[#This Row],['# of Packages or Parts]]</f>
        <v>0</v>
      </c>
      <c r="W209" s="128"/>
      <c r="X209" s="128">
        <f>Table245[[#This Row],['# of Packages or Parts]]*Table245[[#This Row],[Price per Package or Part]]+Table245[[#This Row],[Shipping Cost]]</f>
        <v>0</v>
      </c>
      <c r="Y209" s="15">
        <f>Table245[[#This Row],[Total '# of Parts or Packages to Order]]*Table245[[#This Row],[Price per Package or Part]]+Table245[[#This Row],[Shipping Cost]]</f>
        <v>0</v>
      </c>
    </row>
    <row r="210" spans="7:25" ht="15.75" customHeight="1">
      <c r="G210" s="36"/>
      <c r="H210" s="36"/>
      <c r="L210">
        <f>Table245[[#This Row],[Mass/part (lb)]]*Table245[[#This Row],[QTY Nessary for Car]]</f>
        <v>0</v>
      </c>
      <c r="U210">
        <f>Table245[[#This Row],['# of Spare Parts or Packages]]+Table245[[#This Row],['# of Packages or Parts]]</f>
        <v>0</v>
      </c>
      <c r="W210" s="128"/>
      <c r="X210" s="128">
        <f>Table245[[#This Row],['# of Packages or Parts]]*Table245[[#This Row],[Price per Package or Part]]+Table245[[#This Row],[Shipping Cost]]</f>
        <v>0</v>
      </c>
      <c r="Y210" s="15">
        <f>Table245[[#This Row],[Total '# of Parts or Packages to Order]]*Table245[[#This Row],[Price per Package or Part]]+Table245[[#This Row],[Shipping Cost]]</f>
        <v>0</v>
      </c>
    </row>
    <row r="211" spans="7:25" ht="15.75" customHeight="1">
      <c r="G211" s="36"/>
      <c r="H211" s="36"/>
      <c r="L211">
        <f>Table245[[#This Row],[Mass/part (lb)]]*Table245[[#This Row],[QTY Nessary for Car]]</f>
        <v>0</v>
      </c>
      <c r="U211">
        <f>Table245[[#This Row],['# of Spare Parts or Packages]]+Table245[[#This Row],['# of Packages or Parts]]</f>
        <v>0</v>
      </c>
      <c r="W211" s="128"/>
      <c r="X211" s="128">
        <f>Table245[[#This Row],['# of Packages or Parts]]*Table245[[#This Row],[Price per Package or Part]]+Table245[[#This Row],[Shipping Cost]]</f>
        <v>0</v>
      </c>
      <c r="Y211" s="15">
        <f>Table245[[#This Row],[Total '# of Parts or Packages to Order]]*Table245[[#This Row],[Price per Package or Part]]+Table245[[#This Row],[Shipping Cost]]</f>
        <v>0</v>
      </c>
    </row>
    <row r="212" spans="7:25" ht="15.75" customHeight="1">
      <c r="G212" s="36"/>
      <c r="H212" s="36"/>
      <c r="L212">
        <f>Table245[[#This Row],[Mass/part (lb)]]*Table245[[#This Row],[QTY Nessary for Car]]</f>
        <v>0</v>
      </c>
      <c r="U212">
        <f>Table245[[#This Row],['# of Spare Parts or Packages]]+Table245[[#This Row],['# of Packages or Parts]]</f>
        <v>0</v>
      </c>
      <c r="W212" s="128"/>
      <c r="X212" s="128">
        <f>Table245[[#This Row],['# of Packages or Parts]]*Table245[[#This Row],[Price per Package or Part]]+Table245[[#This Row],[Shipping Cost]]</f>
        <v>0</v>
      </c>
      <c r="Y212" s="15">
        <f>Table245[[#This Row],[Total '# of Parts or Packages to Order]]*Table245[[#This Row],[Price per Package or Part]]+Table245[[#This Row],[Shipping Cost]]</f>
        <v>0</v>
      </c>
    </row>
  </sheetData>
  <mergeCells count="1">
    <mergeCell ref="B2:C2"/>
  </mergeCells>
  <phoneticPr fontId="4" type="noConversion"/>
  <hyperlinks>
    <hyperlink ref="O33" r:id="rId1" xr:uid="{BB674A9D-EF0F-4190-A4F1-05CD3EF18BF6}"/>
    <hyperlink ref="O36" r:id="rId2" xr:uid="{83D4BCAD-E381-45ED-9FBB-3885485F2A07}"/>
    <hyperlink ref="O30" r:id="rId3" xr:uid="{E0F52F40-B39B-464B-9026-DF83498DBBA4}"/>
    <hyperlink ref="O31" r:id="rId4" xr:uid="{CC7992B1-18C8-45CD-9D70-B2226138629F}"/>
    <hyperlink ref="O8" r:id="rId5" display="https://www2.cip1.com/c13-3145/" xr:uid="{064CBC84-BEE6-49F1-8A6C-4699E3D4C8D8}"/>
    <hyperlink ref="O9" r:id="rId6" display="https://www.mcmaster.com/products/rod-ends/shank-thread-size~3-8-24/internally-threaded-super-swivel-ball-joint-rod-ends/" xr:uid="{662BA263-23AC-4B7B-B04E-89B179F5B5A4}"/>
    <hyperlink ref="O10" r:id="rId7" xr:uid="{82A2AB26-C6D0-4BCB-A9BF-516E51472134}"/>
    <hyperlink ref="O35" r:id="rId8" xr:uid="{1CC31375-497F-45C7-82AA-0E73CA00381B}"/>
    <hyperlink ref="O38" r:id="rId9" xr:uid="{96D72847-E077-444D-8843-FD7818D1900C}"/>
    <hyperlink ref="O37" r:id="rId10" xr:uid="{47F56DFB-B8CF-4EAE-AB37-ACCE10FB0C3F}"/>
    <hyperlink ref="O41" r:id="rId11" location="overview" xr:uid="{9C653DAE-5A70-4853-B8F2-273A4919EFF3}"/>
    <hyperlink ref="O42" r:id="rId12" location="overview" xr:uid="{8C00FBC4-D4EC-4E44-BCE5-18D8E7AC7F03}"/>
    <hyperlink ref="O43" r:id="rId13" xr:uid="{F7434DC2-1FDD-4904-8A15-6402AC8C9F97}"/>
    <hyperlink ref="O26" r:id="rId14" xr:uid="{990EF383-7F36-4F0A-9B23-8BAC94636262}"/>
    <hyperlink ref="O27" r:id="rId15" xr:uid="{E511E404-7296-41E8-AC75-478F7039C392}"/>
    <hyperlink ref="O39" r:id="rId16" xr:uid="{23840658-DEF1-4EAC-8C93-308DC40C1F15}"/>
    <hyperlink ref="O49" r:id="rId17" xr:uid="{8C6B686D-80D1-49F4-B630-622AA4AF2068}"/>
    <hyperlink ref="O46" r:id="rId18" xr:uid="{C5479E3F-EB35-4AF2-B403-2E733DA40DD0}"/>
    <hyperlink ref="O21" r:id="rId19" xr:uid="{7BF43D43-3ECC-4AEE-834D-01DF06B799FD}"/>
    <hyperlink ref="O23" r:id="rId20" xr:uid="{4054BB22-9631-4A00-9161-15B571BBC4A6}"/>
    <hyperlink ref="O32" r:id="rId21" xr:uid="{96C7B35D-5F0F-43F8-8880-DD506DA16466}"/>
    <hyperlink ref="O45" r:id="rId22" xr:uid="{FA81A12A-326A-4AF5-8B6C-F29E9030B9E9}"/>
    <hyperlink ref="O44" r:id="rId23" xr:uid="{59218DD0-93AB-45FC-9365-695BC141A7B1}"/>
    <hyperlink ref="O50" r:id="rId24" xr:uid="{A15FC6C3-BC15-43D9-84C6-10B542311AA1}"/>
    <hyperlink ref="O17" r:id="rId25" xr:uid="{5B1EBD2A-0421-4D1A-8A68-20E7601769D1}"/>
    <hyperlink ref="O18" r:id="rId26" xr:uid="{7CB42BFB-6B04-4252-B1CF-31AE7197FCBB}"/>
    <hyperlink ref="O19" r:id="rId27" location="overview" xr:uid="{9F70B67A-5661-4C60-B969-D3BD42E11807}"/>
    <hyperlink ref="O24" r:id="rId28" display="Pedal" xr:uid="{84F6D4BE-1E62-414F-A718-387DCE532054}"/>
    <hyperlink ref="O15" r:id="rId29" xr:uid="{9E6F8C28-649A-4DF6-A9D1-8FA58850A866}"/>
    <hyperlink ref="O16" r:id="rId30" xr:uid="{31F6F374-1BAA-4650-B640-114A2957876B}"/>
    <hyperlink ref="O47" r:id="rId31" xr:uid="{471D4D13-2E41-4042-95E9-C211220A568B}"/>
    <hyperlink ref="O48" r:id="rId32" xr:uid="{50328E4E-22A5-4F5C-A526-BCF925104686}"/>
    <hyperlink ref="O11" r:id="rId33" xr:uid="{D7C53547-AC6C-4099-B23E-7F5679CAAB85}"/>
    <hyperlink ref="O12" r:id="rId34" xr:uid="{62C13EB5-F5C9-415C-86BE-63E6091975E0}"/>
  </hyperlinks>
  <pageMargins left="0.7" right="0.7" top="0.75" bottom="0.75" header="0.3" footer="0.3"/>
  <pageSetup orientation="portrait" r:id="rId35"/>
  <drawing r:id="rId36"/>
  <tableParts count="1">
    <tablePart r:id="rId3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5E20-B747-4CE9-AD39-702688350B0E}">
  <dimension ref="A5:O26"/>
  <sheetViews>
    <sheetView zoomScale="89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1" sqref="C1"/>
    </sheetView>
  </sheetViews>
  <sheetFormatPr defaultColWidth="8.5" defaultRowHeight="15.75"/>
  <cols>
    <col min="2" max="2" width="20.5" customWidth="1"/>
    <col min="3" max="3" width="14" bestFit="1" customWidth="1"/>
    <col min="4" max="4" width="31.5" bestFit="1" customWidth="1"/>
    <col min="5" max="5" width="13" bestFit="1" customWidth="1"/>
    <col min="6" max="6" width="16.5" bestFit="1" customWidth="1"/>
    <col min="7" max="7" width="17" bestFit="1" customWidth="1"/>
    <col min="8" max="8" width="22.5" bestFit="1" customWidth="1"/>
    <col min="9" max="9" width="12" bestFit="1" customWidth="1"/>
    <col min="10" max="10" width="39" customWidth="1"/>
    <col min="11" max="11" width="17.5" customWidth="1"/>
    <col min="12" max="12" width="18.5" customWidth="1"/>
    <col min="13" max="13" width="18" customWidth="1"/>
  </cols>
  <sheetData>
    <row r="5" spans="1:15" ht="16.5" thickBot="1"/>
    <row r="6" spans="1:15" ht="21.75" thickBot="1">
      <c r="A6" s="40" t="s">
        <v>835</v>
      </c>
      <c r="B6" s="40" t="s">
        <v>50</v>
      </c>
      <c r="C6" s="40" t="s">
        <v>836</v>
      </c>
      <c r="D6" s="40" t="s">
        <v>255</v>
      </c>
      <c r="E6" s="40" t="s">
        <v>258</v>
      </c>
      <c r="F6" s="40" t="s">
        <v>837</v>
      </c>
      <c r="G6" s="40" t="s">
        <v>838</v>
      </c>
      <c r="H6" s="40" t="s">
        <v>261</v>
      </c>
      <c r="I6" s="40" t="s">
        <v>262</v>
      </c>
      <c r="J6" s="40" t="s">
        <v>263</v>
      </c>
      <c r="K6" s="40" t="s">
        <v>264</v>
      </c>
      <c r="L6" s="40" t="s">
        <v>839</v>
      </c>
      <c r="M6" s="40" t="s">
        <v>21</v>
      </c>
      <c r="N6" s="40" t="s">
        <v>840</v>
      </c>
      <c r="O6" s="40" t="s">
        <v>274</v>
      </c>
    </row>
    <row r="7" spans="1:15" ht="16.5" thickTop="1">
      <c r="A7" s="41" t="s">
        <v>841</v>
      </c>
      <c r="B7" s="41" t="s">
        <v>842</v>
      </c>
      <c r="C7" s="41">
        <v>1</v>
      </c>
      <c r="D7" s="41" t="s">
        <v>843</v>
      </c>
      <c r="E7" s="42" t="s">
        <v>664</v>
      </c>
      <c r="F7" s="41" t="s">
        <v>844</v>
      </c>
      <c r="G7" s="41" t="s">
        <v>844</v>
      </c>
      <c r="H7" s="41" t="s">
        <v>578</v>
      </c>
      <c r="I7" s="41" t="s">
        <v>844</v>
      </c>
      <c r="J7" s="55" t="s">
        <v>845</v>
      </c>
      <c r="K7" s="44"/>
      <c r="L7" s="41">
        <v>1</v>
      </c>
      <c r="M7" s="45"/>
      <c r="N7" s="41" t="s">
        <v>846</v>
      </c>
      <c r="O7" s="41" t="s">
        <v>846</v>
      </c>
    </row>
    <row r="8" spans="1:15">
      <c r="A8" s="38" t="s">
        <v>847</v>
      </c>
      <c r="B8" s="38" t="s">
        <v>848</v>
      </c>
      <c r="C8" s="38"/>
      <c r="D8" s="38"/>
      <c r="E8" s="38"/>
      <c r="F8" s="26"/>
      <c r="G8" s="38"/>
      <c r="H8" s="38"/>
      <c r="I8" s="38"/>
      <c r="J8" s="16"/>
      <c r="K8" s="46"/>
      <c r="L8" s="38"/>
      <c r="M8" s="46"/>
      <c r="N8" s="38" t="s">
        <v>846</v>
      </c>
      <c r="O8" s="38" t="s">
        <v>846</v>
      </c>
    </row>
    <row r="9" spans="1:15">
      <c r="A9" s="41" t="s">
        <v>849</v>
      </c>
      <c r="B9" s="41" t="s">
        <v>850</v>
      </c>
      <c r="C9" s="41">
        <v>1</v>
      </c>
      <c r="D9" s="41" t="s">
        <v>851</v>
      </c>
      <c r="E9" s="41" t="s">
        <v>852</v>
      </c>
      <c r="F9" s="41" t="s">
        <v>844</v>
      </c>
      <c r="G9" s="41" t="s">
        <v>844</v>
      </c>
      <c r="H9" s="41" t="s">
        <v>578</v>
      </c>
      <c r="I9" s="41" t="s">
        <v>844</v>
      </c>
      <c r="J9" s="43" t="s">
        <v>853</v>
      </c>
      <c r="K9" s="41"/>
      <c r="L9" s="41">
        <v>1</v>
      </c>
      <c r="M9" s="45"/>
      <c r="N9" s="41" t="s">
        <v>854</v>
      </c>
      <c r="O9" s="41" t="s">
        <v>854</v>
      </c>
    </row>
    <row r="10" spans="1:15">
      <c r="A10" s="38"/>
      <c r="B10" s="38" t="s">
        <v>855</v>
      </c>
      <c r="C10" s="38"/>
      <c r="D10" s="38"/>
      <c r="E10" s="38"/>
      <c r="F10" s="47"/>
      <c r="G10" s="38"/>
      <c r="H10" s="38"/>
      <c r="I10" s="39"/>
      <c r="J10" s="16" t="s">
        <v>856</v>
      </c>
      <c r="K10" s="38"/>
      <c r="L10" s="38"/>
      <c r="M10" s="46"/>
      <c r="N10" s="38" t="s">
        <v>854</v>
      </c>
      <c r="O10" s="38" t="s">
        <v>854</v>
      </c>
    </row>
    <row r="11" spans="1:15">
      <c r="A11" s="41"/>
      <c r="B11" s="41" t="s">
        <v>857</v>
      </c>
      <c r="C11" s="41"/>
      <c r="D11" s="41"/>
      <c r="E11" s="41"/>
      <c r="F11" s="48"/>
      <c r="G11" s="41"/>
      <c r="H11" s="41"/>
      <c r="I11" s="59"/>
      <c r="J11" s="43" t="s">
        <v>858</v>
      </c>
      <c r="K11" s="44"/>
      <c r="L11" s="41"/>
      <c r="M11" s="45"/>
      <c r="N11" s="41" t="s">
        <v>541</v>
      </c>
      <c r="O11" s="41" t="s">
        <v>541</v>
      </c>
    </row>
    <row r="12" spans="1:15">
      <c r="A12" s="38"/>
      <c r="B12" s="38" t="s">
        <v>859</v>
      </c>
      <c r="C12" s="38"/>
      <c r="D12" s="38"/>
      <c r="E12" s="38"/>
      <c r="F12" s="38"/>
      <c r="G12" s="38"/>
      <c r="H12" s="38"/>
      <c r="I12" s="38"/>
      <c r="J12" s="16" t="s">
        <v>860</v>
      </c>
      <c r="K12" s="21"/>
      <c r="L12" s="38"/>
      <c r="M12" s="46"/>
      <c r="N12" s="38" t="s">
        <v>861</v>
      </c>
      <c r="O12" s="38" t="s">
        <v>541</v>
      </c>
    </row>
    <row r="13" spans="1:15" s="51" customFormat="1">
      <c r="A13" s="49"/>
      <c r="B13" s="49" t="s">
        <v>862</v>
      </c>
      <c r="C13" s="49"/>
      <c r="D13" s="49"/>
      <c r="E13" s="49"/>
      <c r="F13" s="49"/>
      <c r="G13" s="49"/>
      <c r="H13" s="49"/>
      <c r="I13" s="49"/>
      <c r="J13" s="124" t="s">
        <v>863</v>
      </c>
      <c r="K13" s="49"/>
      <c r="L13" s="49"/>
      <c r="M13" s="50"/>
      <c r="N13" s="49"/>
      <c r="O13" s="49"/>
    </row>
    <row r="14" spans="1:15" s="152" customFormat="1">
      <c r="A14" s="148"/>
      <c r="B14" s="148" t="s">
        <v>864</v>
      </c>
      <c r="C14" s="148">
        <v>1</v>
      </c>
      <c r="D14" s="148" t="s">
        <v>865</v>
      </c>
      <c r="E14" s="148"/>
      <c r="F14" s="148"/>
      <c r="G14" s="148"/>
      <c r="H14" s="148" t="s">
        <v>397</v>
      </c>
      <c r="I14" s="149" t="s">
        <v>866</v>
      </c>
      <c r="J14" s="150" t="s">
        <v>867</v>
      </c>
      <c r="K14" s="148">
        <v>28.99</v>
      </c>
      <c r="L14" s="148">
        <v>1</v>
      </c>
      <c r="M14" s="151">
        <v>28.99</v>
      </c>
      <c r="N14" s="148"/>
      <c r="O14" s="148"/>
    </row>
    <row r="15" spans="1:15" s="152" customFormat="1">
      <c r="A15" s="148"/>
      <c r="B15" s="148" t="s">
        <v>868</v>
      </c>
      <c r="C15" s="148">
        <v>1</v>
      </c>
      <c r="D15" s="148" t="s">
        <v>869</v>
      </c>
      <c r="E15" s="148"/>
      <c r="F15" s="148"/>
      <c r="G15" s="148"/>
      <c r="H15" s="148" t="s">
        <v>397</v>
      </c>
      <c r="I15" s="148" t="s">
        <v>870</v>
      </c>
      <c r="J15" s="150" t="s">
        <v>871</v>
      </c>
      <c r="K15" s="148">
        <v>23.45</v>
      </c>
      <c r="L15" s="148">
        <v>1</v>
      </c>
      <c r="M15" s="151">
        <v>23.45</v>
      </c>
      <c r="N15" s="148"/>
      <c r="O15" s="148"/>
    </row>
    <row r="16" spans="1:15" s="152" customFormat="1">
      <c r="A16" s="148"/>
      <c r="B16" s="148" t="s">
        <v>872</v>
      </c>
      <c r="C16" s="148"/>
      <c r="D16" s="148" t="s">
        <v>873</v>
      </c>
      <c r="E16" s="148"/>
      <c r="F16" s="148"/>
      <c r="G16" s="148"/>
      <c r="H16" s="148" t="s">
        <v>397</v>
      </c>
      <c r="I16" s="148" t="s">
        <v>874</v>
      </c>
      <c r="J16" s="150" t="s">
        <v>875</v>
      </c>
      <c r="K16" s="148">
        <v>22.35</v>
      </c>
      <c r="L16" s="148">
        <v>1</v>
      </c>
      <c r="M16" s="151">
        <v>22.35</v>
      </c>
      <c r="N16" s="148"/>
      <c r="O16" s="148"/>
    </row>
    <row r="17" spans="1:15" s="152" customFormat="1">
      <c r="A17" s="148"/>
      <c r="B17" s="148" t="s">
        <v>876</v>
      </c>
      <c r="C17" s="148">
        <v>1</v>
      </c>
      <c r="D17" s="148" t="s">
        <v>877</v>
      </c>
      <c r="E17" s="148"/>
      <c r="F17" s="148"/>
      <c r="G17" s="148"/>
      <c r="H17" s="148" t="s">
        <v>397</v>
      </c>
      <c r="I17" s="153" t="s">
        <v>878</v>
      </c>
      <c r="J17" s="150" t="s">
        <v>879</v>
      </c>
      <c r="K17" s="148">
        <v>19.79</v>
      </c>
      <c r="L17" s="148">
        <v>1</v>
      </c>
      <c r="M17" s="151">
        <v>19.79</v>
      </c>
      <c r="N17" s="148" t="s">
        <v>854</v>
      </c>
      <c r="O17" s="148" t="s">
        <v>854</v>
      </c>
    </row>
    <row r="18" spans="1:15">
      <c r="A18" s="38"/>
      <c r="B18" s="38" t="s">
        <v>880</v>
      </c>
      <c r="C18" s="38">
        <v>3</v>
      </c>
      <c r="D18" s="52" t="s">
        <v>851</v>
      </c>
      <c r="E18" s="38" t="s">
        <v>279</v>
      </c>
      <c r="F18" s="38" t="s">
        <v>279</v>
      </c>
      <c r="G18" s="38" t="s">
        <v>279</v>
      </c>
      <c r="H18" s="38" t="s">
        <v>881</v>
      </c>
      <c r="I18" s="38">
        <v>4977482</v>
      </c>
      <c r="J18" s="38" t="s">
        <v>882</v>
      </c>
      <c r="K18" s="38">
        <v>11.98</v>
      </c>
      <c r="L18" s="38">
        <v>3</v>
      </c>
      <c r="M18" s="46"/>
      <c r="N18" s="38" t="s">
        <v>854</v>
      </c>
      <c r="O18" s="38" t="s">
        <v>854</v>
      </c>
    </row>
    <row r="19" spans="1:15">
      <c r="A19" s="41"/>
      <c r="B19" s="41" t="s">
        <v>883</v>
      </c>
      <c r="C19" s="41">
        <v>3</v>
      </c>
      <c r="D19" s="41" t="s">
        <v>851</v>
      </c>
      <c r="E19" s="41" t="s">
        <v>279</v>
      </c>
      <c r="F19" s="41" t="s">
        <v>279</v>
      </c>
      <c r="G19" s="41" t="s">
        <v>279</v>
      </c>
      <c r="H19" s="41" t="s">
        <v>881</v>
      </c>
      <c r="I19" s="41">
        <v>4977480</v>
      </c>
      <c r="J19" s="43" t="s">
        <v>884</v>
      </c>
      <c r="K19" s="41">
        <v>10.98</v>
      </c>
      <c r="L19" s="41">
        <v>3</v>
      </c>
      <c r="M19" s="45"/>
      <c r="N19" s="41" t="s">
        <v>854</v>
      </c>
      <c r="O19" s="41" t="s">
        <v>854</v>
      </c>
    </row>
    <row r="20" spans="1:15" s="10" customFormat="1">
      <c r="A20" s="52"/>
      <c r="B20" s="52" t="s">
        <v>885</v>
      </c>
      <c r="C20" s="52">
        <v>1</v>
      </c>
      <c r="D20" s="52" t="s">
        <v>851</v>
      </c>
      <c r="E20" s="52" t="s">
        <v>279</v>
      </c>
      <c r="F20" s="52" t="s">
        <v>279</v>
      </c>
      <c r="G20" s="52" t="s">
        <v>279</v>
      </c>
      <c r="H20" s="52" t="s">
        <v>881</v>
      </c>
      <c r="I20" s="52" t="s">
        <v>886</v>
      </c>
      <c r="J20" s="54" t="s">
        <v>887</v>
      </c>
      <c r="K20" s="52">
        <v>19.989999999999998</v>
      </c>
      <c r="L20" s="52">
        <v>1</v>
      </c>
      <c r="M20" s="53"/>
      <c r="N20" s="52" t="s">
        <v>854</v>
      </c>
      <c r="O20" s="52" t="s">
        <v>854</v>
      </c>
    </row>
    <row r="21" spans="1:15">
      <c r="A21" s="41"/>
      <c r="B21" s="41" t="s">
        <v>888</v>
      </c>
      <c r="C21" s="41">
        <v>1</v>
      </c>
      <c r="D21" s="41" t="s">
        <v>851</v>
      </c>
      <c r="E21" s="41" t="s">
        <v>279</v>
      </c>
      <c r="F21" s="41" t="s">
        <v>279</v>
      </c>
      <c r="G21" s="41" t="s">
        <v>279</v>
      </c>
      <c r="H21" s="41" t="s">
        <v>881</v>
      </c>
      <c r="I21" s="41" t="s">
        <v>889</v>
      </c>
      <c r="J21" s="41" t="s">
        <v>890</v>
      </c>
      <c r="K21" s="41">
        <v>46.2</v>
      </c>
      <c r="L21" s="41">
        <v>1</v>
      </c>
      <c r="M21" s="45"/>
      <c r="N21" s="41" t="s">
        <v>854</v>
      </c>
      <c r="O21" s="41" t="s">
        <v>854</v>
      </c>
    </row>
    <row r="22" spans="1:15">
      <c r="A22" s="38"/>
      <c r="B22" s="38" t="s">
        <v>891</v>
      </c>
      <c r="C22" s="38">
        <v>1</v>
      </c>
      <c r="D22" s="52" t="s">
        <v>851</v>
      </c>
      <c r="E22" s="52" t="s">
        <v>279</v>
      </c>
      <c r="F22" s="52" t="s">
        <v>279</v>
      </c>
      <c r="G22" s="52" t="s">
        <v>279</v>
      </c>
      <c r="H22" s="38" t="s">
        <v>881</v>
      </c>
      <c r="I22" s="38" t="s">
        <v>892</v>
      </c>
      <c r="J22" s="54" t="s">
        <v>893</v>
      </c>
      <c r="K22" s="38">
        <v>48.04</v>
      </c>
      <c r="L22" s="38">
        <v>1</v>
      </c>
      <c r="M22" s="46"/>
      <c r="N22" s="38" t="s">
        <v>854</v>
      </c>
      <c r="O22" s="38" t="s">
        <v>854</v>
      </c>
    </row>
    <row r="23" spans="1:15">
      <c r="A23" s="41"/>
      <c r="B23" s="41"/>
      <c r="C23" s="41"/>
      <c r="D23" s="41"/>
      <c r="E23" s="41"/>
      <c r="F23" s="41"/>
      <c r="G23" s="41"/>
      <c r="H23" s="41"/>
      <c r="I23" s="41"/>
      <c r="J23" s="43"/>
      <c r="K23" s="41"/>
      <c r="L23" s="41"/>
      <c r="M23" s="45"/>
      <c r="N23" s="41" t="s">
        <v>846</v>
      </c>
      <c r="O23" s="41" t="s">
        <v>846</v>
      </c>
    </row>
    <row r="24" spans="1:15">
      <c r="A24" s="38"/>
      <c r="B24" s="38"/>
      <c r="C24" s="38"/>
      <c r="D24" s="38"/>
      <c r="E24" s="38"/>
      <c r="F24" s="38"/>
      <c r="G24" s="38"/>
      <c r="H24" s="38"/>
      <c r="I24" s="38"/>
      <c r="J24" s="16"/>
      <c r="K24" s="38"/>
      <c r="L24" s="38"/>
      <c r="M24" s="46"/>
      <c r="N24" s="38" t="s">
        <v>846</v>
      </c>
      <c r="O24" s="38" t="s">
        <v>846</v>
      </c>
    </row>
    <row r="25" spans="1:15">
      <c r="A25" s="41"/>
      <c r="B25" s="41"/>
      <c r="C25" s="41"/>
      <c r="D25" s="41"/>
      <c r="E25" s="41"/>
      <c r="F25" s="41"/>
      <c r="G25" s="41"/>
      <c r="H25" s="41"/>
      <c r="I25" s="41"/>
      <c r="J25" s="43"/>
      <c r="K25" s="41"/>
      <c r="L25" s="41"/>
      <c r="M25" s="45"/>
      <c r="N25" s="41"/>
      <c r="O25" s="41"/>
    </row>
    <row r="26" spans="1:15" s="10" customFormat="1">
      <c r="A26" s="52"/>
      <c r="B26" s="52"/>
      <c r="C26" s="52"/>
      <c r="D26" s="52"/>
      <c r="E26" s="52"/>
      <c r="F26" s="52"/>
      <c r="G26" s="52"/>
      <c r="H26" s="52"/>
      <c r="I26" s="52"/>
      <c r="J26" s="54"/>
      <c r="K26" s="52"/>
      <c r="L26" s="52"/>
      <c r="M26" s="53"/>
      <c r="N26" s="52"/>
      <c r="O26" s="52"/>
    </row>
  </sheetData>
  <hyperlinks>
    <hyperlink ref="J9" r:id="rId1" xr:uid="{3C23CB06-62C3-4BA5-9530-BAAD8F9861DD}"/>
    <hyperlink ref="J7" r:id="rId2" xr:uid="{4DD80101-2427-45FC-9E9F-B421175D1B74}"/>
    <hyperlink ref="J10" r:id="rId3" xr:uid="{8CFC98E0-62AC-41D5-8EAC-8B9EFFD410CA}"/>
    <hyperlink ref="J11" r:id="rId4" xr:uid="{79BC7830-B060-4759-BA6E-96FE6110E4DF}"/>
    <hyperlink ref="J12" r:id="rId5" xr:uid="{9B68966D-65C9-4A55-B4ED-0636B45E385C}"/>
    <hyperlink ref="J13" r:id="rId6" xr:uid="{0EFBBA5B-24F6-4A1E-8E61-45902699F2F9}"/>
    <hyperlink ref="J14" r:id="rId7" xr:uid="{B3E5B239-4A98-4D36-839A-51CA84E788D4}"/>
    <hyperlink ref="J15" r:id="rId8" xr:uid="{DDEE37C5-7950-4F03-A906-1444FC690EF1}"/>
    <hyperlink ref="J16" r:id="rId9" xr:uid="{23910BEA-BAEC-48D5-B80A-7C844B05DF80}"/>
    <hyperlink ref="J17" r:id="rId10" xr:uid="{11278E19-944D-436C-B8A9-EC12E2C66B0C}"/>
    <hyperlink ref="J18" r:id="rId11" display="https://www.lowes.com/pd/LENOX/5013097961" xr:uid="{9749DF8D-33D1-413C-BCC9-937FE8B775D4}"/>
    <hyperlink ref="J21" r:id="rId12" display="https://www.amazon.com/Pipemaster-PipeMaster-P-T100-1-Tube/dp/B01AYJOEJE?ref_=ast_sto_dp&amp;th=1" xr:uid="{1C7DE396-6A81-49A3-A0EB-E1DDB25339A3}"/>
    <hyperlink ref="J22" r:id="rId13" display="https://www.centurialinc.com/tube-coping-tools/laser-pointer" xr:uid="{7EFEAE4F-A6B7-48D0-9580-6489D3A494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71EA-66E7-4792-9787-D1941620EFD5}">
  <dimension ref="A1:N30"/>
  <sheetViews>
    <sheetView topLeftCell="E1" zoomScale="138" workbookViewId="0">
      <selection activeCell="E6" sqref="E6"/>
    </sheetView>
  </sheetViews>
  <sheetFormatPr defaultColWidth="8.5" defaultRowHeight="15.75"/>
  <cols>
    <col min="3" max="3" width="21" bestFit="1" customWidth="1"/>
    <col min="4" max="4" width="12.5" bestFit="1" customWidth="1"/>
    <col min="5" max="5" width="21" customWidth="1"/>
  </cols>
  <sheetData>
    <row r="1" spans="1:14" ht="18.75">
      <c r="A1" s="60" t="s">
        <v>894</v>
      </c>
      <c r="B1" s="61"/>
      <c r="C1" s="62" t="s">
        <v>895</v>
      </c>
      <c r="D1" s="62"/>
      <c r="E1" s="63" t="s">
        <v>896</v>
      </c>
      <c r="F1" s="62"/>
      <c r="G1" s="62"/>
      <c r="H1" s="62"/>
      <c r="I1" s="62"/>
      <c r="J1" s="62"/>
      <c r="K1" s="62"/>
      <c r="L1" s="62"/>
      <c r="M1" s="62"/>
      <c r="N1" s="64" t="s">
        <v>897</v>
      </c>
    </row>
    <row r="2" spans="1:14" ht="18.75">
      <c r="A2" s="60" t="s">
        <v>898</v>
      </c>
      <c r="B2" s="61"/>
      <c r="C2" s="61"/>
      <c r="D2" s="65"/>
      <c r="E2" s="66"/>
      <c r="F2" s="65"/>
      <c r="G2" s="65"/>
      <c r="H2" s="65"/>
      <c r="I2" s="65"/>
      <c r="J2" s="65"/>
      <c r="K2" s="65"/>
      <c r="L2" s="65"/>
      <c r="M2" s="65"/>
      <c r="N2" s="67" t="s">
        <v>897</v>
      </c>
    </row>
    <row r="3" spans="1:14">
      <c r="A3" s="196" t="s">
        <v>899</v>
      </c>
      <c r="B3" s="198" t="s">
        <v>900</v>
      </c>
      <c r="C3" s="194" t="s">
        <v>901</v>
      </c>
      <c r="D3" s="194" t="s">
        <v>902</v>
      </c>
      <c r="E3" s="198" t="s">
        <v>903</v>
      </c>
      <c r="F3" s="194" t="s">
        <v>904</v>
      </c>
      <c r="G3" s="198" t="s">
        <v>905</v>
      </c>
      <c r="H3" s="198" t="s">
        <v>906</v>
      </c>
      <c r="I3" s="198" t="s">
        <v>907</v>
      </c>
      <c r="J3" s="194" t="s">
        <v>908</v>
      </c>
      <c r="K3" s="194" t="s">
        <v>909</v>
      </c>
      <c r="L3" s="198" t="s">
        <v>271</v>
      </c>
      <c r="M3" s="194" t="s">
        <v>910</v>
      </c>
      <c r="N3" s="200" t="s">
        <v>911</v>
      </c>
    </row>
    <row r="4" spans="1:14">
      <c r="A4" s="197"/>
      <c r="B4" s="199"/>
      <c r="C4" s="195"/>
      <c r="D4" s="195"/>
      <c r="E4" s="199"/>
      <c r="F4" s="195"/>
      <c r="G4" s="199"/>
      <c r="H4" s="199"/>
      <c r="I4" s="199"/>
      <c r="J4" s="195"/>
      <c r="K4" s="195"/>
      <c r="L4" s="199"/>
      <c r="M4" s="195"/>
      <c r="N4" s="201"/>
    </row>
    <row r="5" spans="1:14" ht="31.5">
      <c r="A5" s="71" t="s">
        <v>912</v>
      </c>
      <c r="B5" s="69" t="s">
        <v>15</v>
      </c>
      <c r="C5" s="69" t="s">
        <v>913</v>
      </c>
      <c r="D5" s="72" t="s">
        <v>914</v>
      </c>
      <c r="E5" s="142" t="s">
        <v>915</v>
      </c>
      <c r="F5" s="69" t="s">
        <v>916</v>
      </c>
      <c r="G5" s="73"/>
      <c r="H5" s="73"/>
      <c r="I5" s="73">
        <v>1</v>
      </c>
      <c r="J5" s="69">
        <v>4</v>
      </c>
      <c r="K5" s="79">
        <v>2.48</v>
      </c>
      <c r="L5" s="73" t="s">
        <v>897</v>
      </c>
      <c r="M5" s="70">
        <f>K5*J5</f>
        <v>9.92</v>
      </c>
      <c r="N5" s="73" t="s">
        <v>917</v>
      </c>
    </row>
    <row r="6" spans="1:14" ht="31.5">
      <c r="A6" s="71" t="s">
        <v>912</v>
      </c>
      <c r="B6" s="69" t="s">
        <v>15</v>
      </c>
      <c r="C6" s="69" t="s">
        <v>918</v>
      </c>
      <c r="D6" s="74" t="s">
        <v>919</v>
      </c>
      <c r="E6" s="142" t="s">
        <v>920</v>
      </c>
      <c r="F6" s="69" t="s">
        <v>916</v>
      </c>
      <c r="G6" s="73"/>
      <c r="H6" s="73"/>
      <c r="I6" s="73">
        <v>50</v>
      </c>
      <c r="J6" s="69">
        <v>1</v>
      </c>
      <c r="K6" s="79">
        <v>13.01</v>
      </c>
      <c r="L6" s="73" t="s">
        <v>897</v>
      </c>
      <c r="M6" s="70">
        <f t="shared" ref="M6:M12" si="0">K6*J6</f>
        <v>13.01</v>
      </c>
      <c r="N6" s="73" t="s">
        <v>921</v>
      </c>
    </row>
    <row r="7" spans="1:14" ht="30">
      <c r="A7" s="71" t="s">
        <v>912</v>
      </c>
      <c r="B7" s="69" t="s">
        <v>15</v>
      </c>
      <c r="C7" s="69" t="s">
        <v>922</v>
      </c>
      <c r="D7" s="68" t="s">
        <v>923</v>
      </c>
      <c r="E7" s="73" t="s">
        <v>924</v>
      </c>
      <c r="F7" s="69" t="s">
        <v>916</v>
      </c>
      <c r="G7" s="73"/>
      <c r="H7" s="73"/>
      <c r="I7" s="73">
        <v>140</v>
      </c>
      <c r="J7" s="69">
        <v>1</v>
      </c>
      <c r="K7" s="79">
        <v>8.85</v>
      </c>
      <c r="L7" s="73" t="s">
        <v>897</v>
      </c>
      <c r="M7" s="70">
        <f t="shared" si="0"/>
        <v>8.85</v>
      </c>
      <c r="N7" s="73" t="s">
        <v>921</v>
      </c>
    </row>
    <row r="8" spans="1:14" ht="31.5">
      <c r="A8" s="71" t="s">
        <v>912</v>
      </c>
      <c r="B8" s="69" t="s">
        <v>15</v>
      </c>
      <c r="C8" s="69" t="s">
        <v>925</v>
      </c>
      <c r="D8" s="69" t="s">
        <v>926</v>
      </c>
      <c r="E8" s="145" t="s">
        <v>927</v>
      </c>
      <c r="F8" s="69" t="s">
        <v>916</v>
      </c>
      <c r="G8" s="73"/>
      <c r="H8" s="73"/>
      <c r="I8" s="73">
        <v>10</v>
      </c>
      <c r="J8" s="69">
        <v>1</v>
      </c>
      <c r="K8" s="79">
        <v>10.5</v>
      </c>
      <c r="L8" s="73" t="s">
        <v>897</v>
      </c>
      <c r="M8" s="70">
        <f t="shared" si="0"/>
        <v>10.5</v>
      </c>
      <c r="N8" s="73" t="s">
        <v>928</v>
      </c>
    </row>
    <row r="9" spans="1:14" ht="31.5">
      <c r="A9" s="71" t="s">
        <v>912</v>
      </c>
      <c r="B9" s="69" t="s">
        <v>15</v>
      </c>
      <c r="C9" s="69" t="s">
        <v>929</v>
      </c>
      <c r="D9" s="69" t="s">
        <v>930</v>
      </c>
      <c r="E9" s="145" t="s">
        <v>931</v>
      </c>
      <c r="F9" s="69" t="s">
        <v>916</v>
      </c>
      <c r="G9" s="73"/>
      <c r="H9" s="73"/>
      <c r="I9" s="73">
        <v>10</v>
      </c>
      <c r="J9" s="69">
        <v>1</v>
      </c>
      <c r="K9" s="79">
        <v>9.27</v>
      </c>
      <c r="L9" s="73" t="s">
        <v>897</v>
      </c>
      <c r="M9" s="70">
        <f t="shared" si="0"/>
        <v>9.27</v>
      </c>
      <c r="N9" s="73" t="s">
        <v>932</v>
      </c>
    </row>
    <row r="10" spans="1:14" ht="30">
      <c r="A10" s="71" t="s">
        <v>912</v>
      </c>
      <c r="B10" s="69" t="s">
        <v>15</v>
      </c>
      <c r="C10" s="69" t="s">
        <v>933</v>
      </c>
      <c r="D10" s="69" t="s">
        <v>934</v>
      </c>
      <c r="E10" s="73" t="s">
        <v>935</v>
      </c>
      <c r="F10" s="69" t="s">
        <v>916</v>
      </c>
      <c r="G10" s="73"/>
      <c r="H10" s="73"/>
      <c r="I10" s="73">
        <v>25</v>
      </c>
      <c r="J10" s="69">
        <v>1</v>
      </c>
      <c r="K10" s="79">
        <v>8.98</v>
      </c>
      <c r="L10" s="73" t="s">
        <v>897</v>
      </c>
      <c r="M10" s="70">
        <f t="shared" si="0"/>
        <v>8.98</v>
      </c>
      <c r="N10" s="73" t="s">
        <v>932</v>
      </c>
    </row>
    <row r="11" spans="1:14" ht="30">
      <c r="A11" s="71" t="s">
        <v>912</v>
      </c>
      <c r="B11" s="69" t="s">
        <v>15</v>
      </c>
      <c r="C11" s="69" t="s">
        <v>936</v>
      </c>
      <c r="D11" s="69" t="s">
        <v>937</v>
      </c>
      <c r="E11" s="73" t="s">
        <v>938</v>
      </c>
      <c r="F11" s="69" t="s">
        <v>916</v>
      </c>
      <c r="G11" s="73"/>
      <c r="H11" s="73"/>
      <c r="I11" s="73">
        <v>10</v>
      </c>
      <c r="J11" s="69">
        <v>1</v>
      </c>
      <c r="K11" s="79">
        <v>4.97</v>
      </c>
      <c r="L11" s="73" t="s">
        <v>897</v>
      </c>
      <c r="M11" s="70">
        <f t="shared" si="0"/>
        <v>4.97</v>
      </c>
      <c r="N11" s="73" t="s">
        <v>921</v>
      </c>
    </row>
    <row r="12" spans="1:14" ht="30">
      <c r="A12" s="71" t="s">
        <v>912</v>
      </c>
      <c r="B12" s="69" t="s">
        <v>15</v>
      </c>
      <c r="C12" s="69" t="s">
        <v>939</v>
      </c>
      <c r="D12" s="69" t="s">
        <v>940</v>
      </c>
      <c r="E12" s="73" t="s">
        <v>941</v>
      </c>
      <c r="F12" s="69" t="s">
        <v>916</v>
      </c>
      <c r="G12" s="73"/>
      <c r="H12" s="73"/>
      <c r="I12" s="73">
        <v>10</v>
      </c>
      <c r="J12" s="69">
        <v>1</v>
      </c>
      <c r="K12" s="79">
        <v>4.8</v>
      </c>
      <c r="L12" s="73" t="s">
        <v>897</v>
      </c>
      <c r="M12" s="70">
        <f t="shared" si="0"/>
        <v>4.8</v>
      </c>
      <c r="N12" s="73" t="s">
        <v>942</v>
      </c>
    </row>
    <row r="13" spans="1:14" s="5" customFormat="1">
      <c r="A13" s="155" t="s">
        <v>912</v>
      </c>
      <c r="B13" s="156" t="s">
        <v>15</v>
      </c>
      <c r="C13" s="156" t="s">
        <v>943</v>
      </c>
      <c r="D13" s="157"/>
      <c r="E13" s="158"/>
      <c r="F13" s="159"/>
      <c r="G13" s="158"/>
      <c r="H13" s="158"/>
      <c r="I13" s="158"/>
      <c r="J13" s="156"/>
      <c r="K13" s="160"/>
      <c r="L13" s="158"/>
      <c r="M13" s="161"/>
      <c r="N13" s="158"/>
    </row>
    <row r="14" spans="1:14" ht="31.5">
      <c r="A14" s="71" t="s">
        <v>944</v>
      </c>
      <c r="B14" s="73" t="s">
        <v>25</v>
      </c>
      <c r="C14" s="69" t="s">
        <v>945</v>
      </c>
      <c r="D14" t="s">
        <v>946</v>
      </c>
      <c r="E14" s="145" t="s">
        <v>947</v>
      </c>
      <c r="F14" s="192" t="s">
        <v>948</v>
      </c>
      <c r="G14" s="193"/>
      <c r="H14" s="73" t="s">
        <v>897</v>
      </c>
      <c r="I14" s="146" t="s">
        <v>949</v>
      </c>
      <c r="J14" s="69">
        <v>1</v>
      </c>
      <c r="K14" s="79">
        <v>13.84</v>
      </c>
      <c r="L14" s="73" t="s">
        <v>897</v>
      </c>
      <c r="M14" s="70">
        <v>13.84</v>
      </c>
      <c r="N14" s="73" t="s">
        <v>950</v>
      </c>
    </row>
    <row r="15" spans="1:14" ht="15.75" customHeight="1">
      <c r="A15" s="71" t="s">
        <v>944</v>
      </c>
      <c r="B15" s="73" t="s">
        <v>25</v>
      </c>
      <c r="C15" s="69" t="s">
        <v>951</v>
      </c>
      <c r="D15" t="s">
        <v>952</v>
      </c>
      <c r="E15" s="145" t="s">
        <v>947</v>
      </c>
      <c r="F15" s="192" t="s">
        <v>948</v>
      </c>
      <c r="G15" s="193" t="s">
        <v>897</v>
      </c>
      <c r="H15" s="73" t="s">
        <v>897</v>
      </c>
      <c r="I15" s="146">
        <v>100</v>
      </c>
      <c r="J15" s="69">
        <v>1</v>
      </c>
      <c r="K15" s="147">
        <v>16.03</v>
      </c>
      <c r="L15" s="73" t="s">
        <v>897</v>
      </c>
      <c r="M15" s="70">
        <v>16.03</v>
      </c>
      <c r="N15" s="73" t="s">
        <v>950</v>
      </c>
    </row>
    <row r="16" spans="1:14">
      <c r="A16" s="71" t="s">
        <v>897</v>
      </c>
      <c r="B16" s="69" t="s">
        <v>897</v>
      </c>
      <c r="C16" s="69" t="s">
        <v>897</v>
      </c>
      <c r="D16" s="69" t="s">
        <v>897</v>
      </c>
      <c r="E16" s="73" t="s">
        <v>897</v>
      </c>
      <c r="F16" s="69" t="s">
        <v>897</v>
      </c>
      <c r="G16" s="73" t="s">
        <v>897</v>
      </c>
      <c r="H16" s="73" t="s">
        <v>897</v>
      </c>
      <c r="I16" s="73" t="s">
        <v>897</v>
      </c>
      <c r="J16" s="69" t="s">
        <v>897</v>
      </c>
      <c r="K16" s="69" t="s">
        <v>897</v>
      </c>
      <c r="L16" s="73" t="s">
        <v>897</v>
      </c>
      <c r="M16" s="70"/>
      <c r="N16" s="73" t="s">
        <v>897</v>
      </c>
    </row>
    <row r="17" spans="1:14">
      <c r="A17" s="71" t="s">
        <v>897</v>
      </c>
      <c r="B17" s="69" t="s">
        <v>897</v>
      </c>
      <c r="C17" s="69" t="s">
        <v>897</v>
      </c>
      <c r="D17" s="69" t="s">
        <v>897</v>
      </c>
      <c r="E17" s="73" t="s">
        <v>897</v>
      </c>
      <c r="F17" s="69" t="s">
        <v>897</v>
      </c>
      <c r="G17" s="73" t="s">
        <v>897</v>
      </c>
      <c r="H17" s="73" t="s">
        <v>897</v>
      </c>
      <c r="I17" s="73" t="s">
        <v>897</v>
      </c>
      <c r="J17" s="69" t="s">
        <v>897</v>
      </c>
      <c r="K17" s="69" t="s">
        <v>897</v>
      </c>
      <c r="L17" s="73" t="s">
        <v>897</v>
      </c>
      <c r="M17" s="70"/>
      <c r="N17" s="73" t="s">
        <v>897</v>
      </c>
    </row>
    <row r="18" spans="1:14" ht="21">
      <c r="A18" s="71" t="s">
        <v>897</v>
      </c>
      <c r="B18" s="69" t="s">
        <v>897</v>
      </c>
      <c r="C18" s="69" t="s">
        <v>897</v>
      </c>
      <c r="D18" s="69" t="s">
        <v>897</v>
      </c>
      <c r="E18" s="73" t="s">
        <v>897</v>
      </c>
      <c r="F18" s="69" t="s">
        <v>897</v>
      </c>
      <c r="G18" s="75" t="s">
        <v>897</v>
      </c>
      <c r="H18" s="75" t="s">
        <v>897</v>
      </c>
      <c r="I18" s="75" t="s">
        <v>897</v>
      </c>
      <c r="J18" s="69" t="s">
        <v>897</v>
      </c>
      <c r="K18" s="69" t="s">
        <v>897</v>
      </c>
      <c r="L18" s="75" t="s">
        <v>897</v>
      </c>
      <c r="M18" s="70"/>
      <c r="N18" s="73" t="s">
        <v>897</v>
      </c>
    </row>
    <row r="19" spans="1:14" ht="21">
      <c r="A19" s="71" t="s">
        <v>897</v>
      </c>
      <c r="B19" s="69" t="s">
        <v>897</v>
      </c>
      <c r="C19" s="69" t="s">
        <v>897</v>
      </c>
      <c r="D19" s="69" t="s">
        <v>897</v>
      </c>
      <c r="E19" s="73" t="s">
        <v>897</v>
      </c>
      <c r="F19" s="69" t="s">
        <v>897</v>
      </c>
      <c r="G19" s="75" t="s">
        <v>897</v>
      </c>
      <c r="H19" s="75" t="s">
        <v>897</v>
      </c>
      <c r="I19" s="75" t="s">
        <v>897</v>
      </c>
      <c r="J19" s="69" t="s">
        <v>897</v>
      </c>
      <c r="K19" s="69" t="s">
        <v>897</v>
      </c>
      <c r="L19" s="75" t="s">
        <v>897</v>
      </c>
      <c r="M19" s="70"/>
      <c r="N19" s="73" t="s">
        <v>897</v>
      </c>
    </row>
    <row r="20" spans="1:14">
      <c r="A20" s="71" t="s">
        <v>897</v>
      </c>
      <c r="B20" s="69" t="s">
        <v>897</v>
      </c>
      <c r="C20" s="69" t="s">
        <v>897</v>
      </c>
      <c r="D20" s="69" t="s">
        <v>897</v>
      </c>
      <c r="E20" s="73" t="s">
        <v>897</v>
      </c>
      <c r="F20" s="69" t="s">
        <v>897</v>
      </c>
      <c r="G20" s="73" t="s">
        <v>897</v>
      </c>
      <c r="H20" s="73" t="s">
        <v>897</v>
      </c>
      <c r="I20" s="73" t="s">
        <v>897</v>
      </c>
      <c r="J20" s="69" t="s">
        <v>897</v>
      </c>
      <c r="K20" s="69" t="s">
        <v>897</v>
      </c>
      <c r="L20" s="73" t="s">
        <v>897</v>
      </c>
      <c r="M20" s="70"/>
      <c r="N20" s="73" t="s">
        <v>897</v>
      </c>
    </row>
    <row r="21" spans="1:14">
      <c r="A21" s="71" t="s">
        <v>897</v>
      </c>
      <c r="B21" s="69" t="s">
        <v>897</v>
      </c>
      <c r="C21" s="69" t="s">
        <v>897</v>
      </c>
      <c r="D21" s="69" t="s">
        <v>897</v>
      </c>
      <c r="E21" s="73" t="s">
        <v>897</v>
      </c>
      <c r="F21" s="69" t="s">
        <v>897</v>
      </c>
      <c r="G21" s="73" t="s">
        <v>897</v>
      </c>
      <c r="H21" s="73" t="s">
        <v>897</v>
      </c>
      <c r="I21" s="73" t="s">
        <v>897</v>
      </c>
      <c r="J21" s="69" t="s">
        <v>897</v>
      </c>
      <c r="K21" s="69" t="s">
        <v>897</v>
      </c>
      <c r="L21" s="73" t="s">
        <v>897</v>
      </c>
      <c r="M21" s="70"/>
      <c r="N21" s="73" t="s">
        <v>897</v>
      </c>
    </row>
    <row r="22" spans="1:14">
      <c r="A22" s="71" t="s">
        <v>897</v>
      </c>
      <c r="B22" s="69" t="s">
        <v>897</v>
      </c>
      <c r="C22" s="69" t="s">
        <v>897</v>
      </c>
      <c r="D22" s="69" t="s">
        <v>897</v>
      </c>
      <c r="E22" s="73" t="s">
        <v>897</v>
      </c>
      <c r="F22" s="69" t="s">
        <v>897</v>
      </c>
      <c r="G22" s="73" t="s">
        <v>897</v>
      </c>
      <c r="H22" s="73" t="s">
        <v>897</v>
      </c>
      <c r="I22" s="73" t="s">
        <v>897</v>
      </c>
      <c r="J22" s="69" t="s">
        <v>897</v>
      </c>
      <c r="K22" s="69" t="s">
        <v>897</v>
      </c>
      <c r="L22" s="73" t="s">
        <v>897</v>
      </c>
      <c r="M22" s="70"/>
      <c r="N22" s="73" t="s">
        <v>897</v>
      </c>
    </row>
    <row r="23" spans="1:14">
      <c r="A23" s="71" t="s">
        <v>897</v>
      </c>
      <c r="B23" s="69" t="s">
        <v>897</v>
      </c>
      <c r="C23" s="69" t="s">
        <v>897</v>
      </c>
      <c r="D23" s="69" t="s">
        <v>897</v>
      </c>
      <c r="E23" s="73" t="s">
        <v>897</v>
      </c>
      <c r="F23" s="69" t="s">
        <v>897</v>
      </c>
      <c r="G23" s="73" t="s">
        <v>897</v>
      </c>
      <c r="H23" s="73" t="s">
        <v>897</v>
      </c>
      <c r="I23" s="73" t="s">
        <v>897</v>
      </c>
      <c r="J23" s="69" t="s">
        <v>897</v>
      </c>
      <c r="K23" s="69" t="s">
        <v>897</v>
      </c>
      <c r="L23" s="73" t="s">
        <v>897</v>
      </c>
      <c r="M23" s="70"/>
      <c r="N23" s="73" t="s">
        <v>897</v>
      </c>
    </row>
    <row r="24" spans="1:14">
      <c r="A24" s="71" t="s">
        <v>897</v>
      </c>
      <c r="B24" s="69" t="s">
        <v>897</v>
      </c>
      <c r="C24" s="69" t="s">
        <v>897</v>
      </c>
      <c r="D24" s="69" t="s">
        <v>897</v>
      </c>
      <c r="E24" s="73" t="s">
        <v>897</v>
      </c>
      <c r="F24" s="69" t="s">
        <v>897</v>
      </c>
      <c r="G24" s="73" t="s">
        <v>897</v>
      </c>
      <c r="H24" s="73" t="s">
        <v>897</v>
      </c>
      <c r="I24" s="73" t="s">
        <v>897</v>
      </c>
      <c r="J24" s="69" t="s">
        <v>897</v>
      </c>
      <c r="K24" s="69" t="s">
        <v>897</v>
      </c>
      <c r="L24" s="73" t="s">
        <v>897</v>
      </c>
      <c r="M24" s="70"/>
      <c r="N24" s="73" t="s">
        <v>897</v>
      </c>
    </row>
    <row r="25" spans="1:14">
      <c r="A25" s="71" t="s">
        <v>897</v>
      </c>
      <c r="B25" s="69" t="s">
        <v>897</v>
      </c>
      <c r="C25" s="69" t="s">
        <v>897</v>
      </c>
      <c r="D25" s="69" t="s">
        <v>897</v>
      </c>
      <c r="E25" s="73" t="s">
        <v>897</v>
      </c>
      <c r="F25" s="69" t="s">
        <v>897</v>
      </c>
      <c r="G25" s="73" t="s">
        <v>897</v>
      </c>
      <c r="H25" s="73" t="s">
        <v>897</v>
      </c>
      <c r="I25" s="73" t="s">
        <v>897</v>
      </c>
      <c r="J25" s="69" t="s">
        <v>897</v>
      </c>
      <c r="K25" s="69" t="s">
        <v>897</v>
      </c>
      <c r="L25" s="73" t="s">
        <v>897</v>
      </c>
      <c r="M25" s="70"/>
      <c r="N25" s="73" t="s">
        <v>897</v>
      </c>
    </row>
    <row r="26" spans="1:14">
      <c r="A26" s="71" t="s">
        <v>897</v>
      </c>
      <c r="B26" s="69" t="s">
        <v>897</v>
      </c>
      <c r="C26" s="69" t="s">
        <v>897</v>
      </c>
      <c r="D26" s="69" t="s">
        <v>897</v>
      </c>
      <c r="E26" s="73" t="s">
        <v>897</v>
      </c>
      <c r="F26" s="69" t="s">
        <v>897</v>
      </c>
      <c r="G26" s="73" t="s">
        <v>897</v>
      </c>
      <c r="H26" s="73" t="s">
        <v>897</v>
      </c>
      <c r="I26" s="73" t="s">
        <v>897</v>
      </c>
      <c r="J26" s="69" t="s">
        <v>897</v>
      </c>
      <c r="K26" s="69" t="s">
        <v>897</v>
      </c>
      <c r="L26" s="73" t="s">
        <v>897</v>
      </c>
      <c r="M26" s="70"/>
      <c r="N26" s="73" t="s">
        <v>897</v>
      </c>
    </row>
    <row r="27" spans="1:14">
      <c r="A27" s="71" t="s">
        <v>897</v>
      </c>
      <c r="B27" s="69" t="s">
        <v>897</v>
      </c>
      <c r="C27" s="69" t="s">
        <v>897</v>
      </c>
      <c r="D27" s="69" t="s">
        <v>897</v>
      </c>
      <c r="E27" s="73" t="s">
        <v>897</v>
      </c>
      <c r="F27" s="69" t="s">
        <v>897</v>
      </c>
      <c r="G27" s="73" t="s">
        <v>897</v>
      </c>
      <c r="H27" s="73" t="s">
        <v>897</v>
      </c>
      <c r="I27" s="73" t="s">
        <v>897</v>
      </c>
      <c r="J27" s="69" t="s">
        <v>897</v>
      </c>
      <c r="K27" s="69" t="s">
        <v>897</v>
      </c>
      <c r="L27" s="73" t="s">
        <v>897</v>
      </c>
      <c r="M27" s="70"/>
      <c r="N27" s="73" t="s">
        <v>897</v>
      </c>
    </row>
    <row r="28" spans="1:14">
      <c r="A28" s="71" t="s">
        <v>897</v>
      </c>
      <c r="B28" s="69" t="s">
        <v>897</v>
      </c>
      <c r="C28" s="69" t="s">
        <v>897</v>
      </c>
      <c r="D28" s="69" t="s">
        <v>897</v>
      </c>
      <c r="E28" s="73" t="s">
        <v>897</v>
      </c>
      <c r="F28" s="69" t="s">
        <v>897</v>
      </c>
      <c r="G28" s="73" t="s">
        <v>897</v>
      </c>
      <c r="H28" s="73" t="s">
        <v>897</v>
      </c>
      <c r="I28" s="73" t="s">
        <v>897</v>
      </c>
      <c r="J28" s="69" t="s">
        <v>897</v>
      </c>
      <c r="K28" s="69" t="s">
        <v>897</v>
      </c>
      <c r="L28" s="73" t="s">
        <v>897</v>
      </c>
      <c r="M28" s="76"/>
      <c r="N28" s="73" t="s">
        <v>897</v>
      </c>
    </row>
    <row r="29" spans="1:14">
      <c r="A29" s="71" t="s">
        <v>897</v>
      </c>
      <c r="B29" s="69" t="s">
        <v>897</v>
      </c>
      <c r="C29" s="69" t="s">
        <v>897</v>
      </c>
      <c r="D29" s="69" t="s">
        <v>897</v>
      </c>
      <c r="E29" s="73" t="s">
        <v>897</v>
      </c>
      <c r="F29" s="69" t="s">
        <v>897</v>
      </c>
      <c r="G29" s="73" t="s">
        <v>897</v>
      </c>
      <c r="H29" s="73" t="s">
        <v>897</v>
      </c>
      <c r="I29" s="73" t="s">
        <v>897</v>
      </c>
      <c r="J29" s="69" t="s">
        <v>897</v>
      </c>
      <c r="K29" s="69" t="s">
        <v>897</v>
      </c>
      <c r="L29" s="73" t="s">
        <v>897</v>
      </c>
      <c r="M29" s="69" t="s">
        <v>897</v>
      </c>
      <c r="N29" s="73" t="s">
        <v>897</v>
      </c>
    </row>
    <row r="30" spans="1:14">
      <c r="A30" s="71" t="s">
        <v>897</v>
      </c>
      <c r="B30" s="69" t="s">
        <v>897</v>
      </c>
      <c r="C30" s="77" t="s">
        <v>910</v>
      </c>
      <c r="D30" s="69" t="s">
        <v>897</v>
      </c>
      <c r="E30" s="73" t="s">
        <v>897</v>
      </c>
      <c r="F30" s="69" t="s">
        <v>897</v>
      </c>
      <c r="G30" s="73" t="s">
        <v>897</v>
      </c>
      <c r="H30" s="73" t="s">
        <v>897</v>
      </c>
      <c r="I30" s="73" t="s">
        <v>897</v>
      </c>
      <c r="J30" s="69" t="s">
        <v>897</v>
      </c>
      <c r="K30" s="69" t="s">
        <v>897</v>
      </c>
      <c r="L30" s="73" t="s">
        <v>897</v>
      </c>
      <c r="M30" s="78">
        <f>SUM(M5:M27)</f>
        <v>100.17</v>
      </c>
      <c r="N30" s="73" t="s">
        <v>897</v>
      </c>
    </row>
  </sheetData>
  <mergeCells count="16">
    <mergeCell ref="M3:M4"/>
    <mergeCell ref="N3:N4"/>
    <mergeCell ref="G3:G4"/>
    <mergeCell ref="H3:H4"/>
    <mergeCell ref="I3:I4"/>
    <mergeCell ref="J3:J4"/>
    <mergeCell ref="K3:K4"/>
    <mergeCell ref="L3:L4"/>
    <mergeCell ref="F14:G14"/>
    <mergeCell ref="F15:G15"/>
    <mergeCell ref="F3:F4"/>
    <mergeCell ref="A3:A4"/>
    <mergeCell ref="B3:B4"/>
    <mergeCell ref="C3:C4"/>
    <mergeCell ref="D3:D4"/>
    <mergeCell ref="E3:E4"/>
  </mergeCells>
  <hyperlinks>
    <hyperlink ref="E5" r:id="rId1" xr:uid="{905826F7-A095-40CE-8C1C-BCE612D01AB6}"/>
    <hyperlink ref="E8" r:id="rId2" xr:uid="{C8D1AF29-EA30-4DF9-8700-E2B83596DB41}"/>
    <hyperlink ref="E9" r:id="rId3" xr:uid="{6AF59B05-A4D8-48F6-8850-4DA279604A12}"/>
    <hyperlink ref="E14" r:id="rId4" xr:uid="{91946353-C751-4714-9E7F-07921E86B3B8}"/>
    <hyperlink ref="E15" r:id="rId5" xr:uid="{A47773B1-CF8B-493C-9E89-F29931ACF9C5}"/>
    <hyperlink ref="E6" r:id="rId6" xr:uid="{EC453A42-0EB0-4183-9B67-398F4598AB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490E221927044A7105582CD04558E" ma:contentTypeVersion="22" ma:contentTypeDescription="Create a new document." ma:contentTypeScope="" ma:versionID="344bac396c19bb0125e3eb550f7a8409">
  <xsd:schema xmlns:xsd="http://www.w3.org/2001/XMLSchema" xmlns:xs="http://www.w3.org/2001/XMLSchema" xmlns:p="http://schemas.microsoft.com/office/2006/metadata/properties" xmlns:ns2="97df9da8-5cf2-4cd4-a60c-48b3ba3913ee" xmlns:ns3="8a155073-b202-40ac-84dc-d25e7b1c5022" targetNamespace="http://schemas.microsoft.com/office/2006/metadata/properties" ma:root="true" ma:fieldsID="5484c130d33ae4aa12d5e6bb67d0cd77" ns2:_="" ns3:_="">
    <xsd:import namespace="97df9da8-5cf2-4cd4-a60c-48b3ba3913ee"/>
    <xsd:import namespace="8a155073-b202-40ac-84dc-d25e7b1c5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_x0023_" minOccurs="0"/>
                <xsd:element ref="ns2:MediaServiceSearchProperties" minOccurs="0"/>
                <xsd:element ref="ns2:MediaServiceObjectDetectorVersions" minOccurs="0"/>
                <xsd:element ref="ns2:Comment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f9da8-5cf2-4cd4-a60c-48b3ba391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4d4cd7-a39b-4460-b33b-417b4461d6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023_" ma:index="23" nillable="true" ma:displayName="#" ma:format="Dropdown" ma:internalName="_x0023_" ma:percentage="FALSE">
      <xsd:simpleType>
        <xsd:restriction base="dms:Number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26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55073-b202-40ac-84dc-d25e7b1c502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0e7b1-faaa-4f08-9587-5eccda37f86e}" ma:internalName="TaxCatchAll" ma:showField="CatchAllData" ma:web="8a155073-b202-40ac-84dc-d25e7b1c50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f9da8-5cf2-4cd4-a60c-48b3ba3913ee">
      <Terms xmlns="http://schemas.microsoft.com/office/infopath/2007/PartnerControls"/>
    </lcf76f155ced4ddcb4097134ff3c332f>
    <TaxCatchAll xmlns="8a155073-b202-40ac-84dc-d25e7b1c5022" xsi:nil="true"/>
    <_x0023_ xmlns="97df9da8-5cf2-4cd4-a60c-48b3ba3913ee" xsi:nil="true"/>
    <Comments xmlns="97df9da8-5cf2-4cd4-a60c-48b3ba3913ee" xsi:nil="true"/>
  </documentManagement>
</p:properties>
</file>

<file path=customXml/itemProps1.xml><?xml version="1.0" encoding="utf-8"?>
<ds:datastoreItem xmlns:ds="http://schemas.openxmlformats.org/officeDocument/2006/customXml" ds:itemID="{0ECE4C8D-2E89-4A4E-B13E-5061DF8DA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f9da8-5cf2-4cd4-a60c-48b3ba3913ee"/>
    <ds:schemaRef ds:uri="8a155073-b202-40ac-84dc-d25e7b1c5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9BDF9B-A95D-424F-855F-6D356C39596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7BF42CB-C0F0-47EA-B1E0-6ABE789325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A9B5C0C-C0FC-4E22-8F94-0AE14EBD22AC}">
  <ds:schemaRefs>
    <ds:schemaRef ds:uri="http://schemas.microsoft.com/office/2006/metadata/properties"/>
    <ds:schemaRef ds:uri="http://www.w3.org/XML/1998/namespace"/>
    <ds:schemaRef ds:uri="8a155073-b202-40ac-84dc-d25e7b1c5022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7df9da8-5cf2-4cd4-a60c-48b3ba3913ee"/>
  </ds:schemaRefs>
</ds:datastoreItem>
</file>

<file path=docMetadata/LabelInfo.xml><?xml version="1.0" encoding="utf-8"?>
<clbl:labelList xmlns:clbl="http://schemas.microsoft.com/office/2020/mipLabelMetadata">
  <clbl:label id="{baf8218e-b302-4465-a993-4a39c97251b2}" enabled="0" method="" siteId="{baf8218e-b302-4465-a993-4a39c9725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Gantt</vt:lpstr>
      <vt:lpstr>Drivetrain</vt:lpstr>
      <vt:lpstr>Cost Breakdown</vt:lpstr>
      <vt:lpstr>Chassis</vt:lpstr>
      <vt:lpstr>Suspension</vt:lpstr>
      <vt:lpstr>Driver Controls</vt:lpstr>
      <vt:lpstr>Tools&amp;Shop Supplies</vt:lpstr>
      <vt:lpstr>Fasteners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Farinacci, Josiah Fredrick</cp:lastModifiedBy>
  <cp:revision/>
  <dcterms:created xsi:type="dcterms:W3CDTF">2022-09-10T14:24:26Z</dcterms:created>
  <dcterms:modified xsi:type="dcterms:W3CDTF">2025-08-08T12:08:26Z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0x010100CAD490E221927044A7105582CD04558E</vt:lpwstr>
  </property>
  <property fmtid="{D5CDD505-2E9C-101B-9397-08002B2CF9AE}" pid="3" name="MediaServiceImageTags">
    <vt:lpwstr/>
  </property>
</Properties>
</file>