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3"/>
  <workbookPr/>
  <mc:AlternateContent xmlns:mc="http://schemas.openxmlformats.org/markup-compatibility/2006">
    <mc:Choice Requires="x15">
      <x15ac:absPath xmlns:x15ac="http://schemas.microsoft.com/office/spreadsheetml/2010/11/ac" url="/Users/eleven/GSU/cj/Cost &amp; Managerial ACCT/Project2/"/>
    </mc:Choice>
  </mc:AlternateContent>
  <xr:revisionPtr revIDLastSave="0" documentId="13_ncr:1_{49DB5488-9D97-694D-8F8D-3B9A33A4A86B}" xr6:coauthVersionLast="45" xr6:coauthVersionMax="45" xr10:uidLastSave="{00000000-0000-0000-0000-000000000000}"/>
  <bookViews>
    <workbookView xWindow="600" yWindow="460" windowWidth="27760" windowHeight="14080" xr2:uid="{00000000-000D-0000-FFFF-FFFF00000000}"/>
  </bookViews>
  <sheets>
    <sheet name="Product Standards" sheetId="2" r:id="rId1"/>
    <sheet name="Inventory Information" sheetId="3" r:id="rId2"/>
    <sheet name="Purchasing Information" sheetId="4" r:id="rId3"/>
    <sheet name="Accounts Payable Summary" sheetId="5" r:id="rId4"/>
  </sheets>
  <definedNames>
    <definedName name="_xlnm._FilterDatabase" localSheetId="3" hidden="1">'Accounts Payable Summary'!$A$1:$G$74</definedName>
    <definedName name="_xlnm._FilterDatabase" localSheetId="0" hidden="1">'Product Standards'!$A$1:$F$19</definedName>
    <definedName name="_xlnm._FilterDatabase" localSheetId="2" hidden="1">'Purchasing Information'!$A$1:$F$75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4" i="2" l="1"/>
  <c r="J5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23" i="2"/>
  <c r="F3" i="3"/>
  <c r="G3" i="3" s="1"/>
  <c r="I24" i="2" s="1"/>
  <c r="F4" i="3"/>
  <c r="G4" i="3" s="1"/>
  <c r="I25" i="2" s="1"/>
  <c r="F5" i="3"/>
  <c r="G5" i="3" s="1"/>
  <c r="I34" i="2" s="1"/>
  <c r="F6" i="3"/>
  <c r="G6" i="3" s="1"/>
  <c r="I35" i="2" s="1"/>
  <c r="F7" i="3"/>
  <c r="G7" i="3" s="1"/>
  <c r="I36" i="2" s="1"/>
  <c r="F8" i="3"/>
  <c r="G8" i="3" s="1"/>
  <c r="I37" i="2" s="1"/>
  <c r="F9" i="3"/>
  <c r="G9" i="3" s="1"/>
  <c r="I26" i="2" s="1"/>
  <c r="F10" i="3"/>
  <c r="G10" i="3" s="1"/>
  <c r="I27" i="2" s="1"/>
  <c r="F11" i="3"/>
  <c r="G11" i="3" s="1"/>
  <c r="I28" i="2" s="1"/>
  <c r="F12" i="3"/>
  <c r="G12" i="3" s="1"/>
  <c r="I38" i="2" s="1"/>
  <c r="F13" i="3"/>
  <c r="G13" i="3" s="1"/>
  <c r="I39" i="2" s="1"/>
  <c r="F14" i="3"/>
  <c r="G14" i="3" s="1"/>
  <c r="I29" i="2" s="1"/>
  <c r="F15" i="3"/>
  <c r="G15" i="3" s="1"/>
  <c r="I30" i="2" s="1"/>
  <c r="F16" i="3"/>
  <c r="G16" i="3" s="1"/>
  <c r="I40" i="2" s="1"/>
  <c r="F17" i="3"/>
  <c r="G17" i="3" s="1"/>
  <c r="I31" i="2" s="1"/>
  <c r="F18" i="3"/>
  <c r="G18" i="3" s="1"/>
  <c r="I32" i="2" s="1"/>
  <c r="F19" i="3"/>
  <c r="G19" i="3" s="1"/>
  <c r="I33" i="2" s="1"/>
  <c r="F2" i="3"/>
  <c r="G2" i="3" s="1"/>
  <c r="I23" i="2" s="1"/>
  <c r="G35" i="2"/>
  <c r="G36" i="2"/>
  <c r="G37" i="2"/>
  <c r="G38" i="2"/>
  <c r="G39" i="2"/>
  <c r="G40" i="2"/>
  <c r="G24" i="2"/>
  <c r="G25" i="2"/>
  <c r="G26" i="2"/>
  <c r="G27" i="2"/>
  <c r="G28" i="2"/>
  <c r="G29" i="2"/>
  <c r="G30" i="2"/>
  <c r="G31" i="2"/>
  <c r="G32" i="2"/>
  <c r="G33" i="2"/>
  <c r="G23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" i="2"/>
  <c r="I18" i="2" l="1"/>
  <c r="J18" i="2" s="1"/>
  <c r="I14" i="2"/>
  <c r="J14" i="2" s="1"/>
  <c r="I10" i="2"/>
  <c r="J10" i="2" s="1"/>
  <c r="I6" i="2"/>
  <c r="J6" i="2" s="1"/>
  <c r="I17" i="2"/>
  <c r="J17" i="2" s="1"/>
  <c r="I13" i="2"/>
  <c r="J13" i="2" s="1"/>
  <c r="I9" i="2"/>
  <c r="J9" i="2" s="1"/>
  <c r="I5" i="2"/>
  <c r="I2" i="2"/>
  <c r="J2" i="2" s="1"/>
  <c r="I16" i="2"/>
  <c r="J16" i="2" s="1"/>
  <c r="I12" i="2"/>
  <c r="J12" i="2" s="1"/>
  <c r="I8" i="2"/>
  <c r="J8" i="2" s="1"/>
  <c r="I4" i="2"/>
  <c r="J4" i="2" s="1"/>
  <c r="I19" i="2"/>
  <c r="J19" i="2" s="1"/>
  <c r="I15" i="2"/>
  <c r="J15" i="2" s="1"/>
  <c r="I11" i="2"/>
  <c r="J11" i="2" s="1"/>
  <c r="I7" i="2"/>
  <c r="J7" i="2" s="1"/>
  <c r="I3" i="2"/>
  <c r="J3" i="2" s="1"/>
</calcChain>
</file>

<file path=xl/sharedStrings.xml><?xml version="1.0" encoding="utf-8"?>
<sst xmlns="http://schemas.openxmlformats.org/spreadsheetml/2006/main" count="487" uniqueCount="47">
  <si>
    <t>SKU</t>
  </si>
  <si>
    <t>Invoice</t>
  </si>
  <si>
    <t>Quantity</t>
  </si>
  <si>
    <t>Total Price</t>
  </si>
  <si>
    <t>Vendor</t>
  </si>
  <si>
    <t>Purchase order</t>
  </si>
  <si>
    <t>Purchasing Agent</t>
  </si>
  <si>
    <t>Alpha</t>
  </si>
  <si>
    <t>Chris</t>
  </si>
  <si>
    <t>Technical Innovations</t>
  </si>
  <si>
    <t>Alex</t>
  </si>
  <si>
    <t>American Products</t>
  </si>
  <si>
    <t>Pat</t>
  </si>
  <si>
    <t>Charleston</t>
  </si>
  <si>
    <t>Giant Wholesale</t>
  </si>
  <si>
    <t>Limited Stock</t>
  </si>
  <si>
    <t>Standard Cost</t>
  </si>
  <si>
    <t>Product</t>
  </si>
  <si>
    <t>X370A</t>
  </si>
  <si>
    <t>Z410B</t>
  </si>
  <si>
    <t>Primary Vendor</t>
  </si>
  <si>
    <t>ft</t>
  </si>
  <si>
    <t>N/A</t>
  </si>
  <si>
    <t>lbs</t>
  </si>
  <si>
    <t>Beginning Inventory</t>
  </si>
  <si>
    <t>Ending Inventory</t>
  </si>
  <si>
    <t>PO Date</t>
  </si>
  <si>
    <t>Received</t>
  </si>
  <si>
    <t>Paid</t>
  </si>
  <si>
    <t>Yes</t>
  </si>
  <si>
    <t>CX876</t>
  </si>
  <si>
    <t>CX890</t>
  </si>
  <si>
    <t>CX899</t>
  </si>
  <si>
    <t>No</t>
  </si>
  <si>
    <t>CX902</t>
  </si>
  <si>
    <t>Standard Material Unit</t>
  </si>
  <si>
    <t>Standard Material per Unit of Product</t>
  </si>
  <si>
    <t>Purchase cost in 2018</t>
  </si>
  <si>
    <t>Purchase amount in 2018</t>
  </si>
  <si>
    <t>2018 price per</t>
  </si>
  <si>
    <t>Price Variance</t>
  </si>
  <si>
    <t>Actual Unit Produced</t>
  </si>
  <si>
    <t>Standard Quantity</t>
  </si>
  <si>
    <t>Actual Quantity Used</t>
  </si>
  <si>
    <t>Efficiency Variance</t>
  </si>
  <si>
    <t xml:space="preserve">Actual Quantity Purchased </t>
  </si>
  <si>
    <t>AQ used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</si>
</sst>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/d/yy;@"/>
    <numFmt numFmtId="174" formatCode="_(&quot;$&quot;* #,##0.00\U_);_(&quot;$&quot;* #,##0.00\F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">
    <xf numFmtId="0" fontId="0" fillId="0" borderId="0" xfId="0"/>
    <xf numFmtId="44" fontId="0" fillId="0" borderId="0" xfId="1" applyFont="1"/>
    <xf numFmtId="164" fontId="0" fillId="0" borderId="0" xfId="0" applyNumberFormat="1"/>
    <xf numFmtId="14" fontId="0" fillId="0" borderId="0" xfId="0" applyNumberFormat="1"/>
    <xf numFmtId="43" fontId="0" fillId="0" borderId="0" xfId="0" applyNumberFormat="1"/>
    <xf numFmtId="43" fontId="0" fillId="2" borderId="0" xfId="0" applyNumberFormat="1" applyFill="1"/>
    <xf numFmtId="0" fontId="2" fillId="0" borderId="0" xfId="0" applyFont="1"/>
    <xf numFmtId="44" fontId="0" fillId="0" borderId="0" xfId="0" applyNumberFormat="1"/>
    <xf numFmtId="44" fontId="2" fillId="0" borderId="0" xfId="0" applyNumberFormat="1" applyFont="1"/>
    <xf numFmtId="43" fontId="2" fillId="0" borderId="0" xfId="0" applyNumberFormat="1" applyFont="1"/>
    <xf numFmtId="174" fontId="0" fillId="0" borderId="0" xfId="0" applyNumberFormat="1"/>
    <xf numFmtId="0" fontId="3" fillId="0" borderId="0" xfId="0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0"/>
  <sheetViews>
    <sheetView tabSelected="1" topLeftCell="A17" workbookViewId="0">
      <selection activeCell="H36" sqref="H36"/>
    </sheetView>
  </sheetViews>
  <sheetFormatPr baseColWidth="10" defaultColWidth="8.83203125" defaultRowHeight="15" x14ac:dyDescent="0.2"/>
  <cols>
    <col min="1" max="1" width="16.6640625" customWidth="1"/>
    <col min="2" max="2" width="13.1640625" customWidth="1"/>
    <col min="3" max="3" width="26.1640625" customWidth="1"/>
    <col min="4" max="4" width="18.83203125" customWidth="1"/>
    <col min="5" max="5" width="19.33203125" customWidth="1"/>
    <col min="6" max="6" width="17" customWidth="1"/>
    <col min="7" max="7" width="22.83203125" customWidth="1"/>
    <col min="8" max="8" width="30" customWidth="1"/>
    <col min="9" max="9" width="14.6640625" customWidth="1"/>
    <col min="10" max="10" width="15.6640625" customWidth="1"/>
    <col min="11" max="11" width="6.1640625" customWidth="1"/>
    <col min="12" max="12" width="14.1640625" customWidth="1"/>
    <col min="13" max="13" width="10.1640625" bestFit="1" customWidth="1"/>
  </cols>
  <sheetData>
    <row r="1" spans="1:10" x14ac:dyDescent="0.2">
      <c r="A1" t="s">
        <v>17</v>
      </c>
      <c r="B1" t="s">
        <v>0</v>
      </c>
      <c r="C1" t="s">
        <v>20</v>
      </c>
      <c r="D1" t="s">
        <v>16</v>
      </c>
      <c r="E1" t="s">
        <v>35</v>
      </c>
      <c r="F1" t="s">
        <v>36</v>
      </c>
      <c r="G1" s="11" t="s">
        <v>38</v>
      </c>
      <c r="H1" s="11" t="s">
        <v>37</v>
      </c>
      <c r="I1" s="11" t="s">
        <v>39</v>
      </c>
      <c r="J1" s="11" t="s">
        <v>40</v>
      </c>
    </row>
    <row r="2" spans="1:10" x14ac:dyDescent="0.2">
      <c r="A2" t="s">
        <v>18</v>
      </c>
      <c r="B2">
        <v>100525</v>
      </c>
      <c r="C2" t="s">
        <v>7</v>
      </c>
      <c r="D2" s="1">
        <v>1.25</v>
      </c>
      <c r="E2" t="s">
        <v>21</v>
      </c>
      <c r="F2">
        <v>0.2</v>
      </c>
      <c r="G2" s="6">
        <v>4500</v>
      </c>
      <c r="H2" s="7">
        <f>SUMIF('Accounts Payable Summary'!$D$20:$D$74,'Product Standards'!B2,'Accounts Payable Summary'!$F$20:$F$74)</f>
        <v>5225</v>
      </c>
      <c r="I2" s="7">
        <f>H2/G2</f>
        <v>1.1611111111111112</v>
      </c>
      <c r="J2" s="10">
        <f>I2*G2-G2*D2</f>
        <v>-400</v>
      </c>
    </row>
    <row r="3" spans="1:10" x14ac:dyDescent="0.2">
      <c r="A3" t="s">
        <v>18</v>
      </c>
      <c r="B3">
        <v>101652</v>
      </c>
      <c r="C3" t="s">
        <v>7</v>
      </c>
      <c r="D3" s="1">
        <v>1.5</v>
      </c>
      <c r="E3" t="s">
        <v>21</v>
      </c>
      <c r="F3">
        <v>0.2</v>
      </c>
      <c r="G3" s="6">
        <v>3400</v>
      </c>
      <c r="H3" s="7">
        <f>SUMIF('Accounts Payable Summary'!$D$20:$D$74,'Product Standards'!B3,'Accounts Payable Summary'!$F$20:$F$74)</f>
        <v>5550</v>
      </c>
      <c r="I3" s="7">
        <f t="shared" ref="I3:I19" si="0">H3/G3</f>
        <v>1.6323529411764706</v>
      </c>
      <c r="J3" s="10">
        <f t="shared" ref="J3:J19" si="1">I3*G3-G3*D3</f>
        <v>450</v>
      </c>
    </row>
    <row r="4" spans="1:10" x14ac:dyDescent="0.2">
      <c r="A4" t="s">
        <v>18</v>
      </c>
      <c r="B4">
        <v>108900</v>
      </c>
      <c r="C4" t="s">
        <v>7</v>
      </c>
      <c r="D4" s="1">
        <v>1.75</v>
      </c>
      <c r="E4" t="s">
        <v>21</v>
      </c>
      <c r="F4">
        <v>0.5</v>
      </c>
      <c r="G4" s="6">
        <v>7300</v>
      </c>
      <c r="H4" s="7">
        <f>SUMIF('Accounts Payable Summary'!$D$20:$D$74,'Product Standards'!B4,'Accounts Payable Summary'!$F$20:$F$74)</f>
        <v>12625</v>
      </c>
      <c r="I4" s="7">
        <f t="shared" si="0"/>
        <v>1.7294520547945205</v>
      </c>
      <c r="J4" s="10">
        <f t="shared" si="1"/>
        <v>-150</v>
      </c>
    </row>
    <row r="5" spans="1:10" x14ac:dyDescent="0.2">
      <c r="A5" t="s">
        <v>18</v>
      </c>
      <c r="B5">
        <v>202456</v>
      </c>
      <c r="C5" t="s">
        <v>11</v>
      </c>
      <c r="D5" s="1">
        <v>10.75</v>
      </c>
      <c r="E5" t="s">
        <v>22</v>
      </c>
      <c r="F5">
        <v>6</v>
      </c>
      <c r="G5" s="6">
        <v>105000</v>
      </c>
      <c r="H5" s="7">
        <f>SUMIF('Accounts Payable Summary'!$D$20:$D$74,'Product Standards'!B5,'Accounts Payable Summary'!$F$20:$F$74)</f>
        <v>1128750</v>
      </c>
      <c r="I5" s="7">
        <f t="shared" si="0"/>
        <v>10.75</v>
      </c>
      <c r="J5" s="10">
        <f>I5*G5-G5*D5</f>
        <v>0</v>
      </c>
    </row>
    <row r="6" spans="1:10" x14ac:dyDescent="0.2">
      <c r="A6" t="s">
        <v>18</v>
      </c>
      <c r="B6">
        <v>300080</v>
      </c>
      <c r="C6" t="s">
        <v>13</v>
      </c>
      <c r="D6" s="1">
        <v>0.05</v>
      </c>
      <c r="E6" t="s">
        <v>23</v>
      </c>
      <c r="F6">
        <v>1</v>
      </c>
      <c r="G6" s="6">
        <v>24000</v>
      </c>
      <c r="H6" s="7">
        <f>SUMIF('Accounts Payable Summary'!$D$20:$D$74,'Product Standards'!B6,'Accounts Payable Summary'!$F$20:$F$74)</f>
        <v>1197.5999999999999</v>
      </c>
      <c r="I6" s="7">
        <f t="shared" si="0"/>
        <v>4.9899999999999993E-2</v>
      </c>
      <c r="J6" s="10">
        <f t="shared" si="1"/>
        <v>-2.4000000000000909</v>
      </c>
    </row>
    <row r="7" spans="1:10" x14ac:dyDescent="0.2">
      <c r="A7" t="s">
        <v>18</v>
      </c>
      <c r="B7">
        <v>300082</v>
      </c>
      <c r="C7" t="s">
        <v>13</v>
      </c>
      <c r="D7" s="1">
        <v>0.08</v>
      </c>
      <c r="E7" t="s">
        <v>23</v>
      </c>
      <c r="F7">
        <v>5</v>
      </c>
      <c r="G7" s="6">
        <v>110000</v>
      </c>
      <c r="H7" s="7">
        <f>SUMIF('Accounts Payable Summary'!$D$20:$D$74,'Product Standards'!B7,'Accounts Payable Summary'!$F$20:$F$74)</f>
        <v>8250</v>
      </c>
      <c r="I7" s="7">
        <f t="shared" si="0"/>
        <v>7.4999999999999997E-2</v>
      </c>
      <c r="J7" s="10">
        <f t="shared" si="1"/>
        <v>-550</v>
      </c>
    </row>
    <row r="8" spans="1:10" x14ac:dyDescent="0.2">
      <c r="A8" t="s">
        <v>18</v>
      </c>
      <c r="B8">
        <v>555874</v>
      </c>
      <c r="C8" t="s">
        <v>14</v>
      </c>
      <c r="D8" s="1">
        <v>0.05</v>
      </c>
      <c r="E8" t="s">
        <v>21</v>
      </c>
      <c r="F8">
        <v>2</v>
      </c>
      <c r="G8" s="6">
        <v>40000</v>
      </c>
      <c r="H8" s="7">
        <f>SUMIF('Accounts Payable Summary'!$D$20:$D$74,'Product Standards'!B8,'Accounts Payable Summary'!$F$20:$F$74)</f>
        <v>1800</v>
      </c>
      <c r="I8" s="7">
        <f t="shared" si="0"/>
        <v>4.4999999999999998E-2</v>
      </c>
      <c r="J8" s="10">
        <f t="shared" si="1"/>
        <v>-200</v>
      </c>
    </row>
    <row r="9" spans="1:10" x14ac:dyDescent="0.2">
      <c r="A9" t="s">
        <v>18</v>
      </c>
      <c r="B9">
        <v>555902</v>
      </c>
      <c r="C9" t="s">
        <v>14</v>
      </c>
      <c r="D9" s="1">
        <v>0.08</v>
      </c>
      <c r="E9" t="s">
        <v>21</v>
      </c>
      <c r="F9">
        <v>2</v>
      </c>
      <c r="G9" s="6">
        <v>40000</v>
      </c>
      <c r="H9" s="7">
        <f>SUMIF('Accounts Payable Summary'!$D$20:$D$74,'Product Standards'!B9,'Accounts Payable Summary'!$F$20:$F$74)</f>
        <v>3120</v>
      </c>
      <c r="I9" s="7">
        <f t="shared" si="0"/>
        <v>7.8E-2</v>
      </c>
      <c r="J9" s="10">
        <f t="shared" si="1"/>
        <v>-80</v>
      </c>
    </row>
    <row r="10" spans="1:10" x14ac:dyDescent="0.2">
      <c r="A10" t="s">
        <v>18</v>
      </c>
      <c r="B10">
        <v>825600</v>
      </c>
      <c r="C10" t="s">
        <v>9</v>
      </c>
      <c r="D10" s="1">
        <v>3</v>
      </c>
      <c r="E10" t="s">
        <v>22</v>
      </c>
      <c r="F10">
        <v>1</v>
      </c>
      <c r="G10" s="6">
        <v>15000</v>
      </c>
      <c r="H10" s="7">
        <f>SUMIF('Accounts Payable Summary'!$D$20:$D$74,'Product Standards'!B10,'Accounts Payable Summary'!$F$20:$F$74)</f>
        <v>46300</v>
      </c>
      <c r="I10" s="7">
        <f t="shared" si="0"/>
        <v>3.0866666666666664</v>
      </c>
      <c r="J10" s="10">
        <f t="shared" si="1"/>
        <v>1300</v>
      </c>
    </row>
    <row r="11" spans="1:10" x14ac:dyDescent="0.2">
      <c r="A11" t="s">
        <v>18</v>
      </c>
      <c r="B11">
        <v>825605</v>
      </c>
      <c r="C11" t="s">
        <v>9</v>
      </c>
      <c r="D11" s="1">
        <v>3</v>
      </c>
      <c r="E11" t="s">
        <v>22</v>
      </c>
      <c r="F11">
        <v>1</v>
      </c>
      <c r="G11" s="6">
        <v>15000</v>
      </c>
      <c r="H11" s="7">
        <f>SUMIF('Accounts Payable Summary'!$D$20:$D$74,'Product Standards'!B11,'Accounts Payable Summary'!$F$20:$F$74)</f>
        <v>46300</v>
      </c>
      <c r="I11" s="7">
        <f t="shared" si="0"/>
        <v>3.0866666666666664</v>
      </c>
      <c r="J11" s="10">
        <f t="shared" si="1"/>
        <v>1300</v>
      </c>
    </row>
    <row r="12" spans="1:10" x14ac:dyDescent="0.2">
      <c r="A12" t="s">
        <v>18</v>
      </c>
      <c r="B12">
        <v>825608</v>
      </c>
      <c r="C12" t="s">
        <v>9</v>
      </c>
      <c r="D12" s="1">
        <v>1.5</v>
      </c>
      <c r="E12" t="s">
        <v>22</v>
      </c>
      <c r="F12">
        <v>1</v>
      </c>
      <c r="G12" s="6">
        <v>21000</v>
      </c>
      <c r="H12" s="7">
        <f>SUMIF('Accounts Payable Summary'!$D$20:$D$74,'Product Standards'!B12,'Accounts Payable Summary'!$F$20:$F$74)</f>
        <v>34390</v>
      </c>
      <c r="I12" s="7">
        <f t="shared" si="0"/>
        <v>1.6376190476190475</v>
      </c>
      <c r="J12" s="10">
        <f t="shared" si="1"/>
        <v>2890</v>
      </c>
    </row>
    <row r="13" spans="1:10" x14ac:dyDescent="0.2">
      <c r="A13" t="s">
        <v>19</v>
      </c>
      <c r="B13">
        <v>110852</v>
      </c>
      <c r="C13" t="s">
        <v>7</v>
      </c>
      <c r="D13" s="1">
        <v>1.1000000000000001</v>
      </c>
      <c r="E13" t="s">
        <v>21</v>
      </c>
      <c r="F13">
        <v>0.2</v>
      </c>
      <c r="G13" s="6">
        <v>4500</v>
      </c>
      <c r="H13" s="7">
        <f>SUMIF('Accounts Payable Summary'!$D$20:$D$74,'Product Standards'!B13,'Accounts Payable Summary'!$F$20:$F$74)</f>
        <v>4575</v>
      </c>
      <c r="I13" s="7">
        <f t="shared" si="0"/>
        <v>1.0166666666666666</v>
      </c>
      <c r="J13" s="10">
        <f t="shared" si="1"/>
        <v>-375</v>
      </c>
    </row>
    <row r="14" spans="1:10" x14ac:dyDescent="0.2">
      <c r="A14" t="s">
        <v>19</v>
      </c>
      <c r="B14">
        <v>111568</v>
      </c>
      <c r="C14" t="s">
        <v>7</v>
      </c>
      <c r="D14" s="1">
        <v>1.4</v>
      </c>
      <c r="E14" t="s">
        <v>21</v>
      </c>
      <c r="F14">
        <v>0.2</v>
      </c>
      <c r="G14" s="6">
        <v>1500</v>
      </c>
      <c r="H14" s="7">
        <f>SUMIF('Accounts Payable Summary'!$D$20:$D$74,'Product Standards'!B14,'Accounts Payable Summary'!$F$20:$F$74)</f>
        <v>2145</v>
      </c>
      <c r="I14" s="7">
        <f t="shared" si="0"/>
        <v>1.43</v>
      </c>
      <c r="J14" s="10">
        <f t="shared" si="1"/>
        <v>45</v>
      </c>
    </row>
    <row r="15" spans="1:10" x14ac:dyDescent="0.2">
      <c r="A15" t="s">
        <v>19</v>
      </c>
      <c r="B15">
        <v>118741</v>
      </c>
      <c r="C15" t="s">
        <v>7</v>
      </c>
      <c r="D15" s="1">
        <v>1.79</v>
      </c>
      <c r="E15" t="s">
        <v>21</v>
      </c>
      <c r="F15">
        <v>0.4</v>
      </c>
      <c r="G15" s="6">
        <v>6000</v>
      </c>
      <c r="H15" s="7">
        <f>SUMIF('Accounts Payable Summary'!$D$20:$D$74,'Product Standards'!B15,'Accounts Payable Summary'!$F$20:$F$74)</f>
        <v>11160</v>
      </c>
      <c r="I15" s="7">
        <f t="shared" si="0"/>
        <v>1.86</v>
      </c>
      <c r="J15" s="10">
        <f t="shared" si="1"/>
        <v>420</v>
      </c>
    </row>
    <row r="16" spans="1:10" x14ac:dyDescent="0.2">
      <c r="A16" t="s">
        <v>19</v>
      </c>
      <c r="B16">
        <v>119561</v>
      </c>
      <c r="C16" t="s">
        <v>7</v>
      </c>
      <c r="D16" s="1">
        <v>1.79</v>
      </c>
      <c r="E16" t="s">
        <v>21</v>
      </c>
      <c r="F16">
        <v>0.1</v>
      </c>
      <c r="G16" s="6">
        <v>2300</v>
      </c>
      <c r="H16" s="7">
        <f>SUMIF('Accounts Payable Summary'!$D$20:$D$74,'Product Standards'!B16,'Accounts Payable Summary'!$F$20:$F$74)</f>
        <v>4140</v>
      </c>
      <c r="I16" s="7">
        <f t="shared" si="0"/>
        <v>1.8</v>
      </c>
      <c r="J16" s="10">
        <f t="shared" si="1"/>
        <v>23</v>
      </c>
    </row>
    <row r="17" spans="1:13" x14ac:dyDescent="0.2">
      <c r="A17" t="s">
        <v>19</v>
      </c>
      <c r="B17">
        <v>300091</v>
      </c>
      <c r="C17" t="s">
        <v>13</v>
      </c>
      <c r="D17" s="1">
        <v>0.08</v>
      </c>
      <c r="E17" t="s">
        <v>23</v>
      </c>
      <c r="F17">
        <v>1</v>
      </c>
      <c r="G17" s="6">
        <v>20000</v>
      </c>
      <c r="H17" s="7">
        <f>SUMIF('Accounts Payable Summary'!$D$20:$D$74,'Product Standards'!B17,'Accounts Payable Summary'!$F$20:$F$74)</f>
        <v>1558</v>
      </c>
      <c r="I17" s="7">
        <f t="shared" si="0"/>
        <v>7.7899999999999997E-2</v>
      </c>
      <c r="J17" s="10">
        <f t="shared" si="1"/>
        <v>-42</v>
      </c>
    </row>
    <row r="18" spans="1:13" x14ac:dyDescent="0.2">
      <c r="A18" t="s">
        <v>19</v>
      </c>
      <c r="B18">
        <v>300095</v>
      </c>
      <c r="C18" t="s">
        <v>13</v>
      </c>
      <c r="D18" s="1">
        <v>0.1</v>
      </c>
      <c r="E18" t="s">
        <v>23</v>
      </c>
      <c r="F18">
        <v>5</v>
      </c>
      <c r="G18" s="6">
        <v>100000</v>
      </c>
      <c r="H18" s="7">
        <f>SUMIF('Accounts Payable Summary'!$D$20:$D$74,'Product Standards'!B18,'Accounts Payable Summary'!$F$20:$F$74)</f>
        <v>10000</v>
      </c>
      <c r="I18" s="7">
        <f t="shared" si="0"/>
        <v>0.1</v>
      </c>
      <c r="J18" s="10">
        <f t="shared" si="1"/>
        <v>0</v>
      </c>
    </row>
    <row r="19" spans="1:13" x14ac:dyDescent="0.2">
      <c r="A19" t="s">
        <v>19</v>
      </c>
      <c r="B19">
        <v>555916</v>
      </c>
      <c r="C19" t="s">
        <v>14</v>
      </c>
      <c r="D19" s="1">
        <v>0.08</v>
      </c>
      <c r="E19" t="s">
        <v>21</v>
      </c>
      <c r="F19">
        <v>4</v>
      </c>
      <c r="G19" s="6">
        <v>75000</v>
      </c>
      <c r="H19" s="7">
        <f>SUMIF('Accounts Payable Summary'!$D$20:$D$74,'Product Standards'!B19,'Accounts Payable Summary'!$F$20:$F$74)</f>
        <v>5992.5</v>
      </c>
      <c r="I19" s="7">
        <f t="shared" si="0"/>
        <v>7.9899999999999999E-2</v>
      </c>
      <c r="J19" s="10">
        <f t="shared" si="1"/>
        <v>-7.5</v>
      </c>
    </row>
    <row r="22" spans="1:13" x14ac:dyDescent="0.2">
      <c r="A22" s="6" t="s">
        <v>17</v>
      </c>
      <c r="B22" s="6" t="s">
        <v>0</v>
      </c>
      <c r="C22" s="6" t="s">
        <v>20</v>
      </c>
      <c r="D22" s="6" t="s">
        <v>16</v>
      </c>
      <c r="E22" s="6" t="s">
        <v>35</v>
      </c>
      <c r="F22" s="6" t="s">
        <v>36</v>
      </c>
      <c r="G22" s="11" t="s">
        <v>41</v>
      </c>
      <c r="H22" s="11" t="s">
        <v>42</v>
      </c>
      <c r="I22" s="11" t="s">
        <v>43</v>
      </c>
      <c r="J22" s="11" t="s">
        <v>44</v>
      </c>
      <c r="K22" s="6"/>
      <c r="L22" s="6"/>
      <c r="M22" s="6"/>
    </row>
    <row r="23" spans="1:13" x14ac:dyDescent="0.2">
      <c r="A23" s="6" t="s">
        <v>18</v>
      </c>
      <c r="B23" s="6">
        <v>100525</v>
      </c>
      <c r="C23" s="6" t="s">
        <v>7</v>
      </c>
      <c r="D23" s="8">
        <v>1.25</v>
      </c>
      <c r="E23" s="6" t="s">
        <v>21</v>
      </c>
      <c r="F23" s="6">
        <v>0.2</v>
      </c>
      <c r="G23">
        <f>18220+4040-5040</f>
        <v>17220</v>
      </c>
      <c r="H23">
        <f>G23*F23</f>
        <v>3444</v>
      </c>
      <c r="I23">
        <f>VLOOKUP(B23,'Inventory Information'!$A$2:$G$19,7,0)</f>
        <v>4490</v>
      </c>
      <c r="J23" s="10">
        <f>I23*D23-H23*D23</f>
        <v>1307.5</v>
      </c>
      <c r="K23" s="7"/>
      <c r="L23" s="7"/>
      <c r="M23" s="7"/>
    </row>
    <row r="24" spans="1:13" x14ac:dyDescent="0.2">
      <c r="A24" s="6" t="s">
        <v>18</v>
      </c>
      <c r="B24" s="6">
        <v>101652</v>
      </c>
      <c r="C24" s="6" t="s">
        <v>7</v>
      </c>
      <c r="D24" s="8">
        <v>1.5</v>
      </c>
      <c r="E24" s="6" t="s">
        <v>21</v>
      </c>
      <c r="F24" s="6">
        <v>0.2</v>
      </c>
      <c r="G24">
        <f t="shared" ref="G24:G33" si="2">18220+4040-5040</f>
        <v>17220</v>
      </c>
      <c r="H24">
        <f t="shared" ref="H24:H40" si="3">G24*F24</f>
        <v>3444</v>
      </c>
      <c r="I24">
        <f>VLOOKUP(B24,'Inventory Information'!$A$2:$G$19,7,0)</f>
        <v>3250</v>
      </c>
      <c r="J24" s="10">
        <f t="shared" ref="J24:J40" si="4">I24*D24-H24*D24</f>
        <v>-291</v>
      </c>
      <c r="K24" s="7"/>
      <c r="L24" s="7"/>
      <c r="M24" s="7"/>
    </row>
    <row r="25" spans="1:13" x14ac:dyDescent="0.2">
      <c r="A25" s="6" t="s">
        <v>18</v>
      </c>
      <c r="B25" s="6">
        <v>108900</v>
      </c>
      <c r="C25" s="6" t="s">
        <v>7</v>
      </c>
      <c r="D25" s="8">
        <v>1.75</v>
      </c>
      <c r="E25" s="6" t="s">
        <v>21</v>
      </c>
      <c r="F25" s="6">
        <v>0.5</v>
      </c>
      <c r="G25">
        <f t="shared" si="2"/>
        <v>17220</v>
      </c>
      <c r="H25">
        <f t="shared" si="3"/>
        <v>8610</v>
      </c>
      <c r="I25">
        <f>VLOOKUP(B25,'Inventory Information'!$A$2:$G$19,7,0)</f>
        <v>7980</v>
      </c>
      <c r="J25" s="10">
        <f t="shared" si="4"/>
        <v>-1102.5</v>
      </c>
      <c r="K25" s="7"/>
      <c r="L25" s="7"/>
      <c r="M25" s="7"/>
    </row>
    <row r="26" spans="1:13" x14ac:dyDescent="0.2">
      <c r="A26" s="6" t="s">
        <v>18</v>
      </c>
      <c r="B26" s="6">
        <v>202456</v>
      </c>
      <c r="C26" s="6" t="s">
        <v>11</v>
      </c>
      <c r="D26" s="8">
        <v>10.75</v>
      </c>
      <c r="E26" s="6" t="s">
        <v>22</v>
      </c>
      <c r="F26" s="6">
        <v>6</v>
      </c>
      <c r="G26">
        <f t="shared" si="2"/>
        <v>17220</v>
      </c>
      <c r="H26">
        <f t="shared" si="3"/>
        <v>103320</v>
      </c>
      <c r="I26">
        <f>VLOOKUP(B26,'Inventory Information'!$A$2:$G$19,7,0)</f>
        <v>103401</v>
      </c>
      <c r="J26" s="10">
        <f t="shared" si="4"/>
        <v>870.75</v>
      </c>
      <c r="K26" s="7"/>
      <c r="L26" s="7"/>
      <c r="M26" s="7"/>
    </row>
    <row r="27" spans="1:13" x14ac:dyDescent="0.2">
      <c r="A27" s="6" t="s">
        <v>18</v>
      </c>
      <c r="B27" s="6">
        <v>300080</v>
      </c>
      <c r="C27" s="6" t="s">
        <v>13</v>
      </c>
      <c r="D27" s="8">
        <v>0.05</v>
      </c>
      <c r="E27" s="6" t="s">
        <v>23</v>
      </c>
      <c r="F27" s="6">
        <v>1</v>
      </c>
      <c r="G27">
        <f t="shared" si="2"/>
        <v>17220</v>
      </c>
      <c r="H27">
        <f t="shared" si="3"/>
        <v>17220</v>
      </c>
      <c r="I27">
        <f>VLOOKUP(B27,'Inventory Information'!$A$2:$G$19,7,0)</f>
        <v>17380</v>
      </c>
      <c r="J27" s="10">
        <f t="shared" si="4"/>
        <v>8</v>
      </c>
      <c r="K27" s="7"/>
      <c r="L27" s="7"/>
      <c r="M27" s="7"/>
    </row>
    <row r="28" spans="1:13" x14ac:dyDescent="0.2">
      <c r="A28" s="6" t="s">
        <v>18</v>
      </c>
      <c r="B28" s="6">
        <v>300082</v>
      </c>
      <c r="C28" s="6" t="s">
        <v>13</v>
      </c>
      <c r="D28" s="8">
        <v>0.08</v>
      </c>
      <c r="E28" s="6" t="s">
        <v>23</v>
      </c>
      <c r="F28" s="6">
        <v>5</v>
      </c>
      <c r="G28">
        <f t="shared" si="2"/>
        <v>17220</v>
      </c>
      <c r="H28">
        <f t="shared" si="3"/>
        <v>86100</v>
      </c>
      <c r="I28">
        <f>VLOOKUP(B28,'Inventory Information'!$A$2:$G$19,7,0)</f>
        <v>96520</v>
      </c>
      <c r="J28" s="10">
        <f t="shared" si="4"/>
        <v>833.60000000000036</v>
      </c>
      <c r="K28" s="7"/>
      <c r="L28" s="7"/>
      <c r="M28" s="7"/>
    </row>
    <row r="29" spans="1:13" x14ac:dyDescent="0.2">
      <c r="A29" s="6" t="s">
        <v>18</v>
      </c>
      <c r="B29" s="6">
        <v>555874</v>
      </c>
      <c r="C29" s="6" t="s">
        <v>14</v>
      </c>
      <c r="D29" s="8">
        <v>0.05</v>
      </c>
      <c r="E29" s="6" t="s">
        <v>21</v>
      </c>
      <c r="F29" s="6">
        <v>2</v>
      </c>
      <c r="G29">
        <f t="shared" si="2"/>
        <v>17220</v>
      </c>
      <c r="H29">
        <f t="shared" si="3"/>
        <v>34440</v>
      </c>
      <c r="I29">
        <f>VLOOKUP(B29,'Inventory Information'!$A$2:$G$19,7,0)</f>
        <v>35196</v>
      </c>
      <c r="J29" s="10">
        <f t="shared" si="4"/>
        <v>37.800000000000182</v>
      </c>
      <c r="K29" s="7"/>
      <c r="L29" s="7"/>
      <c r="M29" s="7"/>
    </row>
    <row r="30" spans="1:13" x14ac:dyDescent="0.2">
      <c r="A30" s="6" t="s">
        <v>18</v>
      </c>
      <c r="B30" s="6">
        <v>555902</v>
      </c>
      <c r="C30" s="6" t="s">
        <v>14</v>
      </c>
      <c r="D30" s="8">
        <v>0.08</v>
      </c>
      <c r="E30" s="6" t="s">
        <v>21</v>
      </c>
      <c r="F30" s="6">
        <v>2</v>
      </c>
      <c r="G30">
        <f t="shared" si="2"/>
        <v>17220</v>
      </c>
      <c r="H30">
        <f t="shared" si="3"/>
        <v>34440</v>
      </c>
      <c r="I30">
        <f>VLOOKUP(B30,'Inventory Information'!$A$2:$G$19,7,0)</f>
        <v>25670</v>
      </c>
      <c r="J30" s="10">
        <f t="shared" si="4"/>
        <v>-701.60000000000036</v>
      </c>
      <c r="K30" s="7"/>
      <c r="L30" s="7"/>
      <c r="M30" s="7"/>
    </row>
    <row r="31" spans="1:13" x14ac:dyDescent="0.2">
      <c r="A31" s="6" t="s">
        <v>18</v>
      </c>
      <c r="B31" s="6">
        <v>825600</v>
      </c>
      <c r="C31" s="6" t="s">
        <v>9</v>
      </c>
      <c r="D31" s="8">
        <v>3</v>
      </c>
      <c r="E31" s="6" t="s">
        <v>22</v>
      </c>
      <c r="F31" s="6">
        <v>1</v>
      </c>
      <c r="G31">
        <f t="shared" si="2"/>
        <v>17220</v>
      </c>
      <c r="H31">
        <f t="shared" si="3"/>
        <v>17220</v>
      </c>
      <c r="I31">
        <f>VLOOKUP(B31,'Inventory Information'!$A$2:$G$19,7,0)</f>
        <v>17367</v>
      </c>
      <c r="J31" s="10">
        <f t="shared" si="4"/>
        <v>441</v>
      </c>
      <c r="K31" s="7"/>
      <c r="L31" s="7"/>
      <c r="M31" s="7"/>
    </row>
    <row r="32" spans="1:13" x14ac:dyDescent="0.2">
      <c r="A32" s="6" t="s">
        <v>18</v>
      </c>
      <c r="B32" s="6">
        <v>825605</v>
      </c>
      <c r="C32" s="6" t="s">
        <v>9</v>
      </c>
      <c r="D32" s="8">
        <v>3</v>
      </c>
      <c r="E32" s="6" t="s">
        <v>22</v>
      </c>
      <c r="F32" s="6">
        <v>1</v>
      </c>
      <c r="G32">
        <f t="shared" si="2"/>
        <v>17220</v>
      </c>
      <c r="H32">
        <f t="shared" si="3"/>
        <v>17220</v>
      </c>
      <c r="I32">
        <f>VLOOKUP(B32,'Inventory Information'!$A$2:$G$19,7,0)</f>
        <v>17238</v>
      </c>
      <c r="J32" s="10">
        <f t="shared" si="4"/>
        <v>54</v>
      </c>
      <c r="K32" s="7"/>
      <c r="L32" s="7"/>
      <c r="M32" s="7"/>
    </row>
    <row r="33" spans="1:13" x14ac:dyDescent="0.2">
      <c r="A33" s="6" t="s">
        <v>18</v>
      </c>
      <c r="B33" s="6">
        <v>825608</v>
      </c>
      <c r="C33" s="6" t="s">
        <v>9</v>
      </c>
      <c r="D33" s="8">
        <v>1.5</v>
      </c>
      <c r="E33" s="6" t="s">
        <v>22</v>
      </c>
      <c r="F33" s="6">
        <v>1</v>
      </c>
      <c r="G33">
        <f t="shared" si="2"/>
        <v>17220</v>
      </c>
      <c r="H33">
        <f t="shared" si="3"/>
        <v>17220</v>
      </c>
      <c r="I33">
        <f>VLOOKUP(B33,'Inventory Information'!$A$2:$G$19,7,0)</f>
        <v>17778</v>
      </c>
      <c r="J33" s="10">
        <f t="shared" si="4"/>
        <v>837</v>
      </c>
      <c r="K33" s="7"/>
      <c r="L33" s="7"/>
      <c r="M33" s="7"/>
    </row>
    <row r="34" spans="1:13" x14ac:dyDescent="0.2">
      <c r="A34" s="6" t="s">
        <v>19</v>
      </c>
      <c r="B34" s="6">
        <v>110852</v>
      </c>
      <c r="C34" s="6" t="s">
        <v>7</v>
      </c>
      <c r="D34" s="8">
        <v>1.1000000000000001</v>
      </c>
      <c r="E34" s="6" t="s">
        <v>21</v>
      </c>
      <c r="F34" s="6">
        <v>0.2</v>
      </c>
      <c r="G34">
        <f>17000+2005-3130</f>
        <v>15875</v>
      </c>
      <c r="H34">
        <f t="shared" si="3"/>
        <v>3175</v>
      </c>
      <c r="I34">
        <f>VLOOKUP(B34,'Inventory Information'!$A$2:$G$19,7,0)</f>
        <v>4400</v>
      </c>
      <c r="J34" s="10">
        <f t="shared" si="4"/>
        <v>1347.4999999999995</v>
      </c>
      <c r="K34" s="7"/>
      <c r="L34" s="7"/>
      <c r="M34" s="7"/>
    </row>
    <row r="35" spans="1:13" x14ac:dyDescent="0.2">
      <c r="A35" s="6" t="s">
        <v>19</v>
      </c>
      <c r="B35" s="6">
        <v>111568</v>
      </c>
      <c r="C35" s="6" t="s">
        <v>7</v>
      </c>
      <c r="D35" s="8">
        <v>1.4</v>
      </c>
      <c r="E35" s="6" t="s">
        <v>21</v>
      </c>
      <c r="F35" s="6">
        <v>0.2</v>
      </c>
      <c r="G35">
        <f t="shared" ref="G35:G40" si="5">17000+2005-3130</f>
        <v>15875</v>
      </c>
      <c r="H35">
        <f t="shared" si="3"/>
        <v>3175</v>
      </c>
      <c r="I35">
        <f>VLOOKUP(B35,'Inventory Information'!$A$2:$G$19,7,0)</f>
        <v>1695</v>
      </c>
      <c r="J35" s="10">
        <f t="shared" si="4"/>
        <v>-2072</v>
      </c>
      <c r="K35" s="7"/>
      <c r="L35" s="7"/>
      <c r="M35" s="7"/>
    </row>
    <row r="36" spans="1:13" x14ac:dyDescent="0.2">
      <c r="A36" s="6" t="s">
        <v>19</v>
      </c>
      <c r="B36" s="6">
        <v>118741</v>
      </c>
      <c r="C36" s="6" t="s">
        <v>7</v>
      </c>
      <c r="D36" s="8">
        <v>1.79</v>
      </c>
      <c r="E36" s="6" t="s">
        <v>21</v>
      </c>
      <c r="F36" s="6">
        <v>0.4</v>
      </c>
      <c r="G36">
        <f t="shared" si="5"/>
        <v>15875</v>
      </c>
      <c r="H36">
        <f t="shared" si="3"/>
        <v>6350</v>
      </c>
      <c r="I36">
        <f>VLOOKUP(B36,'Inventory Information'!$A$2:$G$19,7,0)</f>
        <v>5935</v>
      </c>
      <c r="J36" s="10">
        <f t="shared" si="4"/>
        <v>-742.85000000000036</v>
      </c>
      <c r="K36" s="7"/>
      <c r="L36" s="7"/>
      <c r="M36" s="7"/>
    </row>
    <row r="37" spans="1:13" x14ac:dyDescent="0.2">
      <c r="A37" s="6" t="s">
        <v>19</v>
      </c>
      <c r="B37" s="6">
        <v>119561</v>
      </c>
      <c r="C37" s="6" t="s">
        <v>7</v>
      </c>
      <c r="D37" s="8">
        <v>1.79</v>
      </c>
      <c r="E37" s="6" t="s">
        <v>21</v>
      </c>
      <c r="F37" s="6">
        <v>0.1</v>
      </c>
      <c r="G37">
        <f t="shared" si="5"/>
        <v>15875</v>
      </c>
      <c r="H37">
        <f t="shared" si="3"/>
        <v>1587.5</v>
      </c>
      <c r="I37">
        <f>VLOOKUP(B37,'Inventory Information'!$A$2:$G$19,7,0)</f>
        <v>1695</v>
      </c>
      <c r="J37" s="10">
        <f t="shared" si="4"/>
        <v>192.42500000000018</v>
      </c>
      <c r="K37" s="7"/>
      <c r="L37" s="7"/>
      <c r="M37" s="7"/>
    </row>
    <row r="38" spans="1:13" x14ac:dyDescent="0.2">
      <c r="A38" s="6" t="s">
        <v>19</v>
      </c>
      <c r="B38" s="6">
        <v>300091</v>
      </c>
      <c r="C38" s="6" t="s">
        <v>13</v>
      </c>
      <c r="D38" s="8">
        <v>0.08</v>
      </c>
      <c r="E38" s="6" t="s">
        <v>23</v>
      </c>
      <c r="F38" s="6">
        <v>1</v>
      </c>
      <c r="G38">
        <f t="shared" si="5"/>
        <v>15875</v>
      </c>
      <c r="H38">
        <f t="shared" si="3"/>
        <v>15875</v>
      </c>
      <c r="I38">
        <f>VLOOKUP(B38,'Inventory Information'!$A$2:$G$19,7,0)</f>
        <v>21006</v>
      </c>
      <c r="J38" s="10">
        <f t="shared" si="4"/>
        <v>410.48</v>
      </c>
      <c r="K38" s="7"/>
      <c r="L38" s="7"/>
      <c r="M38" s="7"/>
    </row>
    <row r="39" spans="1:13" x14ac:dyDescent="0.2">
      <c r="A39" s="6" t="s">
        <v>19</v>
      </c>
      <c r="B39" s="6">
        <v>300095</v>
      </c>
      <c r="C39" s="6" t="s">
        <v>13</v>
      </c>
      <c r="D39" s="8">
        <v>0.1</v>
      </c>
      <c r="E39" s="6" t="s">
        <v>23</v>
      </c>
      <c r="F39" s="6">
        <v>5</v>
      </c>
      <c r="G39">
        <f t="shared" si="5"/>
        <v>15875</v>
      </c>
      <c r="H39">
        <f t="shared" si="3"/>
        <v>79375</v>
      </c>
      <c r="I39">
        <f>VLOOKUP(B39,'Inventory Information'!$A$2:$G$19,7,0)</f>
        <v>82946</v>
      </c>
      <c r="J39" s="10">
        <f t="shared" si="4"/>
        <v>357.10000000000036</v>
      </c>
      <c r="K39" s="7"/>
      <c r="L39" s="7"/>
      <c r="M39" s="7"/>
    </row>
    <row r="40" spans="1:13" x14ac:dyDescent="0.2">
      <c r="A40" s="6" t="s">
        <v>19</v>
      </c>
      <c r="B40" s="6">
        <v>555916</v>
      </c>
      <c r="C40" s="6" t="s">
        <v>14</v>
      </c>
      <c r="D40" s="8">
        <v>0.08</v>
      </c>
      <c r="E40" s="6" t="s">
        <v>21</v>
      </c>
      <c r="F40" s="6">
        <v>4</v>
      </c>
      <c r="G40">
        <f t="shared" si="5"/>
        <v>15875</v>
      </c>
      <c r="H40">
        <f t="shared" si="3"/>
        <v>63500</v>
      </c>
      <c r="I40">
        <f>VLOOKUP(B40,'Inventory Information'!$A$2:$G$19,7,0)</f>
        <v>56540</v>
      </c>
      <c r="J40" s="10">
        <f t="shared" si="4"/>
        <v>-556.80000000000018</v>
      </c>
      <c r="K40" s="7"/>
      <c r="L40" s="7"/>
      <c r="M40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9"/>
  <sheetViews>
    <sheetView zoomScaleNormal="100" workbookViewId="0">
      <selection activeCell="J17" sqref="J17"/>
    </sheetView>
  </sheetViews>
  <sheetFormatPr baseColWidth="10" defaultColWidth="8.83203125" defaultRowHeight="15" x14ac:dyDescent="0.2"/>
  <cols>
    <col min="1" max="1" width="7" bestFit="1" customWidth="1"/>
    <col min="2" max="2" width="20.5" bestFit="1" customWidth="1"/>
    <col min="3" max="3" width="21.1640625" bestFit="1" customWidth="1"/>
    <col min="4" max="4" width="19.1640625" bestFit="1" customWidth="1"/>
    <col min="5" max="5" width="16.1640625" bestFit="1" customWidth="1"/>
    <col min="6" max="6" width="25.1640625" customWidth="1"/>
    <col min="7" max="7" width="17.83203125" customWidth="1"/>
  </cols>
  <sheetData>
    <row r="1" spans="1:7" x14ac:dyDescent="0.2">
      <c r="A1" t="s">
        <v>0</v>
      </c>
      <c r="B1" t="s">
        <v>20</v>
      </c>
      <c r="C1" t="s">
        <v>35</v>
      </c>
      <c r="D1" t="s">
        <v>24</v>
      </c>
      <c r="E1" t="s">
        <v>25</v>
      </c>
      <c r="F1" t="s">
        <v>45</v>
      </c>
      <c r="G1" t="s">
        <v>46</v>
      </c>
    </row>
    <row r="2" spans="1:7" x14ac:dyDescent="0.2">
      <c r="A2">
        <v>100525</v>
      </c>
      <c r="B2" t="s">
        <v>7</v>
      </c>
      <c r="C2" t="s">
        <v>21</v>
      </c>
      <c r="D2" s="4">
        <v>395</v>
      </c>
      <c r="E2" s="4">
        <v>405</v>
      </c>
      <c r="F2">
        <f>VLOOKUP(A2,'Product Standards'!$B$2:$G$19,6,0)</f>
        <v>4500</v>
      </c>
      <c r="G2" s="9">
        <f>F2+D2-E2</f>
        <v>4490</v>
      </c>
    </row>
    <row r="3" spans="1:7" x14ac:dyDescent="0.2">
      <c r="A3">
        <v>101652</v>
      </c>
      <c r="B3" t="s">
        <v>7</v>
      </c>
      <c r="C3" t="s">
        <v>21</v>
      </c>
      <c r="D3" s="4">
        <v>855</v>
      </c>
      <c r="E3" s="4">
        <v>1005</v>
      </c>
      <c r="F3">
        <f>VLOOKUP(A3,'Product Standards'!$B$2:$G$19,6,0)</f>
        <v>3400</v>
      </c>
      <c r="G3" s="9">
        <f t="shared" ref="G3:G19" si="0">F3+D3-E3</f>
        <v>3250</v>
      </c>
    </row>
    <row r="4" spans="1:7" x14ac:dyDescent="0.2">
      <c r="A4">
        <v>108900</v>
      </c>
      <c r="B4" t="s">
        <v>7</v>
      </c>
      <c r="C4" t="s">
        <v>21</v>
      </c>
      <c r="D4" s="4">
        <v>4985</v>
      </c>
      <c r="E4" s="4">
        <v>4305</v>
      </c>
      <c r="F4">
        <f>VLOOKUP(A4,'Product Standards'!$B$2:$G$19,6,0)</f>
        <v>7300</v>
      </c>
      <c r="G4" s="9">
        <f t="shared" si="0"/>
        <v>7980</v>
      </c>
    </row>
    <row r="5" spans="1:7" x14ac:dyDescent="0.2">
      <c r="A5">
        <v>110852</v>
      </c>
      <c r="B5" t="s">
        <v>7</v>
      </c>
      <c r="C5" t="s">
        <v>21</v>
      </c>
      <c r="D5" s="4">
        <v>1235</v>
      </c>
      <c r="E5" s="4">
        <v>1335</v>
      </c>
      <c r="F5">
        <f>VLOOKUP(A5,'Product Standards'!$B$2:$G$19,6,0)</f>
        <v>4500</v>
      </c>
      <c r="G5" s="9">
        <f t="shared" si="0"/>
        <v>4400</v>
      </c>
    </row>
    <row r="6" spans="1:7" x14ac:dyDescent="0.2">
      <c r="A6">
        <v>111568</v>
      </c>
      <c r="B6" t="s">
        <v>7</v>
      </c>
      <c r="C6" t="s">
        <v>21</v>
      </c>
      <c r="D6" s="4">
        <v>1340</v>
      </c>
      <c r="E6" s="4">
        <v>1145</v>
      </c>
      <c r="F6">
        <f>VLOOKUP(A6,'Product Standards'!$B$2:$G$19,6,0)</f>
        <v>1500</v>
      </c>
      <c r="G6" s="9">
        <f t="shared" si="0"/>
        <v>1695</v>
      </c>
    </row>
    <row r="7" spans="1:7" x14ac:dyDescent="0.2">
      <c r="A7">
        <v>118741</v>
      </c>
      <c r="B7" t="s">
        <v>7</v>
      </c>
      <c r="C7" t="s">
        <v>21</v>
      </c>
      <c r="D7" s="4">
        <v>1980</v>
      </c>
      <c r="E7" s="4">
        <v>2045</v>
      </c>
      <c r="F7">
        <f>VLOOKUP(A7,'Product Standards'!$B$2:$G$19,6,0)</f>
        <v>6000</v>
      </c>
      <c r="G7" s="9">
        <f t="shared" si="0"/>
        <v>5935</v>
      </c>
    </row>
    <row r="8" spans="1:7" x14ac:dyDescent="0.2">
      <c r="A8">
        <v>119561</v>
      </c>
      <c r="B8" t="s">
        <v>7</v>
      </c>
      <c r="C8" t="s">
        <v>21</v>
      </c>
      <c r="D8" s="4">
        <v>80</v>
      </c>
      <c r="E8" s="4">
        <v>685</v>
      </c>
      <c r="F8">
        <f>VLOOKUP(A8,'Product Standards'!$B$2:$G$19,6,0)</f>
        <v>2300</v>
      </c>
      <c r="G8" s="9">
        <f t="shared" si="0"/>
        <v>1695</v>
      </c>
    </row>
    <row r="9" spans="1:7" x14ac:dyDescent="0.2">
      <c r="A9">
        <v>202456</v>
      </c>
      <c r="B9" t="s">
        <v>11</v>
      </c>
      <c r="C9" t="s">
        <v>22</v>
      </c>
      <c r="D9" s="4">
        <v>3972</v>
      </c>
      <c r="E9" s="4">
        <v>5571</v>
      </c>
      <c r="F9">
        <f>VLOOKUP(A9,'Product Standards'!$B$2:$G$19,6,0)</f>
        <v>105000</v>
      </c>
      <c r="G9" s="9">
        <f t="shared" si="0"/>
        <v>103401</v>
      </c>
    </row>
    <row r="10" spans="1:7" x14ac:dyDescent="0.2">
      <c r="A10">
        <v>300080</v>
      </c>
      <c r="B10" t="s">
        <v>13</v>
      </c>
      <c r="C10" t="s">
        <v>23</v>
      </c>
      <c r="D10" s="4">
        <v>10250</v>
      </c>
      <c r="E10" s="4">
        <v>16870</v>
      </c>
      <c r="F10">
        <f>VLOOKUP(A10,'Product Standards'!$B$2:$G$19,6,0)</f>
        <v>24000</v>
      </c>
      <c r="G10" s="9">
        <f t="shared" si="0"/>
        <v>17380</v>
      </c>
    </row>
    <row r="11" spans="1:7" x14ac:dyDescent="0.2">
      <c r="A11">
        <v>300082</v>
      </c>
      <c r="B11" t="s">
        <v>13</v>
      </c>
      <c r="C11" t="s">
        <v>23</v>
      </c>
      <c r="D11" s="4">
        <v>54530</v>
      </c>
      <c r="E11" s="4">
        <v>68010</v>
      </c>
      <c r="F11">
        <f>VLOOKUP(A11,'Product Standards'!$B$2:$G$19,6,0)</f>
        <v>110000</v>
      </c>
      <c r="G11" s="9">
        <f t="shared" si="0"/>
        <v>96520</v>
      </c>
    </row>
    <row r="12" spans="1:7" x14ac:dyDescent="0.2">
      <c r="A12">
        <v>300091</v>
      </c>
      <c r="B12" t="s">
        <v>13</v>
      </c>
      <c r="C12" t="s">
        <v>23</v>
      </c>
      <c r="D12" s="4">
        <v>10500</v>
      </c>
      <c r="E12" s="4">
        <v>9494</v>
      </c>
      <c r="F12">
        <f>VLOOKUP(A12,'Product Standards'!$B$2:$G$19,6,0)</f>
        <v>20000</v>
      </c>
      <c r="G12" s="9">
        <f t="shared" si="0"/>
        <v>21006</v>
      </c>
    </row>
    <row r="13" spans="1:7" x14ac:dyDescent="0.2">
      <c r="A13">
        <v>300095</v>
      </c>
      <c r="B13" t="s">
        <v>13</v>
      </c>
      <c r="C13" t="s">
        <v>23</v>
      </c>
      <c r="D13" s="4">
        <v>60302</v>
      </c>
      <c r="E13" s="4">
        <v>77356</v>
      </c>
      <c r="F13">
        <f>VLOOKUP(A13,'Product Standards'!$B$2:$G$19,6,0)</f>
        <v>100000</v>
      </c>
      <c r="G13" s="9">
        <f t="shared" si="0"/>
        <v>82946</v>
      </c>
    </row>
    <row r="14" spans="1:7" x14ac:dyDescent="0.2">
      <c r="A14">
        <v>555874</v>
      </c>
      <c r="B14" t="s">
        <v>14</v>
      </c>
      <c r="C14" t="s">
        <v>21</v>
      </c>
      <c r="D14" s="4">
        <v>10101</v>
      </c>
      <c r="E14" s="5">
        <v>14905</v>
      </c>
      <c r="F14">
        <f>VLOOKUP(A14,'Product Standards'!$B$2:$G$19,6,0)</f>
        <v>40000</v>
      </c>
      <c r="G14" s="9">
        <f t="shared" si="0"/>
        <v>35196</v>
      </c>
    </row>
    <row r="15" spans="1:7" x14ac:dyDescent="0.2">
      <c r="A15">
        <v>555902</v>
      </c>
      <c r="B15" t="s">
        <v>14</v>
      </c>
      <c r="C15" t="s">
        <v>21</v>
      </c>
      <c r="D15" s="4">
        <v>12760</v>
      </c>
      <c r="E15" s="4">
        <v>27090</v>
      </c>
      <c r="F15">
        <f>VLOOKUP(A15,'Product Standards'!$B$2:$G$19,6,0)</f>
        <v>40000</v>
      </c>
      <c r="G15" s="9">
        <f t="shared" si="0"/>
        <v>25670</v>
      </c>
    </row>
    <row r="16" spans="1:7" x14ac:dyDescent="0.2">
      <c r="A16">
        <v>555916</v>
      </c>
      <c r="B16" t="s">
        <v>14</v>
      </c>
      <c r="C16" t="s">
        <v>21</v>
      </c>
      <c r="D16" s="4">
        <v>12520</v>
      </c>
      <c r="E16" s="4">
        <v>30980</v>
      </c>
      <c r="F16">
        <f>VLOOKUP(A16,'Product Standards'!$B$2:$G$19,6,0)</f>
        <v>75000</v>
      </c>
      <c r="G16" s="9">
        <f t="shared" si="0"/>
        <v>56540</v>
      </c>
    </row>
    <row r="17" spans="1:7" x14ac:dyDescent="0.2">
      <c r="A17">
        <v>825600</v>
      </c>
      <c r="B17" t="s">
        <v>9</v>
      </c>
      <c r="C17" t="s">
        <v>22</v>
      </c>
      <c r="D17" s="4">
        <v>2976</v>
      </c>
      <c r="E17" s="4">
        <v>609</v>
      </c>
      <c r="F17">
        <f>VLOOKUP(A17,'Product Standards'!$B$2:$G$19,6,0)</f>
        <v>15000</v>
      </c>
      <c r="G17" s="9">
        <f t="shared" si="0"/>
        <v>17367</v>
      </c>
    </row>
    <row r="18" spans="1:7" x14ac:dyDescent="0.2">
      <c r="A18">
        <v>825605</v>
      </c>
      <c r="B18" t="s">
        <v>9</v>
      </c>
      <c r="C18" t="s">
        <v>22</v>
      </c>
      <c r="D18" s="4">
        <v>2932</v>
      </c>
      <c r="E18" s="4">
        <v>694</v>
      </c>
      <c r="F18">
        <f>VLOOKUP(A18,'Product Standards'!$B$2:$G$19,6,0)</f>
        <v>15000</v>
      </c>
      <c r="G18" s="9">
        <f t="shared" si="0"/>
        <v>17238</v>
      </c>
    </row>
    <row r="19" spans="1:7" x14ac:dyDescent="0.2">
      <c r="A19">
        <v>825608</v>
      </c>
      <c r="B19" t="s">
        <v>9</v>
      </c>
      <c r="C19" t="s">
        <v>22</v>
      </c>
      <c r="D19" s="4">
        <v>951</v>
      </c>
      <c r="E19" s="4">
        <v>4173</v>
      </c>
      <c r="F19">
        <f>VLOOKUP(A19,'Product Standards'!$B$2:$G$19,6,0)</f>
        <v>21000</v>
      </c>
      <c r="G19" s="9">
        <f t="shared" si="0"/>
        <v>17778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77"/>
  <sheetViews>
    <sheetView topLeftCell="A74" workbookViewId="0">
      <selection activeCell="G75" sqref="G75"/>
    </sheetView>
  </sheetViews>
  <sheetFormatPr baseColWidth="10" defaultColWidth="8.83203125" defaultRowHeight="15" x14ac:dyDescent="0.2"/>
  <cols>
    <col min="1" max="1" width="14" customWidth="1"/>
    <col min="2" max="2" width="12.33203125" customWidth="1"/>
    <col min="3" max="3" width="20.6640625" customWidth="1"/>
    <col min="4" max="4" width="20.5" bestFit="1" customWidth="1"/>
    <col min="6" max="6" width="11.5" bestFit="1" customWidth="1"/>
    <col min="7" max="7" width="9.1640625" bestFit="1" customWidth="1"/>
  </cols>
  <sheetData>
    <row r="1" spans="1:6" x14ac:dyDescent="0.2">
      <c r="A1" t="s">
        <v>5</v>
      </c>
      <c r="B1" t="s">
        <v>26</v>
      </c>
      <c r="C1" t="s">
        <v>6</v>
      </c>
      <c r="D1" t="s">
        <v>4</v>
      </c>
      <c r="E1" t="s">
        <v>0</v>
      </c>
      <c r="F1" t="s">
        <v>2</v>
      </c>
    </row>
    <row r="2" spans="1:6" x14ac:dyDescent="0.2">
      <c r="A2">
        <v>5399</v>
      </c>
      <c r="B2" s="2">
        <v>43073</v>
      </c>
      <c r="C2" t="s">
        <v>10</v>
      </c>
      <c r="D2" t="s">
        <v>9</v>
      </c>
      <c r="E2">
        <v>825608</v>
      </c>
      <c r="F2" s="4">
        <v>1750</v>
      </c>
    </row>
    <row r="3" spans="1:6" x14ac:dyDescent="0.2">
      <c r="A3">
        <v>5400</v>
      </c>
      <c r="B3" s="2">
        <v>43074</v>
      </c>
      <c r="C3" t="s">
        <v>8</v>
      </c>
      <c r="D3" t="s">
        <v>7</v>
      </c>
      <c r="E3">
        <v>100525</v>
      </c>
      <c r="F3" s="4">
        <v>500</v>
      </c>
    </row>
    <row r="4" spans="1:6" x14ac:dyDescent="0.2">
      <c r="A4">
        <v>5400</v>
      </c>
      <c r="B4" s="2">
        <v>43074</v>
      </c>
      <c r="C4" t="s">
        <v>8</v>
      </c>
      <c r="D4" t="s">
        <v>7</v>
      </c>
      <c r="E4">
        <v>101652</v>
      </c>
      <c r="F4" s="4">
        <v>1000</v>
      </c>
    </row>
    <row r="5" spans="1:6" x14ac:dyDescent="0.2">
      <c r="A5">
        <v>5400</v>
      </c>
      <c r="B5" s="2">
        <v>43074</v>
      </c>
      <c r="C5" t="s">
        <v>8</v>
      </c>
      <c r="D5" t="s">
        <v>7</v>
      </c>
      <c r="E5">
        <v>108900</v>
      </c>
      <c r="F5" s="4">
        <v>5000</v>
      </c>
    </row>
    <row r="6" spans="1:6" x14ac:dyDescent="0.2">
      <c r="A6">
        <v>5400</v>
      </c>
      <c r="B6" s="2">
        <v>43074</v>
      </c>
      <c r="C6" t="s">
        <v>8</v>
      </c>
      <c r="D6" t="s">
        <v>7</v>
      </c>
      <c r="E6">
        <v>110852</v>
      </c>
      <c r="F6" s="4">
        <v>1500</v>
      </c>
    </row>
    <row r="7" spans="1:6" x14ac:dyDescent="0.2">
      <c r="A7">
        <v>5400</v>
      </c>
      <c r="B7" s="2">
        <v>43074</v>
      </c>
      <c r="C7" t="s">
        <v>8</v>
      </c>
      <c r="D7" t="s">
        <v>7</v>
      </c>
      <c r="E7">
        <v>111568</v>
      </c>
      <c r="F7" s="4">
        <v>2000</v>
      </c>
    </row>
    <row r="8" spans="1:6" x14ac:dyDescent="0.2">
      <c r="A8">
        <v>5400</v>
      </c>
      <c r="B8" s="2">
        <v>43074</v>
      </c>
      <c r="C8" t="s">
        <v>8</v>
      </c>
      <c r="D8" t="s">
        <v>7</v>
      </c>
      <c r="E8">
        <v>118741</v>
      </c>
      <c r="F8" s="4">
        <v>2000</v>
      </c>
    </row>
    <row r="9" spans="1:6" x14ac:dyDescent="0.2">
      <c r="A9">
        <v>5400</v>
      </c>
      <c r="B9" s="2">
        <v>43074</v>
      </c>
      <c r="C9" t="s">
        <v>8</v>
      </c>
      <c r="D9" t="s">
        <v>7</v>
      </c>
      <c r="E9">
        <v>119561</v>
      </c>
      <c r="F9" s="4">
        <v>100</v>
      </c>
    </row>
    <row r="10" spans="1:6" x14ac:dyDescent="0.2">
      <c r="A10">
        <v>5401</v>
      </c>
      <c r="B10" s="2">
        <v>43078</v>
      </c>
      <c r="C10" t="s">
        <v>10</v>
      </c>
      <c r="D10" t="s">
        <v>9</v>
      </c>
      <c r="E10">
        <v>825600</v>
      </c>
      <c r="F10" s="4">
        <v>5000</v>
      </c>
    </row>
    <row r="11" spans="1:6" x14ac:dyDescent="0.2">
      <c r="A11">
        <v>5401</v>
      </c>
      <c r="B11" s="2">
        <v>43078</v>
      </c>
      <c r="C11" t="s">
        <v>10</v>
      </c>
      <c r="D11" t="s">
        <v>9</v>
      </c>
      <c r="E11">
        <v>825605</v>
      </c>
      <c r="F11" s="4">
        <v>5000</v>
      </c>
    </row>
    <row r="12" spans="1:6" x14ac:dyDescent="0.2">
      <c r="A12">
        <v>5402</v>
      </c>
      <c r="B12" s="2">
        <v>43081</v>
      </c>
      <c r="C12" t="s">
        <v>12</v>
      </c>
      <c r="D12" t="s">
        <v>13</v>
      </c>
      <c r="E12">
        <v>300080</v>
      </c>
      <c r="F12" s="4">
        <v>12500</v>
      </c>
    </row>
    <row r="13" spans="1:6" x14ac:dyDescent="0.2">
      <c r="A13">
        <v>5402</v>
      </c>
      <c r="B13" s="2">
        <v>43081</v>
      </c>
      <c r="C13" t="s">
        <v>12</v>
      </c>
      <c r="D13" t="s">
        <v>13</v>
      </c>
      <c r="E13">
        <v>300082</v>
      </c>
      <c r="F13" s="4">
        <v>60000</v>
      </c>
    </row>
    <row r="14" spans="1:6" x14ac:dyDescent="0.2">
      <c r="A14">
        <v>5402</v>
      </c>
      <c r="B14" s="2">
        <v>43081</v>
      </c>
      <c r="C14" t="s">
        <v>12</v>
      </c>
      <c r="D14" t="s">
        <v>13</v>
      </c>
      <c r="E14">
        <v>300091</v>
      </c>
      <c r="F14" s="4">
        <v>12500</v>
      </c>
    </row>
    <row r="15" spans="1:6" x14ac:dyDescent="0.2">
      <c r="A15">
        <v>5402</v>
      </c>
      <c r="B15" s="2">
        <v>43081</v>
      </c>
      <c r="C15" t="s">
        <v>12</v>
      </c>
      <c r="D15" t="s">
        <v>13</v>
      </c>
      <c r="E15">
        <v>300095</v>
      </c>
      <c r="F15" s="4">
        <v>75000</v>
      </c>
    </row>
    <row r="16" spans="1:6" x14ac:dyDescent="0.2">
      <c r="A16">
        <v>5403</v>
      </c>
      <c r="B16" s="2">
        <v>43081</v>
      </c>
      <c r="C16" t="s">
        <v>12</v>
      </c>
      <c r="D16" t="s">
        <v>14</v>
      </c>
      <c r="E16">
        <v>555874</v>
      </c>
      <c r="F16" s="4">
        <v>15000</v>
      </c>
    </row>
    <row r="17" spans="1:6" x14ac:dyDescent="0.2">
      <c r="A17">
        <v>5403</v>
      </c>
      <c r="B17" s="2">
        <v>43081</v>
      </c>
      <c r="C17" t="s">
        <v>12</v>
      </c>
      <c r="D17" t="s">
        <v>14</v>
      </c>
      <c r="E17">
        <v>555902</v>
      </c>
      <c r="F17" s="4">
        <v>15000</v>
      </c>
    </row>
    <row r="18" spans="1:6" x14ac:dyDescent="0.2">
      <c r="A18">
        <v>5403</v>
      </c>
      <c r="B18" s="2">
        <v>43081</v>
      </c>
      <c r="C18" t="s">
        <v>12</v>
      </c>
      <c r="D18" t="s">
        <v>14</v>
      </c>
      <c r="E18">
        <v>555916</v>
      </c>
      <c r="F18" s="4">
        <v>15000</v>
      </c>
    </row>
    <row r="19" spans="1:6" x14ac:dyDescent="0.2">
      <c r="A19">
        <v>5404</v>
      </c>
      <c r="B19" s="2">
        <v>43084</v>
      </c>
      <c r="C19" t="s">
        <v>12</v>
      </c>
      <c r="D19" t="s">
        <v>11</v>
      </c>
      <c r="E19">
        <v>202456</v>
      </c>
      <c r="F19" s="4">
        <v>35000</v>
      </c>
    </row>
    <row r="20" spans="1:6" x14ac:dyDescent="0.2">
      <c r="A20">
        <v>5405</v>
      </c>
      <c r="B20" s="2">
        <v>43097</v>
      </c>
      <c r="C20" t="s">
        <v>8</v>
      </c>
      <c r="D20" t="s">
        <v>7</v>
      </c>
      <c r="E20">
        <v>100525</v>
      </c>
      <c r="F20" s="4">
        <v>500</v>
      </c>
    </row>
    <row r="21" spans="1:6" x14ac:dyDescent="0.2">
      <c r="A21">
        <v>5405</v>
      </c>
      <c r="B21" s="2">
        <v>43097</v>
      </c>
      <c r="C21" t="s">
        <v>8</v>
      </c>
      <c r="D21" t="s">
        <v>7</v>
      </c>
      <c r="E21">
        <v>101652</v>
      </c>
      <c r="F21" s="4">
        <v>200</v>
      </c>
    </row>
    <row r="22" spans="1:6" x14ac:dyDescent="0.2">
      <c r="A22">
        <v>5405</v>
      </c>
      <c r="B22" s="2">
        <v>43097</v>
      </c>
      <c r="C22" t="s">
        <v>8</v>
      </c>
      <c r="D22" t="s">
        <v>7</v>
      </c>
      <c r="E22">
        <v>108900</v>
      </c>
      <c r="F22" s="4">
        <v>100</v>
      </c>
    </row>
    <row r="23" spans="1:6" x14ac:dyDescent="0.2">
      <c r="A23">
        <v>5405</v>
      </c>
      <c r="B23" s="2">
        <v>43097</v>
      </c>
      <c r="C23" t="s">
        <v>8</v>
      </c>
      <c r="D23" t="s">
        <v>7</v>
      </c>
      <c r="E23">
        <v>119561</v>
      </c>
      <c r="F23" s="4">
        <v>100</v>
      </c>
    </row>
    <row r="24" spans="1:6" x14ac:dyDescent="0.2">
      <c r="A24">
        <v>5406</v>
      </c>
      <c r="B24" s="2">
        <v>43103</v>
      </c>
      <c r="C24" t="s">
        <v>10</v>
      </c>
      <c r="D24" t="s">
        <v>9</v>
      </c>
      <c r="E24">
        <v>825608</v>
      </c>
      <c r="F24" s="4">
        <v>5000</v>
      </c>
    </row>
    <row r="25" spans="1:6" x14ac:dyDescent="0.2">
      <c r="A25">
        <v>5407</v>
      </c>
      <c r="B25" s="2">
        <v>43105</v>
      </c>
      <c r="C25" t="s">
        <v>12</v>
      </c>
      <c r="D25" t="s">
        <v>13</v>
      </c>
      <c r="E25">
        <v>300080</v>
      </c>
      <c r="F25" s="4">
        <v>12000</v>
      </c>
    </row>
    <row r="26" spans="1:6" x14ac:dyDescent="0.2">
      <c r="A26">
        <v>5407</v>
      </c>
      <c r="B26" s="2">
        <v>43105</v>
      </c>
      <c r="C26" t="s">
        <v>12</v>
      </c>
      <c r="D26" t="s">
        <v>13</v>
      </c>
      <c r="E26">
        <v>300082</v>
      </c>
      <c r="F26" s="4">
        <v>55000</v>
      </c>
    </row>
    <row r="27" spans="1:6" x14ac:dyDescent="0.2">
      <c r="A27">
        <v>5407</v>
      </c>
      <c r="B27" s="2">
        <v>43105</v>
      </c>
      <c r="C27" t="s">
        <v>12</v>
      </c>
      <c r="D27" t="s">
        <v>13</v>
      </c>
      <c r="E27">
        <v>300091</v>
      </c>
      <c r="F27" s="4">
        <v>10000</v>
      </c>
    </row>
    <row r="28" spans="1:6" x14ac:dyDescent="0.2">
      <c r="A28">
        <v>5408</v>
      </c>
      <c r="B28" s="2">
        <v>43105</v>
      </c>
      <c r="C28" t="s">
        <v>12</v>
      </c>
      <c r="D28" t="s">
        <v>14</v>
      </c>
      <c r="E28">
        <v>555874</v>
      </c>
      <c r="F28" s="4">
        <v>20000</v>
      </c>
    </row>
    <row r="29" spans="1:6" x14ac:dyDescent="0.2">
      <c r="A29">
        <v>5408</v>
      </c>
      <c r="B29" s="2">
        <v>43105</v>
      </c>
      <c r="C29" t="s">
        <v>12</v>
      </c>
      <c r="D29" t="s">
        <v>14</v>
      </c>
      <c r="E29">
        <v>555902</v>
      </c>
      <c r="F29" s="4">
        <v>20000</v>
      </c>
    </row>
    <row r="30" spans="1:6" x14ac:dyDescent="0.2">
      <c r="A30">
        <v>5408</v>
      </c>
      <c r="B30" s="2">
        <v>43105</v>
      </c>
      <c r="C30" t="s">
        <v>12</v>
      </c>
      <c r="D30" t="s">
        <v>14</v>
      </c>
      <c r="E30">
        <v>555916</v>
      </c>
      <c r="F30" s="4">
        <v>37500</v>
      </c>
    </row>
    <row r="31" spans="1:6" x14ac:dyDescent="0.2">
      <c r="A31">
        <v>5409</v>
      </c>
      <c r="B31" s="2">
        <v>43111</v>
      </c>
      <c r="C31" t="s">
        <v>10</v>
      </c>
      <c r="D31" t="s">
        <v>9</v>
      </c>
      <c r="E31">
        <v>825600</v>
      </c>
      <c r="F31" s="4">
        <v>5000</v>
      </c>
    </row>
    <row r="32" spans="1:6" x14ac:dyDescent="0.2">
      <c r="A32">
        <v>5409</v>
      </c>
      <c r="B32" s="2">
        <v>43111</v>
      </c>
      <c r="C32" t="s">
        <v>10</v>
      </c>
      <c r="D32" t="s">
        <v>9</v>
      </c>
      <c r="E32">
        <v>825605</v>
      </c>
      <c r="F32" s="4">
        <v>5000</v>
      </c>
    </row>
    <row r="33" spans="1:6" x14ac:dyDescent="0.2">
      <c r="A33">
        <v>5410</v>
      </c>
      <c r="B33" s="2">
        <v>43114</v>
      </c>
      <c r="C33" t="s">
        <v>8</v>
      </c>
      <c r="D33" t="s">
        <v>7</v>
      </c>
      <c r="E33">
        <v>101652</v>
      </c>
      <c r="F33" s="4">
        <v>200</v>
      </c>
    </row>
    <row r="34" spans="1:6" x14ac:dyDescent="0.2">
      <c r="A34">
        <v>5410</v>
      </c>
      <c r="B34" s="2">
        <v>43114</v>
      </c>
      <c r="C34" t="s">
        <v>8</v>
      </c>
      <c r="D34" t="s">
        <v>7</v>
      </c>
      <c r="E34">
        <v>108900</v>
      </c>
      <c r="F34" s="4">
        <v>1000</v>
      </c>
    </row>
    <row r="35" spans="1:6" x14ac:dyDescent="0.2">
      <c r="A35">
        <v>5410</v>
      </c>
      <c r="B35" s="2">
        <v>43114</v>
      </c>
      <c r="C35" t="s">
        <v>8</v>
      </c>
      <c r="D35" t="s">
        <v>7</v>
      </c>
      <c r="E35">
        <v>110852</v>
      </c>
      <c r="F35" s="4">
        <v>200</v>
      </c>
    </row>
    <row r="36" spans="1:6" x14ac:dyDescent="0.2">
      <c r="A36">
        <v>5410</v>
      </c>
      <c r="B36" s="2">
        <v>43114</v>
      </c>
      <c r="C36" t="s">
        <v>8</v>
      </c>
      <c r="D36" t="s">
        <v>7</v>
      </c>
      <c r="E36">
        <v>111568</v>
      </c>
      <c r="F36" s="4">
        <v>500</v>
      </c>
    </row>
    <row r="37" spans="1:6" x14ac:dyDescent="0.2">
      <c r="A37">
        <v>5410</v>
      </c>
      <c r="B37" s="2">
        <v>43114</v>
      </c>
      <c r="C37" t="s">
        <v>8</v>
      </c>
      <c r="D37" t="s">
        <v>7</v>
      </c>
      <c r="E37">
        <v>118741</v>
      </c>
      <c r="F37" s="4">
        <v>2000</v>
      </c>
    </row>
    <row r="38" spans="1:6" x14ac:dyDescent="0.2">
      <c r="A38">
        <v>5411</v>
      </c>
      <c r="B38" s="2">
        <v>43115</v>
      </c>
      <c r="C38" t="s">
        <v>12</v>
      </c>
      <c r="D38" t="s">
        <v>11</v>
      </c>
      <c r="E38">
        <v>202456</v>
      </c>
      <c r="F38" s="4">
        <v>35000</v>
      </c>
    </row>
    <row r="39" spans="1:6" x14ac:dyDescent="0.2">
      <c r="A39">
        <v>5412</v>
      </c>
      <c r="B39" s="2">
        <v>43126</v>
      </c>
      <c r="C39" t="s">
        <v>12</v>
      </c>
      <c r="D39" t="s">
        <v>13</v>
      </c>
      <c r="E39">
        <v>300080</v>
      </c>
      <c r="F39" s="4">
        <v>12000</v>
      </c>
    </row>
    <row r="40" spans="1:6" x14ac:dyDescent="0.2">
      <c r="A40">
        <v>5412</v>
      </c>
      <c r="B40" s="2">
        <v>43126</v>
      </c>
      <c r="C40" t="s">
        <v>12</v>
      </c>
      <c r="D40" t="s">
        <v>13</v>
      </c>
      <c r="E40">
        <v>300095</v>
      </c>
      <c r="F40" s="4">
        <v>100000</v>
      </c>
    </row>
    <row r="41" spans="1:6" x14ac:dyDescent="0.2">
      <c r="A41">
        <v>5413</v>
      </c>
      <c r="B41" s="2">
        <v>43128</v>
      </c>
      <c r="C41" t="s">
        <v>10</v>
      </c>
      <c r="D41" t="s">
        <v>9</v>
      </c>
      <c r="E41">
        <v>825600</v>
      </c>
      <c r="F41" s="4">
        <v>5000</v>
      </c>
    </row>
    <row r="42" spans="1:6" x14ac:dyDescent="0.2">
      <c r="A42">
        <v>5413</v>
      </c>
      <c r="B42" s="2">
        <v>43128</v>
      </c>
      <c r="C42" t="s">
        <v>10</v>
      </c>
      <c r="D42" t="s">
        <v>9</v>
      </c>
      <c r="E42">
        <v>825605</v>
      </c>
      <c r="F42" s="4">
        <v>5000</v>
      </c>
    </row>
    <row r="43" spans="1:6" x14ac:dyDescent="0.2">
      <c r="A43">
        <v>5413</v>
      </c>
      <c r="B43" s="2">
        <v>43128</v>
      </c>
      <c r="C43" t="s">
        <v>10</v>
      </c>
      <c r="D43" t="s">
        <v>9</v>
      </c>
      <c r="E43">
        <v>825608</v>
      </c>
      <c r="F43" s="4">
        <v>16000</v>
      </c>
    </row>
    <row r="44" spans="1:6" x14ac:dyDescent="0.2">
      <c r="A44">
        <v>5414</v>
      </c>
      <c r="B44" s="2">
        <v>43130</v>
      </c>
      <c r="C44" t="s">
        <v>8</v>
      </c>
      <c r="D44" t="s">
        <v>7</v>
      </c>
      <c r="E44">
        <v>100525</v>
      </c>
      <c r="F44" s="4">
        <v>500</v>
      </c>
    </row>
    <row r="45" spans="1:6" x14ac:dyDescent="0.2">
      <c r="A45">
        <v>5414</v>
      </c>
      <c r="B45" s="2">
        <v>43130</v>
      </c>
      <c r="C45" t="s">
        <v>8</v>
      </c>
      <c r="D45" t="s">
        <v>7</v>
      </c>
      <c r="E45">
        <v>101652</v>
      </c>
      <c r="F45" s="4">
        <v>1000</v>
      </c>
    </row>
    <row r="46" spans="1:6" x14ac:dyDescent="0.2">
      <c r="A46">
        <v>5414</v>
      </c>
      <c r="B46" s="2">
        <v>43130</v>
      </c>
      <c r="C46" t="s">
        <v>8</v>
      </c>
      <c r="D46" t="s">
        <v>7</v>
      </c>
      <c r="E46">
        <v>108900</v>
      </c>
      <c r="F46" s="4">
        <v>1000</v>
      </c>
    </row>
    <row r="47" spans="1:6" x14ac:dyDescent="0.2">
      <c r="A47">
        <v>5414</v>
      </c>
      <c r="B47" s="2">
        <v>43130</v>
      </c>
      <c r="C47" t="s">
        <v>8</v>
      </c>
      <c r="D47" t="s">
        <v>7</v>
      </c>
      <c r="E47">
        <v>111568</v>
      </c>
      <c r="F47" s="4">
        <v>500</v>
      </c>
    </row>
    <row r="48" spans="1:6" x14ac:dyDescent="0.2">
      <c r="A48">
        <v>5414</v>
      </c>
      <c r="B48" s="2">
        <v>43130</v>
      </c>
      <c r="C48" t="s">
        <v>8</v>
      </c>
      <c r="D48" t="s">
        <v>7</v>
      </c>
      <c r="E48">
        <v>119561</v>
      </c>
      <c r="F48" s="4">
        <v>1000</v>
      </c>
    </row>
    <row r="49" spans="1:6" x14ac:dyDescent="0.2">
      <c r="A49">
        <v>5415</v>
      </c>
      <c r="B49" s="2">
        <v>43131</v>
      </c>
      <c r="C49" t="s">
        <v>8</v>
      </c>
      <c r="D49" t="s">
        <v>15</v>
      </c>
      <c r="E49">
        <v>100525</v>
      </c>
      <c r="F49" s="4">
        <v>2000</v>
      </c>
    </row>
    <row r="50" spans="1:6" x14ac:dyDescent="0.2">
      <c r="A50">
        <v>5415</v>
      </c>
      <c r="B50" s="2">
        <v>43131</v>
      </c>
      <c r="C50" t="s">
        <v>8</v>
      </c>
      <c r="D50" t="s">
        <v>15</v>
      </c>
      <c r="E50">
        <v>110852</v>
      </c>
      <c r="F50" s="4">
        <v>4000</v>
      </c>
    </row>
    <row r="51" spans="1:6" x14ac:dyDescent="0.2">
      <c r="A51">
        <v>5416</v>
      </c>
      <c r="B51" s="2">
        <v>43137</v>
      </c>
      <c r="C51" t="s">
        <v>8</v>
      </c>
      <c r="D51" t="s">
        <v>7</v>
      </c>
      <c r="E51">
        <v>100525</v>
      </c>
      <c r="F51" s="4">
        <v>500</v>
      </c>
    </row>
    <row r="52" spans="1:6" x14ac:dyDescent="0.2">
      <c r="A52">
        <v>5416</v>
      </c>
      <c r="B52" s="2">
        <v>43137</v>
      </c>
      <c r="C52" t="s">
        <v>8</v>
      </c>
      <c r="D52" t="s">
        <v>7</v>
      </c>
      <c r="E52">
        <v>101652</v>
      </c>
      <c r="F52" s="4">
        <v>500</v>
      </c>
    </row>
    <row r="53" spans="1:6" x14ac:dyDescent="0.2">
      <c r="A53">
        <v>5416</v>
      </c>
      <c r="B53" s="2">
        <v>43137</v>
      </c>
      <c r="C53" t="s">
        <v>8</v>
      </c>
      <c r="D53" t="s">
        <v>7</v>
      </c>
      <c r="E53">
        <v>108900</v>
      </c>
      <c r="F53" s="4">
        <v>200</v>
      </c>
    </row>
    <row r="54" spans="1:6" x14ac:dyDescent="0.2">
      <c r="A54">
        <v>5416</v>
      </c>
      <c r="B54" s="2">
        <v>43137</v>
      </c>
      <c r="C54" t="s">
        <v>8</v>
      </c>
      <c r="D54" t="s">
        <v>7</v>
      </c>
      <c r="E54">
        <v>118741</v>
      </c>
      <c r="F54" s="4">
        <v>2000</v>
      </c>
    </row>
    <row r="55" spans="1:6" x14ac:dyDescent="0.2">
      <c r="A55">
        <v>5416</v>
      </c>
      <c r="B55" s="2">
        <v>43137</v>
      </c>
      <c r="C55" t="s">
        <v>8</v>
      </c>
      <c r="D55" t="s">
        <v>7</v>
      </c>
      <c r="E55">
        <v>119561</v>
      </c>
      <c r="F55" s="4">
        <v>200</v>
      </c>
    </row>
    <row r="56" spans="1:6" x14ac:dyDescent="0.2">
      <c r="A56">
        <v>5417</v>
      </c>
      <c r="B56" s="2">
        <v>43146</v>
      </c>
      <c r="C56" t="s">
        <v>12</v>
      </c>
      <c r="D56" t="s">
        <v>11</v>
      </c>
      <c r="E56">
        <v>202456</v>
      </c>
      <c r="F56" s="4">
        <v>35000</v>
      </c>
    </row>
    <row r="57" spans="1:6" x14ac:dyDescent="0.2">
      <c r="A57">
        <v>5418</v>
      </c>
      <c r="B57" s="2">
        <v>43150</v>
      </c>
      <c r="C57" t="s">
        <v>12</v>
      </c>
      <c r="D57" t="s">
        <v>14</v>
      </c>
      <c r="E57">
        <v>555874</v>
      </c>
      <c r="F57" s="4">
        <v>20000</v>
      </c>
    </row>
    <row r="58" spans="1:6" x14ac:dyDescent="0.2">
      <c r="A58">
        <v>5418</v>
      </c>
      <c r="B58" s="2">
        <v>43150</v>
      </c>
      <c r="C58" t="s">
        <v>12</v>
      </c>
      <c r="D58" t="s">
        <v>14</v>
      </c>
      <c r="E58">
        <v>555902</v>
      </c>
      <c r="F58" s="4">
        <v>20000</v>
      </c>
    </row>
    <row r="59" spans="1:6" x14ac:dyDescent="0.2">
      <c r="A59">
        <v>5418</v>
      </c>
      <c r="B59" s="2">
        <v>43150</v>
      </c>
      <c r="C59" t="s">
        <v>12</v>
      </c>
      <c r="D59" t="s">
        <v>14</v>
      </c>
      <c r="E59">
        <v>555916</v>
      </c>
      <c r="F59" s="4">
        <v>37500</v>
      </c>
    </row>
    <row r="60" spans="1:6" x14ac:dyDescent="0.2">
      <c r="A60">
        <v>5419</v>
      </c>
      <c r="B60" s="2">
        <v>43150</v>
      </c>
      <c r="C60" t="s">
        <v>12</v>
      </c>
      <c r="D60" t="s">
        <v>13</v>
      </c>
      <c r="E60">
        <v>300082</v>
      </c>
      <c r="F60" s="4">
        <v>55000</v>
      </c>
    </row>
    <row r="61" spans="1:6" x14ac:dyDescent="0.2">
      <c r="A61">
        <v>5419</v>
      </c>
      <c r="B61" s="2">
        <v>43150</v>
      </c>
      <c r="C61" t="s">
        <v>12</v>
      </c>
      <c r="D61" t="s">
        <v>13</v>
      </c>
      <c r="E61">
        <v>300091</v>
      </c>
      <c r="F61" s="4">
        <v>10000</v>
      </c>
    </row>
    <row r="62" spans="1:6" x14ac:dyDescent="0.2">
      <c r="A62">
        <v>5420</v>
      </c>
      <c r="B62" s="2">
        <v>43155</v>
      </c>
      <c r="C62" t="s">
        <v>8</v>
      </c>
      <c r="D62" t="s">
        <v>7</v>
      </c>
      <c r="E62">
        <v>100525</v>
      </c>
      <c r="F62" s="4">
        <v>500</v>
      </c>
    </row>
    <row r="63" spans="1:6" x14ac:dyDescent="0.2">
      <c r="A63">
        <v>5420</v>
      </c>
      <c r="B63" s="2">
        <v>43155</v>
      </c>
      <c r="C63" t="s">
        <v>8</v>
      </c>
      <c r="D63" t="s">
        <v>7</v>
      </c>
      <c r="E63">
        <v>101652</v>
      </c>
      <c r="F63" s="4">
        <v>500</v>
      </c>
    </row>
    <row r="64" spans="1:6" x14ac:dyDescent="0.2">
      <c r="A64">
        <v>5420</v>
      </c>
      <c r="B64" s="2">
        <v>43155</v>
      </c>
      <c r="C64" t="s">
        <v>8</v>
      </c>
      <c r="D64" t="s">
        <v>7</v>
      </c>
      <c r="E64">
        <v>108900</v>
      </c>
      <c r="F64" s="4">
        <v>2500</v>
      </c>
    </row>
    <row r="65" spans="1:7" x14ac:dyDescent="0.2">
      <c r="A65">
        <v>5420</v>
      </c>
      <c r="B65" s="2">
        <v>43155</v>
      </c>
      <c r="C65" t="s">
        <v>8</v>
      </c>
      <c r="D65" t="s">
        <v>7</v>
      </c>
      <c r="E65">
        <v>110852</v>
      </c>
      <c r="F65" s="4">
        <v>300</v>
      </c>
    </row>
    <row r="66" spans="1:7" x14ac:dyDescent="0.2">
      <c r="A66">
        <v>5420</v>
      </c>
      <c r="B66" s="2">
        <v>43155</v>
      </c>
      <c r="C66" t="s">
        <v>8</v>
      </c>
      <c r="D66" t="s">
        <v>7</v>
      </c>
      <c r="E66">
        <v>111568</v>
      </c>
      <c r="F66" s="4">
        <v>500</v>
      </c>
    </row>
    <row r="67" spans="1:7" x14ac:dyDescent="0.2">
      <c r="A67">
        <v>5420</v>
      </c>
      <c r="B67" s="2">
        <v>43155</v>
      </c>
      <c r="C67" t="s">
        <v>8</v>
      </c>
      <c r="D67" t="s">
        <v>7</v>
      </c>
      <c r="E67">
        <v>118741</v>
      </c>
      <c r="F67" s="4">
        <v>2000</v>
      </c>
    </row>
    <row r="68" spans="1:7" x14ac:dyDescent="0.2">
      <c r="A68">
        <v>5420</v>
      </c>
      <c r="B68" s="2">
        <v>43155</v>
      </c>
      <c r="C68" t="s">
        <v>8</v>
      </c>
      <c r="D68" t="s">
        <v>7</v>
      </c>
      <c r="E68">
        <v>119561</v>
      </c>
      <c r="F68" s="4">
        <v>1000</v>
      </c>
    </row>
    <row r="69" spans="1:7" x14ac:dyDescent="0.2">
      <c r="A69">
        <v>5421</v>
      </c>
      <c r="B69" s="2">
        <v>43160</v>
      </c>
      <c r="C69" t="s">
        <v>10</v>
      </c>
      <c r="D69" t="s">
        <v>9</v>
      </c>
      <c r="E69">
        <v>825600</v>
      </c>
      <c r="F69" s="4">
        <v>5000</v>
      </c>
    </row>
    <row r="70" spans="1:7" x14ac:dyDescent="0.2">
      <c r="A70">
        <v>5421</v>
      </c>
      <c r="B70" s="2">
        <v>43160</v>
      </c>
      <c r="C70" t="s">
        <v>10</v>
      </c>
      <c r="D70" t="s">
        <v>9</v>
      </c>
      <c r="E70">
        <v>825605</v>
      </c>
      <c r="F70" s="4">
        <v>5000</v>
      </c>
    </row>
    <row r="71" spans="1:7" x14ac:dyDescent="0.2">
      <c r="A71">
        <v>5423</v>
      </c>
      <c r="B71" s="2">
        <v>43172</v>
      </c>
      <c r="C71" t="s">
        <v>8</v>
      </c>
      <c r="D71" t="s">
        <v>7</v>
      </c>
      <c r="E71">
        <v>100525</v>
      </c>
      <c r="F71" s="4">
        <v>500</v>
      </c>
    </row>
    <row r="72" spans="1:7" x14ac:dyDescent="0.2">
      <c r="A72">
        <v>5423</v>
      </c>
      <c r="B72" s="2">
        <v>43172</v>
      </c>
      <c r="C72" t="s">
        <v>8</v>
      </c>
      <c r="D72" t="s">
        <v>7</v>
      </c>
      <c r="E72">
        <v>101652</v>
      </c>
      <c r="F72" s="4">
        <v>1000</v>
      </c>
    </row>
    <row r="73" spans="1:7" x14ac:dyDescent="0.2">
      <c r="A73">
        <v>5423</v>
      </c>
      <c r="B73" s="2">
        <v>43172</v>
      </c>
      <c r="C73" t="s">
        <v>8</v>
      </c>
      <c r="D73" t="s">
        <v>7</v>
      </c>
      <c r="E73">
        <v>108900</v>
      </c>
      <c r="F73" s="4">
        <v>2500</v>
      </c>
    </row>
    <row r="74" spans="1:7" x14ac:dyDescent="0.2">
      <c r="A74">
        <v>5424</v>
      </c>
      <c r="B74" s="2">
        <v>43174</v>
      </c>
      <c r="C74" t="s">
        <v>12</v>
      </c>
      <c r="D74" t="s">
        <v>11</v>
      </c>
      <c r="E74">
        <v>202456</v>
      </c>
      <c r="F74" s="4">
        <v>35000</v>
      </c>
    </row>
    <row r="75" spans="1:7" x14ac:dyDescent="0.2">
      <c r="F75" s="4"/>
      <c r="G75" s="4"/>
    </row>
    <row r="77" spans="1:7" x14ac:dyDescent="0.2">
      <c r="F77" s="4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76"/>
  <sheetViews>
    <sheetView workbookViewId="0">
      <selection activeCell="K60" sqref="K60"/>
    </sheetView>
  </sheetViews>
  <sheetFormatPr baseColWidth="10" defaultColWidth="8.83203125" defaultRowHeight="15" x14ac:dyDescent="0.2"/>
  <cols>
    <col min="1" max="1" width="8" bestFit="1" customWidth="1"/>
    <col min="2" max="2" width="10.6640625" customWidth="1"/>
    <col min="3" max="3" width="20.5" bestFit="1" customWidth="1"/>
    <col min="4" max="4" width="7" bestFit="1" customWidth="1"/>
    <col min="5" max="5" width="14.5" bestFit="1" customWidth="1"/>
    <col min="6" max="6" width="14.33203125" bestFit="1" customWidth="1"/>
    <col min="7" max="7" width="4.83203125" bestFit="1" customWidth="1"/>
    <col min="9" max="9" width="10.1640625" bestFit="1" customWidth="1"/>
  </cols>
  <sheetData>
    <row r="1" spans="1:7" x14ac:dyDescent="0.2">
      <c r="A1" t="s">
        <v>1</v>
      </c>
      <c r="B1" t="s">
        <v>27</v>
      </c>
      <c r="C1" t="s">
        <v>4</v>
      </c>
      <c r="D1" t="s">
        <v>0</v>
      </c>
      <c r="E1" t="s">
        <v>5</v>
      </c>
      <c r="F1" t="s">
        <v>3</v>
      </c>
      <c r="G1" t="s">
        <v>28</v>
      </c>
    </row>
    <row r="2" spans="1:7" x14ac:dyDescent="0.2">
      <c r="A2">
        <v>1000587</v>
      </c>
      <c r="B2" s="3">
        <v>43077</v>
      </c>
      <c r="C2" t="s">
        <v>9</v>
      </c>
      <c r="D2">
        <v>825608</v>
      </c>
      <c r="E2">
        <v>5399</v>
      </c>
      <c r="F2" s="1">
        <v>3132.5</v>
      </c>
      <c r="G2" t="s">
        <v>29</v>
      </c>
    </row>
    <row r="3" spans="1:7" x14ac:dyDescent="0.2">
      <c r="A3">
        <v>10056</v>
      </c>
      <c r="B3" s="3">
        <v>43078</v>
      </c>
      <c r="C3" t="s">
        <v>7</v>
      </c>
      <c r="D3">
        <v>100525</v>
      </c>
      <c r="E3">
        <v>5400</v>
      </c>
      <c r="F3" s="1">
        <v>645</v>
      </c>
      <c r="G3" t="s">
        <v>29</v>
      </c>
    </row>
    <row r="4" spans="1:7" x14ac:dyDescent="0.2">
      <c r="A4">
        <v>10056</v>
      </c>
      <c r="B4" s="3">
        <v>43078</v>
      </c>
      <c r="C4" t="s">
        <v>7</v>
      </c>
      <c r="D4">
        <v>101652</v>
      </c>
      <c r="E4">
        <v>5400</v>
      </c>
      <c r="F4" s="1">
        <v>1500</v>
      </c>
      <c r="G4" t="s">
        <v>29</v>
      </c>
    </row>
    <row r="5" spans="1:7" x14ac:dyDescent="0.2">
      <c r="A5">
        <v>10056</v>
      </c>
      <c r="B5" s="3">
        <v>43078</v>
      </c>
      <c r="C5" t="s">
        <v>7</v>
      </c>
      <c r="D5">
        <v>108900</v>
      </c>
      <c r="E5">
        <v>5400</v>
      </c>
      <c r="F5" s="1">
        <v>8350</v>
      </c>
      <c r="G5" t="s">
        <v>29</v>
      </c>
    </row>
    <row r="6" spans="1:7" x14ac:dyDescent="0.2">
      <c r="A6">
        <v>10056</v>
      </c>
      <c r="B6" s="3">
        <v>43078</v>
      </c>
      <c r="C6" t="s">
        <v>7</v>
      </c>
      <c r="D6">
        <v>110852</v>
      </c>
      <c r="E6">
        <v>5400</v>
      </c>
      <c r="F6" s="1">
        <v>1724.9999999999998</v>
      </c>
      <c r="G6" t="s">
        <v>29</v>
      </c>
    </row>
    <row r="7" spans="1:7" x14ac:dyDescent="0.2">
      <c r="A7">
        <v>10070</v>
      </c>
      <c r="B7" s="3">
        <v>43100</v>
      </c>
      <c r="C7" t="s">
        <v>7</v>
      </c>
      <c r="D7">
        <v>111568</v>
      </c>
      <c r="E7">
        <v>5400</v>
      </c>
      <c r="F7" s="1">
        <v>2980</v>
      </c>
      <c r="G7" t="s">
        <v>29</v>
      </c>
    </row>
    <row r="8" spans="1:7" x14ac:dyDescent="0.2">
      <c r="A8">
        <v>10056</v>
      </c>
      <c r="B8" s="3">
        <v>43078</v>
      </c>
      <c r="C8" t="s">
        <v>7</v>
      </c>
      <c r="D8">
        <v>118741</v>
      </c>
      <c r="E8">
        <v>5400</v>
      </c>
      <c r="F8" s="1">
        <v>3500</v>
      </c>
      <c r="G8" t="s">
        <v>29</v>
      </c>
    </row>
    <row r="9" spans="1:7" x14ac:dyDescent="0.2">
      <c r="A9">
        <v>10056</v>
      </c>
      <c r="B9" s="3">
        <v>43078</v>
      </c>
      <c r="C9" t="s">
        <v>7</v>
      </c>
      <c r="D9">
        <v>119561</v>
      </c>
      <c r="E9">
        <v>5400</v>
      </c>
      <c r="F9" s="1">
        <v>180</v>
      </c>
      <c r="G9" t="s">
        <v>29</v>
      </c>
    </row>
    <row r="10" spans="1:7" x14ac:dyDescent="0.2">
      <c r="A10">
        <v>1000598</v>
      </c>
      <c r="B10" s="3">
        <v>43083</v>
      </c>
      <c r="C10" t="s">
        <v>9</v>
      </c>
      <c r="D10">
        <v>825600</v>
      </c>
      <c r="E10">
        <v>5401</v>
      </c>
      <c r="F10" s="1">
        <v>15000</v>
      </c>
      <c r="G10" t="s">
        <v>29</v>
      </c>
    </row>
    <row r="11" spans="1:7" x14ac:dyDescent="0.2">
      <c r="A11">
        <v>1000598</v>
      </c>
      <c r="B11" s="3">
        <v>43083</v>
      </c>
      <c r="C11" t="s">
        <v>9</v>
      </c>
      <c r="D11">
        <v>825605</v>
      </c>
      <c r="E11">
        <v>5401</v>
      </c>
      <c r="F11" s="1">
        <v>15000</v>
      </c>
      <c r="G11" t="s">
        <v>29</v>
      </c>
    </row>
    <row r="12" spans="1:7" x14ac:dyDescent="0.2">
      <c r="A12" t="s">
        <v>30</v>
      </c>
      <c r="B12" s="3">
        <v>43098</v>
      </c>
      <c r="C12" t="s">
        <v>13</v>
      </c>
      <c r="D12">
        <v>300080</v>
      </c>
      <c r="E12">
        <v>5402</v>
      </c>
      <c r="F12" s="1">
        <v>623.75</v>
      </c>
      <c r="G12" t="s">
        <v>29</v>
      </c>
    </row>
    <row r="13" spans="1:7" x14ac:dyDescent="0.2">
      <c r="A13" t="s">
        <v>30</v>
      </c>
      <c r="B13" s="3">
        <v>43098</v>
      </c>
      <c r="C13" t="s">
        <v>13</v>
      </c>
      <c r="D13">
        <v>300082</v>
      </c>
      <c r="E13">
        <v>5402</v>
      </c>
      <c r="F13" s="1">
        <v>4734</v>
      </c>
      <c r="G13" t="s">
        <v>29</v>
      </c>
    </row>
    <row r="14" spans="1:7" x14ac:dyDescent="0.2">
      <c r="A14" t="s">
        <v>30</v>
      </c>
      <c r="B14" s="3">
        <v>43098</v>
      </c>
      <c r="C14" t="s">
        <v>13</v>
      </c>
      <c r="D14">
        <v>300091</v>
      </c>
      <c r="E14">
        <v>5402</v>
      </c>
      <c r="F14" s="1">
        <v>975</v>
      </c>
      <c r="G14" t="s">
        <v>29</v>
      </c>
    </row>
    <row r="15" spans="1:7" x14ac:dyDescent="0.2">
      <c r="A15" t="s">
        <v>30</v>
      </c>
      <c r="B15" s="3">
        <v>43098</v>
      </c>
      <c r="C15" t="s">
        <v>13</v>
      </c>
      <c r="D15">
        <v>300095</v>
      </c>
      <c r="E15">
        <v>5402</v>
      </c>
      <c r="F15" s="1">
        <v>7500</v>
      </c>
      <c r="G15" t="s">
        <v>29</v>
      </c>
    </row>
    <row r="16" spans="1:7" x14ac:dyDescent="0.2">
      <c r="A16">
        <v>384</v>
      </c>
      <c r="B16" s="3">
        <v>43086</v>
      </c>
      <c r="C16" t="s">
        <v>14</v>
      </c>
      <c r="D16">
        <v>555874</v>
      </c>
      <c r="E16">
        <v>5403</v>
      </c>
      <c r="F16" s="1">
        <v>1168.5</v>
      </c>
      <c r="G16" t="s">
        <v>29</v>
      </c>
    </row>
    <row r="17" spans="1:7" x14ac:dyDescent="0.2">
      <c r="A17">
        <v>384</v>
      </c>
      <c r="B17" s="3">
        <v>43086</v>
      </c>
      <c r="C17" t="s">
        <v>14</v>
      </c>
      <c r="D17">
        <v>555902</v>
      </c>
      <c r="E17">
        <v>5403</v>
      </c>
      <c r="F17" s="1">
        <v>675</v>
      </c>
      <c r="G17" t="s">
        <v>29</v>
      </c>
    </row>
    <row r="18" spans="1:7" x14ac:dyDescent="0.2">
      <c r="A18">
        <v>384</v>
      </c>
      <c r="B18" s="3">
        <v>43086</v>
      </c>
      <c r="C18" t="s">
        <v>14</v>
      </c>
      <c r="D18">
        <v>555916</v>
      </c>
      <c r="E18">
        <v>5403</v>
      </c>
      <c r="F18" s="1">
        <v>1200</v>
      </c>
      <c r="G18" t="s">
        <v>29</v>
      </c>
    </row>
    <row r="19" spans="1:7" x14ac:dyDescent="0.2">
      <c r="A19">
        <v>603</v>
      </c>
      <c r="B19" s="3">
        <v>43089</v>
      </c>
      <c r="C19" t="s">
        <v>11</v>
      </c>
      <c r="D19">
        <v>202456</v>
      </c>
      <c r="E19">
        <v>5404</v>
      </c>
      <c r="F19" s="1">
        <v>376250</v>
      </c>
      <c r="G19" t="s">
        <v>29</v>
      </c>
    </row>
    <row r="20" spans="1:7" x14ac:dyDescent="0.2">
      <c r="A20">
        <v>10078</v>
      </c>
      <c r="B20" s="3">
        <v>43103</v>
      </c>
      <c r="C20" t="s">
        <v>7</v>
      </c>
      <c r="D20">
        <v>100525</v>
      </c>
      <c r="E20">
        <v>5405</v>
      </c>
      <c r="F20" s="1">
        <v>645</v>
      </c>
      <c r="G20" t="s">
        <v>29</v>
      </c>
    </row>
    <row r="21" spans="1:7" x14ac:dyDescent="0.2">
      <c r="A21">
        <v>10078</v>
      </c>
      <c r="B21" s="3">
        <v>43103</v>
      </c>
      <c r="C21" t="s">
        <v>7</v>
      </c>
      <c r="D21">
        <v>101652</v>
      </c>
      <c r="E21">
        <v>5405</v>
      </c>
      <c r="F21" s="1">
        <v>300</v>
      </c>
      <c r="G21" t="s">
        <v>29</v>
      </c>
    </row>
    <row r="22" spans="1:7" x14ac:dyDescent="0.2">
      <c r="A22">
        <v>10078</v>
      </c>
      <c r="B22" s="3">
        <v>43103</v>
      </c>
      <c r="C22" t="s">
        <v>7</v>
      </c>
      <c r="D22">
        <v>108900</v>
      </c>
      <c r="E22">
        <v>5405</v>
      </c>
      <c r="F22" s="1">
        <v>175</v>
      </c>
      <c r="G22" t="s">
        <v>29</v>
      </c>
    </row>
    <row r="23" spans="1:7" x14ac:dyDescent="0.2">
      <c r="A23">
        <v>10078</v>
      </c>
      <c r="B23" s="3">
        <v>43103</v>
      </c>
      <c r="C23" t="s">
        <v>7</v>
      </c>
      <c r="D23">
        <v>119561</v>
      </c>
      <c r="E23">
        <v>5405</v>
      </c>
      <c r="F23" s="1">
        <v>180</v>
      </c>
      <c r="G23" t="s">
        <v>29</v>
      </c>
    </row>
    <row r="24" spans="1:7" x14ac:dyDescent="0.2">
      <c r="A24">
        <v>1000613</v>
      </c>
      <c r="B24" s="3">
        <v>43107</v>
      </c>
      <c r="C24" t="s">
        <v>9</v>
      </c>
      <c r="D24">
        <v>825608</v>
      </c>
      <c r="E24">
        <v>5406</v>
      </c>
      <c r="F24" s="1">
        <v>8950</v>
      </c>
      <c r="G24" t="s">
        <v>29</v>
      </c>
    </row>
    <row r="25" spans="1:7" x14ac:dyDescent="0.2">
      <c r="A25" t="s">
        <v>31</v>
      </c>
      <c r="B25" s="3">
        <v>43132</v>
      </c>
      <c r="C25" t="s">
        <v>13</v>
      </c>
      <c r="D25">
        <v>300080</v>
      </c>
      <c r="E25">
        <v>5407</v>
      </c>
      <c r="F25" s="1">
        <v>598.79999999999995</v>
      </c>
      <c r="G25" t="s">
        <v>29</v>
      </c>
    </row>
    <row r="26" spans="1:7" x14ac:dyDescent="0.2">
      <c r="A26" t="s">
        <v>31</v>
      </c>
      <c r="B26" s="3">
        <v>43132</v>
      </c>
      <c r="C26" t="s">
        <v>13</v>
      </c>
      <c r="D26">
        <v>300082</v>
      </c>
      <c r="E26">
        <v>5407</v>
      </c>
      <c r="F26" s="1">
        <v>4125</v>
      </c>
      <c r="G26" t="s">
        <v>29</v>
      </c>
    </row>
    <row r="27" spans="1:7" x14ac:dyDescent="0.2">
      <c r="A27" t="s">
        <v>31</v>
      </c>
      <c r="B27" s="3">
        <v>43132</v>
      </c>
      <c r="C27" t="s">
        <v>13</v>
      </c>
      <c r="D27">
        <v>300091</v>
      </c>
      <c r="E27">
        <v>5407</v>
      </c>
      <c r="F27" s="1">
        <v>779</v>
      </c>
      <c r="G27" t="s">
        <v>29</v>
      </c>
    </row>
    <row r="28" spans="1:7" x14ac:dyDescent="0.2">
      <c r="A28">
        <v>405</v>
      </c>
      <c r="B28" s="3">
        <v>43107</v>
      </c>
      <c r="C28" t="s">
        <v>14</v>
      </c>
      <c r="D28">
        <v>555874</v>
      </c>
      <c r="E28">
        <v>5408</v>
      </c>
      <c r="F28" s="1">
        <v>900</v>
      </c>
      <c r="G28" t="s">
        <v>29</v>
      </c>
    </row>
    <row r="29" spans="1:7" x14ac:dyDescent="0.2">
      <c r="A29">
        <v>408</v>
      </c>
      <c r="B29" s="3">
        <v>43107</v>
      </c>
      <c r="C29" t="s">
        <v>14</v>
      </c>
      <c r="D29">
        <v>555902</v>
      </c>
      <c r="E29">
        <v>5408</v>
      </c>
      <c r="F29" s="1">
        <v>1560</v>
      </c>
      <c r="G29" t="s">
        <v>29</v>
      </c>
    </row>
    <row r="30" spans="1:7" x14ac:dyDescent="0.2">
      <c r="A30">
        <v>408</v>
      </c>
      <c r="B30" s="3">
        <v>43107</v>
      </c>
      <c r="C30" t="s">
        <v>14</v>
      </c>
      <c r="D30">
        <v>555916</v>
      </c>
      <c r="E30">
        <v>5408</v>
      </c>
      <c r="F30" s="1">
        <v>2996.25</v>
      </c>
      <c r="G30" t="s">
        <v>29</v>
      </c>
    </row>
    <row r="31" spans="1:7" x14ac:dyDescent="0.2">
      <c r="A31">
        <v>1000800</v>
      </c>
      <c r="B31" s="3">
        <v>43116</v>
      </c>
      <c r="C31" t="s">
        <v>9</v>
      </c>
      <c r="D31">
        <v>825600</v>
      </c>
      <c r="E31">
        <v>5409</v>
      </c>
      <c r="F31" s="1">
        <v>15000</v>
      </c>
      <c r="G31" t="s">
        <v>29</v>
      </c>
    </row>
    <row r="32" spans="1:7" x14ac:dyDescent="0.2">
      <c r="A32">
        <v>1000800</v>
      </c>
      <c r="B32" s="3">
        <v>43116</v>
      </c>
      <c r="C32" t="s">
        <v>9</v>
      </c>
      <c r="D32">
        <v>825605</v>
      </c>
      <c r="E32">
        <v>5409</v>
      </c>
      <c r="F32" s="1">
        <v>15000</v>
      </c>
      <c r="G32" t="s">
        <v>29</v>
      </c>
    </row>
    <row r="33" spans="1:7" x14ac:dyDescent="0.2">
      <c r="A33">
        <v>10125</v>
      </c>
      <c r="B33" s="3">
        <v>43118</v>
      </c>
      <c r="C33" t="s">
        <v>7</v>
      </c>
      <c r="D33">
        <v>101652</v>
      </c>
      <c r="E33">
        <v>5410</v>
      </c>
      <c r="F33" s="1">
        <v>300</v>
      </c>
      <c r="G33" t="s">
        <v>29</v>
      </c>
    </row>
    <row r="34" spans="1:7" x14ac:dyDescent="0.2">
      <c r="A34">
        <v>10125</v>
      </c>
      <c r="B34" s="3">
        <v>43118</v>
      </c>
      <c r="C34" t="s">
        <v>7</v>
      </c>
      <c r="D34">
        <v>108900</v>
      </c>
      <c r="E34">
        <v>5410</v>
      </c>
      <c r="F34" s="1">
        <v>1750</v>
      </c>
      <c r="G34" t="s">
        <v>29</v>
      </c>
    </row>
    <row r="35" spans="1:7" x14ac:dyDescent="0.2">
      <c r="A35">
        <v>10125</v>
      </c>
      <c r="B35" s="3">
        <v>43118</v>
      </c>
      <c r="C35" t="s">
        <v>7</v>
      </c>
      <c r="D35">
        <v>110852</v>
      </c>
      <c r="E35">
        <v>5410</v>
      </c>
      <c r="F35" s="1">
        <v>229.99999999999997</v>
      </c>
      <c r="G35" t="s">
        <v>29</v>
      </c>
    </row>
    <row r="36" spans="1:7" x14ac:dyDescent="0.2">
      <c r="A36">
        <v>10140</v>
      </c>
      <c r="B36" s="3">
        <v>43135</v>
      </c>
      <c r="C36" t="s">
        <v>7</v>
      </c>
      <c r="D36">
        <v>111568</v>
      </c>
      <c r="E36">
        <v>5410</v>
      </c>
      <c r="F36" s="1">
        <v>715</v>
      </c>
      <c r="G36" t="s">
        <v>29</v>
      </c>
    </row>
    <row r="37" spans="1:7" x14ac:dyDescent="0.2">
      <c r="A37">
        <v>10125</v>
      </c>
      <c r="B37" s="3">
        <v>43118</v>
      </c>
      <c r="C37" t="s">
        <v>7</v>
      </c>
      <c r="D37">
        <v>118741</v>
      </c>
      <c r="E37">
        <v>5410</v>
      </c>
      <c r="F37" s="1">
        <v>3600</v>
      </c>
      <c r="G37" t="s">
        <v>29</v>
      </c>
    </row>
    <row r="38" spans="1:7" x14ac:dyDescent="0.2">
      <c r="A38">
        <v>609</v>
      </c>
      <c r="B38" s="3">
        <v>43120</v>
      </c>
      <c r="C38" t="s">
        <v>11</v>
      </c>
      <c r="D38">
        <v>202456</v>
      </c>
      <c r="E38">
        <v>5411</v>
      </c>
      <c r="F38" s="1">
        <v>376250</v>
      </c>
      <c r="G38" t="s">
        <v>29</v>
      </c>
    </row>
    <row r="39" spans="1:7" x14ac:dyDescent="0.2">
      <c r="A39" t="s">
        <v>32</v>
      </c>
      <c r="B39" s="3">
        <v>43149</v>
      </c>
      <c r="C39" t="s">
        <v>13</v>
      </c>
      <c r="D39">
        <v>300080</v>
      </c>
      <c r="E39">
        <v>5412</v>
      </c>
      <c r="F39" s="1">
        <v>598.79999999999995</v>
      </c>
      <c r="G39" t="s">
        <v>33</v>
      </c>
    </row>
    <row r="40" spans="1:7" x14ac:dyDescent="0.2">
      <c r="A40" t="s">
        <v>32</v>
      </c>
      <c r="B40" s="3">
        <v>43149</v>
      </c>
      <c r="C40" t="s">
        <v>13</v>
      </c>
      <c r="D40">
        <v>300095</v>
      </c>
      <c r="E40">
        <v>5412</v>
      </c>
      <c r="F40" s="1">
        <v>10000</v>
      </c>
      <c r="G40" t="s">
        <v>33</v>
      </c>
    </row>
    <row r="41" spans="1:7" x14ac:dyDescent="0.2">
      <c r="A41">
        <v>1001111</v>
      </c>
      <c r="B41" s="3">
        <v>43131</v>
      </c>
      <c r="C41" t="s">
        <v>9</v>
      </c>
      <c r="D41">
        <v>825600</v>
      </c>
      <c r="E41">
        <v>5413</v>
      </c>
      <c r="F41" s="1">
        <v>15650</v>
      </c>
      <c r="G41" t="s">
        <v>29</v>
      </c>
    </row>
    <row r="42" spans="1:7" x14ac:dyDescent="0.2">
      <c r="A42">
        <v>1001111</v>
      </c>
      <c r="B42" s="3">
        <v>43131</v>
      </c>
      <c r="C42" t="s">
        <v>9</v>
      </c>
      <c r="D42">
        <v>825605</v>
      </c>
      <c r="E42">
        <v>5413</v>
      </c>
      <c r="F42" s="1">
        <v>15650</v>
      </c>
      <c r="G42" t="s">
        <v>29</v>
      </c>
    </row>
    <row r="43" spans="1:7" x14ac:dyDescent="0.2">
      <c r="A43">
        <v>1001111</v>
      </c>
      <c r="B43" s="3">
        <v>43131</v>
      </c>
      <c r="C43" t="s">
        <v>9</v>
      </c>
      <c r="D43">
        <v>825608</v>
      </c>
      <c r="E43">
        <v>5413</v>
      </c>
      <c r="F43" s="1">
        <v>25440</v>
      </c>
      <c r="G43" t="s">
        <v>29</v>
      </c>
    </row>
    <row r="44" spans="1:7" x14ac:dyDescent="0.2">
      <c r="A44">
        <v>10140</v>
      </c>
      <c r="B44" s="3">
        <v>43135</v>
      </c>
      <c r="C44" t="s">
        <v>7</v>
      </c>
      <c r="D44">
        <v>100525</v>
      </c>
      <c r="E44">
        <v>5414</v>
      </c>
      <c r="F44" s="1">
        <v>645</v>
      </c>
      <c r="G44" t="s">
        <v>29</v>
      </c>
    </row>
    <row r="45" spans="1:7" x14ac:dyDescent="0.2">
      <c r="A45">
        <v>10140</v>
      </c>
      <c r="B45" s="3">
        <v>43135</v>
      </c>
      <c r="C45" t="s">
        <v>7</v>
      </c>
      <c r="D45">
        <v>101652</v>
      </c>
      <c r="E45">
        <v>5414</v>
      </c>
      <c r="F45" s="1">
        <v>1650</v>
      </c>
      <c r="G45" t="s">
        <v>29</v>
      </c>
    </row>
    <row r="46" spans="1:7" x14ac:dyDescent="0.2">
      <c r="A46">
        <v>10140</v>
      </c>
      <c r="B46" s="3">
        <v>43135</v>
      </c>
      <c r="C46" t="s">
        <v>7</v>
      </c>
      <c r="D46">
        <v>108900</v>
      </c>
      <c r="E46">
        <v>5414</v>
      </c>
      <c r="F46" s="1">
        <v>1750</v>
      </c>
      <c r="G46" t="s">
        <v>29</v>
      </c>
    </row>
    <row r="47" spans="1:7" x14ac:dyDescent="0.2">
      <c r="A47">
        <v>10140</v>
      </c>
      <c r="B47" s="3">
        <v>43135</v>
      </c>
      <c r="C47" t="s">
        <v>7</v>
      </c>
      <c r="D47">
        <v>111568</v>
      </c>
      <c r="E47">
        <v>5414</v>
      </c>
      <c r="F47" s="1">
        <v>715</v>
      </c>
      <c r="G47" t="s">
        <v>29</v>
      </c>
    </row>
    <row r="48" spans="1:7" x14ac:dyDescent="0.2">
      <c r="A48">
        <v>10140</v>
      </c>
      <c r="B48" s="3">
        <v>43135</v>
      </c>
      <c r="C48" t="s">
        <v>7</v>
      </c>
      <c r="D48">
        <v>119561</v>
      </c>
      <c r="E48">
        <v>5414</v>
      </c>
      <c r="F48" s="1">
        <v>1800</v>
      </c>
      <c r="G48" t="s">
        <v>29</v>
      </c>
    </row>
    <row r="49" spans="1:7" x14ac:dyDescent="0.2">
      <c r="A49">
        <v>9000456</v>
      </c>
      <c r="B49" s="3">
        <v>43151</v>
      </c>
      <c r="C49" t="s">
        <v>15</v>
      </c>
      <c r="D49">
        <v>100525</v>
      </c>
      <c r="E49">
        <v>5415</v>
      </c>
      <c r="F49" s="1">
        <v>2000</v>
      </c>
      <c r="G49" t="s">
        <v>29</v>
      </c>
    </row>
    <row r="50" spans="1:7" x14ac:dyDescent="0.2">
      <c r="A50">
        <v>9000456</v>
      </c>
      <c r="B50" s="3">
        <v>43151</v>
      </c>
      <c r="C50" t="s">
        <v>15</v>
      </c>
      <c r="D50">
        <v>110852</v>
      </c>
      <c r="E50">
        <v>5415</v>
      </c>
      <c r="F50" s="1">
        <v>4000</v>
      </c>
      <c r="G50" t="s">
        <v>29</v>
      </c>
    </row>
    <row r="51" spans="1:7" x14ac:dyDescent="0.2">
      <c r="A51">
        <v>10181</v>
      </c>
      <c r="B51" s="3">
        <v>43141</v>
      </c>
      <c r="C51" t="s">
        <v>7</v>
      </c>
      <c r="D51">
        <v>100525</v>
      </c>
      <c r="E51">
        <v>5416</v>
      </c>
      <c r="F51" s="1">
        <v>645</v>
      </c>
      <c r="G51" t="s">
        <v>29</v>
      </c>
    </row>
    <row r="52" spans="1:7" x14ac:dyDescent="0.2">
      <c r="A52">
        <v>10181</v>
      </c>
      <c r="B52" s="3">
        <v>43141</v>
      </c>
      <c r="C52" t="s">
        <v>7</v>
      </c>
      <c r="D52">
        <v>101652</v>
      </c>
      <c r="E52">
        <v>5416</v>
      </c>
      <c r="F52" s="1">
        <v>825</v>
      </c>
      <c r="G52" t="s">
        <v>29</v>
      </c>
    </row>
    <row r="53" spans="1:7" x14ac:dyDescent="0.2">
      <c r="A53">
        <v>10181</v>
      </c>
      <c r="B53" s="3">
        <v>43141</v>
      </c>
      <c r="C53" t="s">
        <v>7</v>
      </c>
      <c r="D53">
        <v>108900</v>
      </c>
      <c r="E53">
        <v>5416</v>
      </c>
      <c r="F53" s="1">
        <v>350</v>
      </c>
      <c r="G53" t="s">
        <v>29</v>
      </c>
    </row>
    <row r="54" spans="1:7" x14ac:dyDescent="0.2">
      <c r="A54">
        <v>10181</v>
      </c>
      <c r="B54" s="3">
        <v>43141</v>
      </c>
      <c r="C54" t="s">
        <v>7</v>
      </c>
      <c r="D54">
        <v>118741</v>
      </c>
      <c r="E54">
        <v>5416</v>
      </c>
      <c r="F54" s="1">
        <v>3780</v>
      </c>
      <c r="G54" t="s">
        <v>29</v>
      </c>
    </row>
    <row r="55" spans="1:7" x14ac:dyDescent="0.2">
      <c r="A55">
        <v>10181</v>
      </c>
      <c r="B55" s="3">
        <v>43141</v>
      </c>
      <c r="C55" t="s">
        <v>7</v>
      </c>
      <c r="D55">
        <v>119561</v>
      </c>
      <c r="E55">
        <v>5416</v>
      </c>
      <c r="F55" s="1">
        <v>360</v>
      </c>
      <c r="G55" t="s">
        <v>29</v>
      </c>
    </row>
    <row r="56" spans="1:7" x14ac:dyDescent="0.2">
      <c r="A56">
        <v>611</v>
      </c>
      <c r="B56" s="3">
        <v>43151</v>
      </c>
      <c r="C56" t="s">
        <v>11</v>
      </c>
      <c r="D56">
        <v>202456</v>
      </c>
      <c r="E56">
        <v>5417</v>
      </c>
      <c r="F56" s="1">
        <v>376250</v>
      </c>
      <c r="G56" t="s">
        <v>33</v>
      </c>
    </row>
    <row r="57" spans="1:7" x14ac:dyDescent="0.2">
      <c r="A57">
        <v>451</v>
      </c>
      <c r="B57" s="3">
        <v>43154</v>
      </c>
      <c r="C57" t="s">
        <v>14</v>
      </c>
      <c r="D57">
        <v>555874</v>
      </c>
      <c r="E57">
        <v>5418</v>
      </c>
      <c r="F57" s="1">
        <v>900</v>
      </c>
      <c r="G57" t="s">
        <v>29</v>
      </c>
    </row>
    <row r="58" spans="1:7" x14ac:dyDescent="0.2">
      <c r="A58">
        <v>451</v>
      </c>
      <c r="B58" s="3">
        <v>43154</v>
      </c>
      <c r="C58" t="s">
        <v>14</v>
      </c>
      <c r="D58">
        <v>555902</v>
      </c>
      <c r="E58">
        <v>5418</v>
      </c>
      <c r="F58" s="1">
        <v>1560</v>
      </c>
      <c r="G58" t="s">
        <v>29</v>
      </c>
    </row>
    <row r="59" spans="1:7" x14ac:dyDescent="0.2">
      <c r="A59">
        <v>451</v>
      </c>
      <c r="B59" s="3">
        <v>43154</v>
      </c>
      <c r="C59" t="s">
        <v>14</v>
      </c>
      <c r="D59">
        <v>555916</v>
      </c>
      <c r="E59">
        <v>5418</v>
      </c>
      <c r="F59" s="1">
        <v>2996.25</v>
      </c>
      <c r="G59" t="s">
        <v>29</v>
      </c>
    </row>
    <row r="60" spans="1:7" x14ac:dyDescent="0.2">
      <c r="A60" t="s">
        <v>34</v>
      </c>
      <c r="B60" s="3">
        <v>43161</v>
      </c>
      <c r="C60" t="s">
        <v>13</v>
      </c>
      <c r="D60">
        <v>300082</v>
      </c>
      <c r="E60">
        <v>5419</v>
      </c>
      <c r="F60" s="1">
        <v>4125</v>
      </c>
      <c r="G60" t="s">
        <v>33</v>
      </c>
    </row>
    <row r="61" spans="1:7" x14ac:dyDescent="0.2">
      <c r="A61" t="s">
        <v>34</v>
      </c>
      <c r="B61" s="3">
        <v>43161</v>
      </c>
      <c r="C61" t="s">
        <v>13</v>
      </c>
      <c r="D61">
        <v>300091</v>
      </c>
      <c r="E61">
        <v>5419</v>
      </c>
      <c r="F61" s="1">
        <v>779</v>
      </c>
      <c r="G61" t="s">
        <v>33</v>
      </c>
    </row>
    <row r="62" spans="1:7" x14ac:dyDescent="0.2">
      <c r="A62">
        <v>10200</v>
      </c>
      <c r="B62" s="3">
        <v>43159</v>
      </c>
      <c r="C62" t="s">
        <v>7</v>
      </c>
      <c r="D62">
        <v>100525</v>
      </c>
      <c r="E62">
        <v>5420</v>
      </c>
      <c r="F62" s="1">
        <v>645</v>
      </c>
      <c r="G62" t="s">
        <v>29</v>
      </c>
    </row>
    <row r="63" spans="1:7" x14ac:dyDescent="0.2">
      <c r="A63">
        <v>10200</v>
      </c>
      <c r="B63" s="3">
        <v>43159</v>
      </c>
      <c r="C63" t="s">
        <v>7</v>
      </c>
      <c r="D63">
        <v>101652</v>
      </c>
      <c r="E63">
        <v>5420</v>
      </c>
      <c r="F63" s="1">
        <v>825</v>
      </c>
      <c r="G63" t="s">
        <v>29</v>
      </c>
    </row>
    <row r="64" spans="1:7" x14ac:dyDescent="0.2">
      <c r="A64">
        <v>10200</v>
      </c>
      <c r="B64" s="3">
        <v>43159</v>
      </c>
      <c r="C64" t="s">
        <v>7</v>
      </c>
      <c r="D64">
        <v>108900</v>
      </c>
      <c r="E64">
        <v>5420</v>
      </c>
      <c r="F64" s="1">
        <v>4300</v>
      </c>
      <c r="G64" t="s">
        <v>29</v>
      </c>
    </row>
    <row r="65" spans="1:9" x14ac:dyDescent="0.2">
      <c r="A65">
        <v>10200</v>
      </c>
      <c r="B65" s="3">
        <v>43159</v>
      </c>
      <c r="C65" t="s">
        <v>7</v>
      </c>
      <c r="D65">
        <v>110852</v>
      </c>
      <c r="E65">
        <v>5420</v>
      </c>
      <c r="F65" s="1">
        <v>345</v>
      </c>
      <c r="G65" t="s">
        <v>29</v>
      </c>
    </row>
    <row r="66" spans="1:9" x14ac:dyDescent="0.2">
      <c r="A66">
        <v>10280</v>
      </c>
      <c r="B66" s="3">
        <v>43162</v>
      </c>
      <c r="C66" t="s">
        <v>7</v>
      </c>
      <c r="D66">
        <v>111568</v>
      </c>
      <c r="E66">
        <v>5420</v>
      </c>
      <c r="F66" s="1">
        <v>715</v>
      </c>
      <c r="G66" t="s">
        <v>29</v>
      </c>
    </row>
    <row r="67" spans="1:9" x14ac:dyDescent="0.2">
      <c r="A67">
        <v>10200</v>
      </c>
      <c r="B67" s="3">
        <v>43159</v>
      </c>
      <c r="C67" t="s">
        <v>7</v>
      </c>
      <c r="D67">
        <v>118741</v>
      </c>
      <c r="E67">
        <v>5420</v>
      </c>
      <c r="F67" s="1">
        <v>3780</v>
      </c>
      <c r="G67" t="s">
        <v>29</v>
      </c>
    </row>
    <row r="68" spans="1:9" x14ac:dyDescent="0.2">
      <c r="A68">
        <v>10200</v>
      </c>
      <c r="B68" s="3">
        <v>43159</v>
      </c>
      <c r="C68" t="s">
        <v>7</v>
      </c>
      <c r="D68">
        <v>119561</v>
      </c>
      <c r="E68">
        <v>5420</v>
      </c>
      <c r="F68" s="1">
        <v>1800</v>
      </c>
      <c r="G68" t="s">
        <v>29</v>
      </c>
    </row>
    <row r="69" spans="1:9" x14ac:dyDescent="0.2">
      <c r="A69">
        <v>1001258</v>
      </c>
      <c r="B69" s="3">
        <v>43163</v>
      </c>
      <c r="C69" t="s">
        <v>9</v>
      </c>
      <c r="D69">
        <v>825600</v>
      </c>
      <c r="E69">
        <v>5421</v>
      </c>
      <c r="F69" s="1">
        <v>15650</v>
      </c>
      <c r="G69" t="s">
        <v>33</v>
      </c>
    </row>
    <row r="70" spans="1:9" x14ac:dyDescent="0.2">
      <c r="A70">
        <v>1001258</v>
      </c>
      <c r="B70" s="3">
        <v>43163</v>
      </c>
      <c r="C70" t="s">
        <v>9</v>
      </c>
      <c r="D70">
        <v>825605</v>
      </c>
      <c r="E70">
        <v>5421</v>
      </c>
      <c r="F70" s="1">
        <v>15650</v>
      </c>
      <c r="G70" t="s">
        <v>33</v>
      </c>
    </row>
    <row r="71" spans="1:9" x14ac:dyDescent="0.2">
      <c r="A71">
        <v>10300</v>
      </c>
      <c r="B71" s="3">
        <v>43177</v>
      </c>
      <c r="C71" t="s">
        <v>7</v>
      </c>
      <c r="D71">
        <v>100525</v>
      </c>
      <c r="E71">
        <v>5423</v>
      </c>
      <c r="F71" s="1">
        <v>645</v>
      </c>
      <c r="G71" t="s">
        <v>33</v>
      </c>
    </row>
    <row r="72" spans="1:9" x14ac:dyDescent="0.2">
      <c r="A72">
        <v>10300</v>
      </c>
      <c r="B72" s="3">
        <v>43177</v>
      </c>
      <c r="C72" t="s">
        <v>7</v>
      </c>
      <c r="D72">
        <v>101652</v>
      </c>
      <c r="E72">
        <v>5423</v>
      </c>
      <c r="F72" s="1">
        <v>1650</v>
      </c>
      <c r="G72" t="s">
        <v>33</v>
      </c>
    </row>
    <row r="73" spans="1:9" x14ac:dyDescent="0.2">
      <c r="A73">
        <v>10300</v>
      </c>
      <c r="B73" s="3">
        <v>43177</v>
      </c>
      <c r="C73" t="s">
        <v>7</v>
      </c>
      <c r="D73">
        <v>108900</v>
      </c>
      <c r="E73">
        <v>5423</v>
      </c>
      <c r="F73" s="1">
        <v>4300</v>
      </c>
      <c r="G73" t="s">
        <v>33</v>
      </c>
    </row>
    <row r="74" spans="1:9" x14ac:dyDescent="0.2">
      <c r="A74">
        <v>618</v>
      </c>
      <c r="B74" s="3">
        <v>43179</v>
      </c>
      <c r="C74" t="s">
        <v>11</v>
      </c>
      <c r="D74">
        <v>202456</v>
      </c>
      <c r="E74">
        <v>5424</v>
      </c>
      <c r="F74" s="1">
        <v>376250</v>
      </c>
      <c r="G74" t="s">
        <v>33</v>
      </c>
    </row>
    <row r="75" spans="1:9" x14ac:dyDescent="0.2">
      <c r="F75" s="7"/>
      <c r="I75" s="7"/>
    </row>
    <row r="76" spans="1:9" x14ac:dyDescent="0.2">
      <c r="F76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Product Standards</vt:lpstr>
      <vt:lpstr>Inventory Information</vt:lpstr>
      <vt:lpstr>Purchasing Information</vt:lpstr>
      <vt:lpstr>Accounts Payable 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Majerczyk</dc:creator>
  <cp:lastModifiedBy>josie zhang</cp:lastModifiedBy>
  <dcterms:created xsi:type="dcterms:W3CDTF">2018-02-20T23:39:27Z</dcterms:created>
  <dcterms:modified xsi:type="dcterms:W3CDTF">2020-12-02T20:56:26Z</dcterms:modified>
</cp:coreProperties>
</file>