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9a36dee831cf2e/Escritorio/Estadistica3/"/>
    </mc:Choice>
  </mc:AlternateContent>
  <xr:revisionPtr revIDLastSave="542" documentId="8_{CC7E6B83-53C4-4C69-BE1F-58F13DF7173E}" xr6:coauthVersionLast="47" xr6:coauthVersionMax="47" xr10:uidLastSave="{01DE3351-E306-40F2-A11F-857F6C54DEBD}"/>
  <bookViews>
    <workbookView xWindow="-120" yWindow="-120" windowWidth="20730" windowHeight="11040" activeTab="1" xr2:uid="{06BE0928-AAB2-4461-A90D-9B7DF77F469D}"/>
  </bookViews>
  <sheets>
    <sheet name="correlacion" sheetId="1" r:id="rId1"/>
    <sheet name="k-means" sheetId="2" r:id="rId2"/>
    <sheet name="Regresión" sheetId="3" r:id="rId3"/>
    <sheet name="regresion ejem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L13" i="1" l="1"/>
  <c r="L12" i="1"/>
  <c r="M10" i="1"/>
  <c r="L10" i="1"/>
  <c r="H2" i="4" l="1"/>
  <c r="G2" i="4"/>
  <c r="D2" i="4"/>
  <c r="F2" i="4"/>
  <c r="H10" i="1"/>
  <c r="J18" i="4"/>
  <c r="F18" i="4"/>
  <c r="F12" i="4"/>
  <c r="B12" i="4"/>
  <c r="H9" i="4" s="1"/>
  <c r="H5" i="4"/>
  <c r="H6" i="4"/>
  <c r="H7" i="4"/>
  <c r="H8" i="4"/>
  <c r="H11" i="4"/>
  <c r="G3" i="4"/>
  <c r="G5" i="4"/>
  <c r="G6" i="4"/>
  <c r="G9" i="4"/>
  <c r="G10" i="4"/>
  <c r="G11" i="4"/>
  <c r="C12" i="4"/>
  <c r="F9" i="3"/>
  <c r="H9" i="3"/>
  <c r="G9" i="3"/>
  <c r="B9" i="3"/>
  <c r="H7" i="3" s="1"/>
  <c r="C9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A13" i="2"/>
  <c r="AA11" i="2"/>
  <c r="AA7" i="2"/>
  <c r="AA2" i="2"/>
  <c r="Z13" i="2"/>
  <c r="Z11" i="2"/>
  <c r="Z7" i="2"/>
  <c r="Z2" i="2"/>
  <c r="AB2" i="2" s="1"/>
  <c r="S5" i="2"/>
  <c r="S13" i="2"/>
  <c r="R3" i="2"/>
  <c r="R4" i="2"/>
  <c r="R8" i="2"/>
  <c r="R10" i="2"/>
  <c r="R11" i="2"/>
  <c r="R12" i="2"/>
  <c r="R16" i="2"/>
  <c r="R18" i="2"/>
  <c r="R19" i="2"/>
  <c r="R2" i="2"/>
  <c r="Q9" i="2"/>
  <c r="Q17" i="2"/>
  <c r="P14" i="2"/>
  <c r="P12" i="2"/>
  <c r="P7" i="2"/>
  <c r="P2" i="2"/>
  <c r="Q10" i="2" s="1"/>
  <c r="O14" i="2"/>
  <c r="T8" i="2" s="1"/>
  <c r="O12" i="2"/>
  <c r="S6" i="2" s="1"/>
  <c r="O7" i="2"/>
  <c r="R5" i="2" s="1"/>
  <c r="O2" i="2"/>
  <c r="Q3" i="2" s="1"/>
  <c r="G4" i="4" l="1"/>
  <c r="H4" i="4"/>
  <c r="H3" i="4"/>
  <c r="G8" i="4"/>
  <c r="H10" i="4"/>
  <c r="G7" i="4"/>
  <c r="G6" i="3"/>
  <c r="G4" i="3"/>
  <c r="H5" i="3"/>
  <c r="H6" i="3"/>
  <c r="G3" i="3"/>
  <c r="H4" i="3"/>
  <c r="G8" i="3"/>
  <c r="H3" i="3"/>
  <c r="H2" i="3"/>
  <c r="G5" i="3"/>
  <c r="H8" i="3"/>
  <c r="G7" i="3"/>
  <c r="G2" i="3"/>
  <c r="U17" i="2"/>
  <c r="S2" i="2"/>
  <c r="S12" i="2"/>
  <c r="S4" i="2"/>
  <c r="T14" i="2"/>
  <c r="T6" i="2"/>
  <c r="Q15" i="2"/>
  <c r="U15" i="2" s="1"/>
  <c r="Q7" i="2"/>
  <c r="R17" i="2"/>
  <c r="R9" i="2"/>
  <c r="U9" i="2" s="1"/>
  <c r="S19" i="2"/>
  <c r="S11" i="2"/>
  <c r="S3" i="2"/>
  <c r="U3" i="2" s="1"/>
  <c r="T13" i="2"/>
  <c r="T5" i="2"/>
  <c r="T7" i="2"/>
  <c r="S10" i="2"/>
  <c r="U10" i="2" s="1"/>
  <c r="T12" i="2"/>
  <c r="T4" i="2"/>
  <c r="Q16" i="2"/>
  <c r="Q6" i="2"/>
  <c r="S18" i="2"/>
  <c r="Q13" i="2"/>
  <c r="Q5" i="2"/>
  <c r="R15" i="2"/>
  <c r="R7" i="2"/>
  <c r="S17" i="2"/>
  <c r="S9" i="2"/>
  <c r="T19" i="2"/>
  <c r="T11" i="2"/>
  <c r="T3" i="2"/>
  <c r="T2" i="2"/>
  <c r="Q2" i="2"/>
  <c r="U2" i="2" s="1"/>
  <c r="Q12" i="2"/>
  <c r="U12" i="2" s="1"/>
  <c r="Q4" i="2"/>
  <c r="R14" i="2"/>
  <c r="R6" i="2"/>
  <c r="S16" i="2"/>
  <c r="S8" i="2"/>
  <c r="T18" i="2"/>
  <c r="T10" i="2"/>
  <c r="T15" i="2"/>
  <c r="Q8" i="2"/>
  <c r="Q14" i="2"/>
  <c r="Q19" i="2"/>
  <c r="U19" i="2" s="1"/>
  <c r="Q11" i="2"/>
  <c r="U11" i="2" s="1"/>
  <c r="R13" i="2"/>
  <c r="S15" i="2"/>
  <c r="S7" i="2"/>
  <c r="T17" i="2"/>
  <c r="T9" i="2"/>
  <c r="Q18" i="2"/>
  <c r="U18" i="2" s="1"/>
  <c r="S14" i="2"/>
  <c r="T16" i="2"/>
  <c r="U6" i="2" l="1"/>
  <c r="U14" i="2"/>
  <c r="U16" i="2"/>
  <c r="U8" i="2"/>
  <c r="U4" i="2"/>
  <c r="U5" i="2"/>
  <c r="U7" i="2"/>
  <c r="U13" i="2"/>
  <c r="I17" i="2"/>
  <c r="I2" i="2"/>
  <c r="F18" i="2"/>
  <c r="E2" i="2"/>
  <c r="D2" i="2"/>
  <c r="F15" i="2" s="1"/>
  <c r="E7" i="2"/>
  <c r="D7" i="2"/>
  <c r="E14" i="2"/>
  <c r="D14" i="2"/>
  <c r="I5" i="2" s="1"/>
  <c r="E13" i="2"/>
  <c r="D13" i="2"/>
  <c r="H5" i="2" s="1"/>
  <c r="L15" i="1"/>
  <c r="R10" i="1"/>
  <c r="Q10" i="1"/>
  <c r="Q5" i="1"/>
  <c r="Q6" i="1"/>
  <c r="Q7" i="1"/>
  <c r="Q8" i="1"/>
  <c r="Q9" i="1"/>
  <c r="Q4" i="1"/>
  <c r="P10" i="1"/>
  <c r="O10" i="1"/>
  <c r="O5" i="1"/>
  <c r="O6" i="1"/>
  <c r="O7" i="1"/>
  <c r="O8" i="1"/>
  <c r="O9" i="1"/>
  <c r="O4" i="1"/>
  <c r="N10" i="1"/>
  <c r="N5" i="1"/>
  <c r="N6" i="1"/>
  <c r="N7" i="1"/>
  <c r="N8" i="1"/>
  <c r="N9" i="1"/>
  <c r="N4" i="1"/>
  <c r="M5" i="1"/>
  <c r="M6" i="1"/>
  <c r="M7" i="1"/>
  <c r="M8" i="1"/>
  <c r="M9" i="1"/>
  <c r="M4" i="1"/>
  <c r="L5" i="1"/>
  <c r="L6" i="1"/>
  <c r="L7" i="1"/>
  <c r="L8" i="1"/>
  <c r="L9" i="1"/>
  <c r="L4" i="1"/>
  <c r="L14" i="1" l="1"/>
  <c r="I9" i="3"/>
  <c r="J9" i="3" s="1"/>
  <c r="D2" i="3" s="1"/>
  <c r="F2" i="3" s="1"/>
  <c r="I14" i="2"/>
  <c r="F16" i="2"/>
  <c r="F11" i="2"/>
  <c r="J11" i="2" s="1"/>
  <c r="F10" i="2"/>
  <c r="J10" i="2" s="1"/>
  <c r="H13" i="2"/>
  <c r="F8" i="2"/>
  <c r="I13" i="2"/>
  <c r="F7" i="2"/>
  <c r="I9" i="2"/>
  <c r="F19" i="2"/>
  <c r="F3" i="2"/>
  <c r="I6" i="2"/>
  <c r="G11" i="2"/>
  <c r="H12" i="2"/>
  <c r="H4" i="2"/>
  <c r="F14" i="2"/>
  <c r="J14" i="2" s="1"/>
  <c r="F6" i="2"/>
  <c r="G10" i="2"/>
  <c r="H19" i="2"/>
  <c r="H3" i="2"/>
  <c r="I12" i="2"/>
  <c r="F13" i="2"/>
  <c r="F5" i="2"/>
  <c r="G17" i="2"/>
  <c r="G9" i="2"/>
  <c r="H18" i="2"/>
  <c r="J18" i="2" s="1"/>
  <c r="H10" i="2"/>
  <c r="I19" i="2"/>
  <c r="I11" i="2"/>
  <c r="I3" i="2"/>
  <c r="G19" i="2"/>
  <c r="G3" i="2"/>
  <c r="G18" i="2"/>
  <c r="H11" i="2"/>
  <c r="I4" i="2"/>
  <c r="J2" i="2"/>
  <c r="F12" i="2"/>
  <c r="F4" i="2"/>
  <c r="G16" i="2"/>
  <c r="G8" i="2"/>
  <c r="H17" i="2"/>
  <c r="H9" i="2"/>
  <c r="I18" i="2"/>
  <c r="I10" i="2"/>
  <c r="G7" i="2"/>
  <c r="H8" i="2"/>
  <c r="G15" i="2"/>
  <c r="J15" i="2" s="1"/>
  <c r="H16" i="2"/>
  <c r="G2" i="2"/>
  <c r="G14" i="2"/>
  <c r="G6" i="2"/>
  <c r="H15" i="2"/>
  <c r="H7" i="2"/>
  <c r="I16" i="2"/>
  <c r="I8" i="2"/>
  <c r="F17" i="2"/>
  <c r="J17" i="2" s="1"/>
  <c r="F9" i="2"/>
  <c r="H2" i="2"/>
  <c r="G13" i="2"/>
  <c r="G5" i="2"/>
  <c r="H14" i="2"/>
  <c r="H6" i="2"/>
  <c r="I15" i="2"/>
  <c r="I7" i="2"/>
  <c r="G12" i="2"/>
  <c r="G4" i="2"/>
  <c r="D12" i="3" l="1"/>
  <c r="F12" i="3" s="1"/>
  <c r="D8" i="3"/>
  <c r="F8" i="3" s="1"/>
  <c r="D5" i="3"/>
  <c r="F5" i="3" s="1"/>
  <c r="D3" i="3"/>
  <c r="F3" i="3" s="1"/>
  <c r="D4" i="3"/>
  <c r="F4" i="3" s="1"/>
  <c r="D6" i="3"/>
  <c r="F6" i="3" s="1"/>
  <c r="D7" i="3"/>
  <c r="F7" i="3" s="1"/>
  <c r="D13" i="3"/>
  <c r="F13" i="3" s="1"/>
  <c r="J7" i="2"/>
  <c r="J5" i="2"/>
  <c r="J4" i="2"/>
  <c r="J13" i="2"/>
  <c r="J8" i="2"/>
  <c r="J12" i="2"/>
  <c r="J3" i="2"/>
  <c r="J19" i="2"/>
  <c r="J9" i="2"/>
  <c r="J6" i="2"/>
  <c r="J16" i="2"/>
  <c r="F14" i="3" l="1"/>
  <c r="H12" i="4" l="1"/>
  <c r="G12" i="4"/>
  <c r="I12" i="4" s="1"/>
  <c r="J12" i="4" s="1"/>
  <c r="D5" i="4" l="1"/>
  <c r="F5" i="4" s="1"/>
  <c r="D6" i="4"/>
  <c r="F6" i="4" s="1"/>
  <c r="D7" i="4"/>
  <c r="F7" i="4" s="1"/>
  <c r="D12" i="4"/>
  <c r="D8" i="4"/>
  <c r="F8" i="4" s="1"/>
  <c r="D16" i="4"/>
  <c r="F16" i="4" s="1"/>
  <c r="D9" i="4"/>
  <c r="F9" i="4" s="1"/>
  <c r="D11" i="4"/>
  <c r="F11" i="4" s="1"/>
  <c r="D17" i="4"/>
  <c r="F17" i="4" s="1"/>
  <c r="D10" i="4"/>
  <c r="F10" i="4" s="1"/>
  <c r="D3" i="4"/>
  <c r="F3" i="4" s="1"/>
  <c r="D4" i="4"/>
  <c r="F4" i="4" s="1"/>
</calcChain>
</file>

<file path=xl/sharedStrings.xml><?xml version="1.0" encoding="utf-8"?>
<sst xmlns="http://schemas.openxmlformats.org/spreadsheetml/2006/main" count="109" uniqueCount="46">
  <si>
    <t>Subject</t>
  </si>
  <si>
    <t>Age x</t>
  </si>
  <si>
    <t>Glucose Level y</t>
  </si>
  <si>
    <t>n</t>
  </si>
  <si>
    <t>xy</t>
  </si>
  <si>
    <t>x</t>
  </si>
  <si>
    <t>y</t>
  </si>
  <si>
    <t>x2</t>
  </si>
  <si>
    <t>suma</t>
  </si>
  <si>
    <t>suma(x)^2</t>
  </si>
  <si>
    <t>y2</t>
  </si>
  <si>
    <t>suma(y)^2</t>
  </si>
  <si>
    <t>num</t>
  </si>
  <si>
    <t>den</t>
  </si>
  <si>
    <t>correlación manual</t>
  </si>
  <si>
    <t>correlación formula</t>
  </si>
  <si>
    <t>nota 1</t>
  </si>
  <si>
    <t>nota 2</t>
  </si>
  <si>
    <t>centroide y</t>
  </si>
  <si>
    <t>centroide x</t>
  </si>
  <si>
    <t>k=4</t>
  </si>
  <si>
    <t>distc1_3</t>
  </si>
  <si>
    <t>distc2_2</t>
  </si>
  <si>
    <t>distc3_1</t>
  </si>
  <si>
    <t>distc4_0</t>
  </si>
  <si>
    <t>etiqueta=1</t>
  </si>
  <si>
    <t>etiqueta=2</t>
  </si>
  <si>
    <t>etiqueta=3</t>
  </si>
  <si>
    <t>x1</t>
  </si>
  <si>
    <t>y^</t>
  </si>
  <si>
    <t>typo</t>
  </si>
  <si>
    <t>e1</t>
  </si>
  <si>
    <t>e2</t>
  </si>
  <si>
    <t>test</t>
  </si>
  <si>
    <t>promedio</t>
  </si>
  <si>
    <t>num = covarianza</t>
  </si>
  <si>
    <t>dem = varianza</t>
  </si>
  <si>
    <t>b1</t>
  </si>
  <si>
    <t>bo</t>
  </si>
  <si>
    <t>error entrenamiento</t>
  </si>
  <si>
    <t>en el min 1h:15min del video de knn(https://drive.google.com/file/d/1pjOLXk_-ZzREYbl5yu2U8fBZ6z7JQSJl/view) en la parte de regresión, por qué utiliza el promedio en vez de  la suma cuando está calculando la suma del numerados y del denominador</t>
  </si>
  <si>
    <t>mpg</t>
  </si>
  <si>
    <t>enginesizy</t>
  </si>
  <si>
    <t xml:space="preserve"> entonces me estoy equivocado</t>
  </si>
  <si>
    <t>Normalmente se hace con el de entrenamiento</t>
  </si>
  <si>
    <t xml:space="preserve">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</si>
</sst>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0</xdr:rowOff>
    </xdr:from>
    <xdr:to>
      <xdr:col>5</xdr:col>
      <xdr:colOff>248182</xdr:colOff>
      <xdr:row>15</xdr:row>
      <xdr:rowOff>19425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FF057B-F780-872B-8C5B-9D985399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0500"/>
          <a:ext cx="3810532" cy="2686425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11</xdr:row>
      <xdr:rowOff>57150</xdr:rowOff>
    </xdr:from>
    <xdr:to>
      <xdr:col>8</xdr:col>
      <xdr:colOff>533739</xdr:colOff>
      <xdr:row>15</xdr:row>
      <xdr:rowOff>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EE91EB-C6E1-ECFB-BCA4-9A770D30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2152650"/>
          <a:ext cx="2429214" cy="704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107674</xdr:rowOff>
    </xdr:from>
    <xdr:to>
      <xdr:col>7</xdr:col>
      <xdr:colOff>7466</xdr:colOff>
      <xdr:row>28</xdr:row>
      <xdr:rowOff>127046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06DAD1-7A6D-63F4-2C04-1AC4A389D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5674"/>
          <a:ext cx="6020640" cy="2305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22</xdr:row>
      <xdr:rowOff>47625</xdr:rowOff>
    </xdr:from>
    <xdr:to>
      <xdr:col>2</xdr:col>
      <xdr:colOff>590760</xdr:colOff>
      <xdr:row>44</xdr:row>
      <xdr:rowOff>19631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EBED51-5A7B-F411-42BF-CF1F9808B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38625"/>
          <a:ext cx="1505160" cy="416300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22</xdr:row>
      <xdr:rowOff>0</xdr:rowOff>
    </xdr:from>
    <xdr:to>
      <xdr:col>11</xdr:col>
      <xdr:colOff>77040</xdr:colOff>
      <xdr:row>34</xdr:row>
      <xdr:rowOff>19372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60D13-A2CB-4D17-AFB7-DFF3AA25F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191000"/>
          <a:ext cx="6020640" cy="2305372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22</xdr:row>
      <xdr:rowOff>57150</xdr:rowOff>
    </xdr:from>
    <xdr:to>
      <xdr:col>15</xdr:col>
      <xdr:colOff>619475</xdr:colOff>
      <xdr:row>34</xdr:row>
      <xdr:rowOff>114627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2B70E6-F0C5-AEAB-4C83-593DE720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4248150"/>
          <a:ext cx="2505425" cy="2343477"/>
        </a:xfrm>
        <a:prstGeom prst="rect">
          <a:avLst/>
        </a:prstGeom>
      </xdr:spPr>
    </xdr:pic>
    <xdr:clientData/>
  </xdr:twoCellAnchor>
  <xdr:twoCellAnchor editAs="oneCell">
    <xdr:from>
      <xdr:col>15</xdr:col>
      <xdr:colOff>704850</xdr:colOff>
      <xdr:row>28</xdr:row>
      <xdr:rowOff>142875</xdr:rowOff>
    </xdr:from>
    <xdr:to>
      <xdr:col>20</xdr:col>
      <xdr:colOff>476750</xdr:colOff>
      <xdr:row>37</xdr:row>
      <xdr:rowOff>19272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695DEE-A6AB-1034-7A30-9D1616A9A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34850" y="5476875"/>
          <a:ext cx="3581900" cy="15908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5C68-DC27-4E97-AB1D-C425BF533902}">
  <dimension ref="F3:R15"/>
  <sheetViews>
    <sheetView workbookViewId="0">
      <selection activeCell="L13" sqref="L13"/>
    </sheetView>
  </sheetViews>
  <sheetFormatPr baseColWidth="10" defaultRowHeight="15" x14ac:dyDescent="0.25"/>
  <cols>
    <col min="11" max="11" width="18.7109375" bestFit="1" customWidth="1"/>
    <col min="12" max="12" width="18.140625" customWidth="1"/>
  </cols>
  <sheetData>
    <row r="3" spans="6:18" x14ac:dyDescent="0.25">
      <c r="G3" t="s">
        <v>0</v>
      </c>
      <c r="H3" t="s">
        <v>1</v>
      </c>
      <c r="I3" t="s">
        <v>2</v>
      </c>
      <c r="L3" t="s">
        <v>4</v>
      </c>
      <c r="M3" t="s">
        <v>5</v>
      </c>
      <c r="N3" t="s">
        <v>6</v>
      </c>
      <c r="O3" t="s">
        <v>7</v>
      </c>
      <c r="P3" t="s">
        <v>9</v>
      </c>
      <c r="Q3" t="s">
        <v>10</v>
      </c>
      <c r="R3" t="s">
        <v>11</v>
      </c>
    </row>
    <row r="4" spans="6:18" x14ac:dyDescent="0.25">
      <c r="G4">
        <v>1</v>
      </c>
      <c r="H4">
        <v>43</v>
      </c>
      <c r="I4">
        <v>99</v>
      </c>
      <c r="L4">
        <f>H4*I4</f>
        <v>4257</v>
      </c>
      <c r="M4">
        <f>H4</f>
        <v>43</v>
      </c>
      <c r="N4">
        <f>I4</f>
        <v>99</v>
      </c>
      <c r="O4">
        <f>M4^2</f>
        <v>1849</v>
      </c>
      <c r="Q4">
        <f>N4^2</f>
        <v>9801</v>
      </c>
    </row>
    <row r="5" spans="6:18" x14ac:dyDescent="0.25">
      <c r="G5">
        <v>2</v>
      </c>
      <c r="H5">
        <v>21</v>
      </c>
      <c r="I5">
        <v>65</v>
      </c>
      <c r="L5">
        <f t="shared" ref="L5:L9" si="0">H5*I5</f>
        <v>1365</v>
      </c>
      <c r="M5">
        <f t="shared" ref="M5:M9" si="1">H5</f>
        <v>21</v>
      </c>
      <c r="N5">
        <f t="shared" ref="N5:N9" si="2">I5</f>
        <v>65</v>
      </c>
      <c r="O5">
        <f t="shared" ref="O5:O9" si="3">M5^2</f>
        <v>441</v>
      </c>
      <c r="Q5">
        <f t="shared" ref="Q5:Q9" si="4">N5^2</f>
        <v>4225</v>
      </c>
    </row>
    <row r="6" spans="6:18" x14ac:dyDescent="0.25">
      <c r="G6">
        <v>3</v>
      </c>
      <c r="H6">
        <v>25</v>
      </c>
      <c r="I6">
        <v>79</v>
      </c>
      <c r="L6">
        <f t="shared" si="0"/>
        <v>1975</v>
      </c>
      <c r="M6">
        <f t="shared" si="1"/>
        <v>25</v>
      </c>
      <c r="N6">
        <f t="shared" si="2"/>
        <v>79</v>
      </c>
      <c r="O6">
        <f t="shared" si="3"/>
        <v>625</v>
      </c>
      <c r="Q6">
        <f t="shared" si="4"/>
        <v>6241</v>
      </c>
    </row>
    <row r="7" spans="6:18" x14ac:dyDescent="0.25">
      <c r="G7">
        <v>4</v>
      </c>
      <c r="H7">
        <v>42</v>
      </c>
      <c r="I7">
        <v>75</v>
      </c>
      <c r="L7">
        <f t="shared" si="0"/>
        <v>3150</v>
      </c>
      <c r="M7">
        <f t="shared" si="1"/>
        <v>42</v>
      </c>
      <c r="N7">
        <f t="shared" si="2"/>
        <v>75</v>
      </c>
      <c r="O7">
        <f t="shared" si="3"/>
        <v>1764</v>
      </c>
      <c r="Q7">
        <f t="shared" si="4"/>
        <v>5625</v>
      </c>
    </row>
    <row r="8" spans="6:18" x14ac:dyDescent="0.25">
      <c r="G8">
        <v>5</v>
      </c>
      <c r="H8">
        <v>57</v>
      </c>
      <c r="I8">
        <v>87</v>
      </c>
      <c r="L8">
        <f t="shared" si="0"/>
        <v>4959</v>
      </c>
      <c r="M8">
        <f t="shared" si="1"/>
        <v>57</v>
      </c>
      <c r="N8">
        <f t="shared" si="2"/>
        <v>87</v>
      </c>
      <c r="O8">
        <f t="shared" si="3"/>
        <v>3249</v>
      </c>
      <c r="Q8">
        <f t="shared" si="4"/>
        <v>7569</v>
      </c>
    </row>
    <row r="9" spans="6:18" x14ac:dyDescent="0.25">
      <c r="G9">
        <v>6</v>
      </c>
      <c r="H9">
        <v>59</v>
      </c>
      <c r="I9">
        <v>81</v>
      </c>
      <c r="L9">
        <f t="shared" si="0"/>
        <v>4779</v>
      </c>
      <c r="M9">
        <f t="shared" si="1"/>
        <v>59</v>
      </c>
      <c r="N9">
        <f t="shared" si="2"/>
        <v>81</v>
      </c>
      <c r="O9">
        <f t="shared" si="3"/>
        <v>3481</v>
      </c>
      <c r="Q9">
        <f t="shared" si="4"/>
        <v>6561</v>
      </c>
    </row>
    <row r="10" spans="6:18" x14ac:dyDescent="0.25">
      <c r="F10" t="s">
        <v>3</v>
      </c>
      <c r="H10">
        <f>COUNT(H4:H9)</f>
        <v>6</v>
      </c>
      <c r="K10" t="s">
        <v>8</v>
      </c>
      <c r="L10">
        <f>SUM(L4:L9)</f>
        <v>20485</v>
      </c>
      <c r="M10">
        <f>SUM(M4:M9)</f>
        <v>247</v>
      </c>
      <c r="N10">
        <f>SUM(N4:N9)</f>
        <v>486</v>
      </c>
      <c r="O10">
        <f>SUM(O4:O9)</f>
        <v>11409</v>
      </c>
      <c r="P10">
        <f>SUM(M4:M9)^2</f>
        <v>61009</v>
      </c>
      <c r="Q10">
        <f>SUM(Q4:Q9)</f>
        <v>40022</v>
      </c>
      <c r="R10">
        <f>SUM(N4:N9)^2</f>
        <v>236196</v>
      </c>
    </row>
    <row r="12" spans="6:18" x14ac:dyDescent="0.25">
      <c r="K12" t="s">
        <v>12</v>
      </c>
      <c r="L12">
        <f>(H10*L10)-(M10)*(N10)</f>
        <v>2868</v>
      </c>
    </row>
    <row r="13" spans="6:18" x14ac:dyDescent="0.25">
      <c r="K13" t="s">
        <v>13</v>
      </c>
      <c r="L13">
        <f>SQRT(((H10*O10)-P10)*((H10*Q10)-R10))</f>
        <v>5413.2725776557754</v>
      </c>
    </row>
    <row r="14" spans="6:18" x14ac:dyDescent="0.25">
      <c r="K14" t="s">
        <v>14</v>
      </c>
      <c r="L14">
        <f>L12/L13</f>
        <v>0.52980890189017438</v>
      </c>
    </row>
    <row r="15" spans="6:18" x14ac:dyDescent="0.25">
      <c r="K15" t="s">
        <v>15</v>
      </c>
      <c r="L15">
        <f>CORREL(H4:H9,I4:I9)</f>
        <v>0.52980890189017449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843C-E904-4F87-8A51-5E14B4D26840}">
  <dimension ref="A1:AF19"/>
  <sheetViews>
    <sheetView tabSelected="1" zoomScale="70" zoomScaleNormal="70" workbookViewId="0">
      <selection activeCell="F2" sqref="F2"/>
    </sheetView>
  </sheetViews>
  <sheetFormatPr baseColWidth="10" defaultRowHeight="15" x14ac:dyDescent="0.25"/>
  <cols>
    <col min="1" max="1" width="11.7109375" bestFit="1" customWidth="1"/>
    <col min="12" max="12" width="11.7109375" bestFit="1" customWidth="1"/>
    <col min="15" max="15" width="11.7109375" bestFit="1" customWidth="1"/>
    <col min="23" max="23" width="11.7109375" bestFit="1" customWidth="1"/>
  </cols>
  <sheetData>
    <row r="1" spans="1:32" x14ac:dyDescent="0.25">
      <c r="A1" t="s">
        <v>16</v>
      </c>
      <c r="B1" t="s">
        <v>17</v>
      </c>
      <c r="C1" t="s">
        <v>20</v>
      </c>
      <c r="D1" t="s">
        <v>19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L1" t="s">
        <v>16</v>
      </c>
      <c r="M1" t="s">
        <v>17</v>
      </c>
      <c r="N1" t="s">
        <v>25</v>
      </c>
      <c r="O1" t="s">
        <v>19</v>
      </c>
      <c r="P1" t="s">
        <v>18</v>
      </c>
      <c r="Q1" t="s">
        <v>21</v>
      </c>
      <c r="R1" t="s">
        <v>22</v>
      </c>
      <c r="S1" t="s">
        <v>23</v>
      </c>
      <c r="T1" t="s">
        <v>24</v>
      </c>
      <c r="U1" t="s">
        <v>26</v>
      </c>
      <c r="W1" t="s">
        <v>16</v>
      </c>
      <c r="X1" t="s">
        <v>17</v>
      </c>
      <c r="Y1" t="s">
        <v>26</v>
      </c>
      <c r="Z1" t="s">
        <v>19</v>
      </c>
      <c r="AA1" t="s">
        <v>18</v>
      </c>
      <c r="AB1" t="s">
        <v>21</v>
      </c>
      <c r="AC1" t="s">
        <v>22</v>
      </c>
      <c r="AD1" t="s">
        <v>23</v>
      </c>
      <c r="AE1" t="s">
        <v>24</v>
      </c>
      <c r="AF1" t="s">
        <v>27</v>
      </c>
    </row>
    <row r="2" spans="1:32" x14ac:dyDescent="0.25">
      <c r="A2">
        <v>4.9794378564578254</v>
      </c>
      <c r="B2">
        <v>4.7722118625273868</v>
      </c>
      <c r="C2">
        <v>3</v>
      </c>
      <c r="D2">
        <f>AVERAGE(A2:A6)</f>
        <v>3.5794443515969858</v>
      </c>
      <c r="E2">
        <f>AVERAGE(B2:B6)</f>
        <v>3.4418809425685337</v>
      </c>
      <c r="F2">
        <f>((A2-$D$2)^2+(B2-$E$2)^2)^0.5</f>
        <v>1.9312592188132349</v>
      </c>
      <c r="G2">
        <f>((A2-$D$7)^2+(B2-$E$7)^2)^0.5</f>
        <v>3.554826799677727</v>
      </c>
      <c r="H2">
        <f>((A2-$D$13)^2+(B2-$E$13)^2)^0.5</f>
        <v>4.9514011674322793</v>
      </c>
      <c r="I2">
        <f>((A2-$D$14)^2+(B2-$E$14)^2)^0.5</f>
        <v>3.232774794231501</v>
      </c>
      <c r="J2">
        <f>IF(MIN(F2:I2)=F2,3,IF(MIN(F2:I2)=G2,2,IF(MIN(F2:I2)=H2,1,IF(MIN(F2:I2)=I2,0))))</f>
        <v>3</v>
      </c>
      <c r="L2">
        <v>4.9794378564578254</v>
      </c>
      <c r="M2">
        <v>4.7722118625273868</v>
      </c>
      <c r="N2">
        <v>3</v>
      </c>
      <c r="O2">
        <f>AVERAGE(L2:L6)</f>
        <v>3.986699330555588</v>
      </c>
      <c r="P2">
        <f>AVERAGE(M2:M6)</f>
        <v>3.9059682239442162</v>
      </c>
      <c r="Q2">
        <f>((L2-$O$2)^2+(M2-$P$2)^2)^0.5</f>
        <v>1.3175385467592051</v>
      </c>
      <c r="R2">
        <f>((L2-$O$7)^2+(M2-$P$7)^2)^0.5</f>
        <v>4.4055559694560866</v>
      </c>
      <c r="S2">
        <f>((L2-$O$12)^2+(M2-$P$12)^2)^0.5</f>
        <v>4.763916960030679</v>
      </c>
      <c r="T2">
        <f>((L2-$O$14)^2+(M2-$P$14)^2)^0.5</f>
        <v>3.4957647449149412</v>
      </c>
      <c r="U2">
        <f>IF(MIN(Q2:T2)=Q2,3,IF(MIN(Q2:T2)=R2,2,IF(MIN(Q2:T2)=S2,1,IF(MIN(Q2:T2)=T2,0))))</f>
        <v>3</v>
      </c>
      <c r="W2">
        <v>4.9794378564578254</v>
      </c>
      <c r="X2">
        <v>4.7722118625273868</v>
      </c>
      <c r="Y2">
        <v>3</v>
      </c>
      <c r="Z2">
        <f>AVERAGE(W2:W6)</f>
        <v>3.986699330555588</v>
      </c>
      <c r="AA2">
        <f>AVERAGE(X2:X6)</f>
        <v>3.9059682239442162</v>
      </c>
      <c r="AB2">
        <f>((W2-$Z$2)^2+(X2-$AA$2)^2)^0.5</f>
        <v>1.3175385467592051</v>
      </c>
      <c r="AC2">
        <f>((W2-$Z$7)^2+(X2-$AA$7)^2)^0.5</f>
        <v>4.6358186897669169</v>
      </c>
      <c r="AD2">
        <f>((W2-$Z$11)^2+(X2-$AA$11)^2)^0.5</f>
        <v>4.763916960030679</v>
      </c>
      <c r="AE2">
        <f>((W2-$Z$13)^2+(X2-$AA$13)^2)^0.5</f>
        <v>3.5548104640911045</v>
      </c>
      <c r="AF2">
        <f>IF(MIN(AB2:AE2)=AB2,3,IF(MIN(AB2:AE2)=AC2,2,IF(MIN(AB2:AE2)=AD2,1,IF(MIN(AB2:AE2)=AE2,0))))</f>
        <v>3</v>
      </c>
    </row>
    <row r="3" spans="1:32" x14ac:dyDescent="0.25">
      <c r="A3">
        <v>4.6090826833346368</v>
      </c>
      <c r="B3">
        <v>2.0130016656209024</v>
      </c>
      <c r="C3">
        <v>3</v>
      </c>
      <c r="F3">
        <f t="shared" ref="F3:F19" si="0">((A3-$D$2)^2+(B3-$E$2)^2)^0.5</f>
        <v>1.7612072797583704</v>
      </c>
      <c r="G3">
        <f t="shared" ref="G3:G19" si="1">((A3-$D$7)^2+(B3-$E$7)^2)^0.5</f>
        <v>2.4781992080106567</v>
      </c>
      <c r="H3">
        <f t="shared" ref="H3:H19" si="2">((A3-$D$13)^2+(B3-$E$13)^2)^0.5</f>
        <v>2.45789592187533</v>
      </c>
      <c r="I3">
        <f t="shared" ref="I3:I19" si="3">((A3-$D$14)^2+(B3-$E$14)^2)^0.5</f>
        <v>1.233117093272442</v>
      </c>
      <c r="J3">
        <f t="shared" ref="J3:J19" si="4">IF(MIN(F3:I3)=F3,3,IF(MIN(F3:I3)=G3,2,IF(MIN(F3:I3)=H3,1,IF(MIN(F3:I3)=I3,0))))</f>
        <v>0</v>
      </c>
      <c r="L3">
        <v>4.4897214586226051</v>
      </c>
      <c r="M3">
        <v>4.4264110607762515</v>
      </c>
      <c r="N3">
        <v>3</v>
      </c>
      <c r="Q3">
        <f t="shared" ref="Q3:Q19" si="5">((L3-$O$2)^2+(M3-$P$2)^2)^0.5</f>
        <v>0.72380384617301319</v>
      </c>
      <c r="R3">
        <f t="shared" ref="R3:R19" si="6">((L3-$O$7)^2+(M3-$P$7)^2)^0.5</f>
        <v>3.8258945962842605</v>
      </c>
      <c r="S3">
        <f t="shared" ref="S3:S19" si="7">((L3-$O$12)^2+(M3-$P$12)^2)^0.5</f>
        <v>4.2954091115630639</v>
      </c>
      <c r="T3">
        <f t="shared" ref="T3:T19" si="8">((L3-$O$14)^2+(M3-$P$14)^2)^0.5</f>
        <v>3.026407740146273</v>
      </c>
      <c r="U3">
        <f t="shared" ref="U3:U19" si="9">IF(MIN(Q3:T3)=Q3,3,IF(MIN(Q3:T3)=R3,2,IF(MIN(Q3:T3)=S3,1,IF(MIN(Q3:T3)=T3,0))))</f>
        <v>3</v>
      </c>
      <c r="W3">
        <v>4.4897214586226051</v>
      </c>
      <c r="X3">
        <v>4.4264110607762515</v>
      </c>
      <c r="Y3">
        <v>3</v>
      </c>
      <c r="AB3">
        <f t="shared" ref="AB3:AB19" si="10">((W3-$Z$2)^2+(X3-$AA$2)^2)^0.5</f>
        <v>0.72380384617301319</v>
      </c>
      <c r="AC3">
        <f t="shared" ref="AC3:AC19" si="11">((W3-$Z$7)^2+(X3-$AA$7)^2)^0.5</f>
        <v>4.0774701459047238</v>
      </c>
      <c r="AD3">
        <f t="shared" ref="AD3:AD19" si="12">((W3-$Z$11)^2+(X3-$AA$11)^2)^0.5</f>
        <v>4.2954091115630639</v>
      </c>
      <c r="AE3">
        <f t="shared" ref="AE3:AE19" si="13">((W3-$Z$13)^2+(X3-$AA$13)^2)^0.5</f>
        <v>3.0634321751024429</v>
      </c>
      <c r="AF3">
        <f t="shared" ref="AF3:AF19" si="14">IF(MIN(AB3:AE3)=AB3,3,IF(MIN(AB3:AE3)=AC3,2,IF(MIN(AB3:AE3)=AD3,1,IF(MIN(AB3:AE3)=AE3,0))))</f>
        <v>3</v>
      </c>
    </row>
    <row r="4" spans="1:32" x14ac:dyDescent="0.25">
      <c r="A4">
        <v>4.4897214586226051</v>
      </c>
      <c r="B4">
        <v>4.4264110607762515</v>
      </c>
      <c r="C4">
        <v>3</v>
      </c>
      <c r="F4">
        <f t="shared" si="0"/>
        <v>1.3408594129262894</v>
      </c>
      <c r="G4">
        <f t="shared" si="1"/>
        <v>2.956423734441036</v>
      </c>
      <c r="H4">
        <f t="shared" si="2"/>
        <v>4.4375502879112689</v>
      </c>
      <c r="I4">
        <f t="shared" si="3"/>
        <v>2.7016500923696505</v>
      </c>
      <c r="J4">
        <f t="shared" si="4"/>
        <v>3</v>
      </c>
      <c r="L4">
        <v>4.9279417463786759</v>
      </c>
      <c r="M4">
        <v>3.1513003367272931</v>
      </c>
      <c r="N4">
        <v>3</v>
      </c>
      <c r="Q4">
        <f t="shared" si="5"/>
        <v>1.2064248444643939</v>
      </c>
      <c r="R4">
        <f t="shared" si="6"/>
        <v>4.0482080442566923</v>
      </c>
      <c r="S4">
        <f t="shared" si="7"/>
        <v>3.2437501348188817</v>
      </c>
      <c r="T4">
        <f t="shared" si="8"/>
        <v>2.0114030530976756</v>
      </c>
      <c r="U4">
        <f t="shared" si="9"/>
        <v>3</v>
      </c>
      <c r="W4">
        <v>4.9279417463786759</v>
      </c>
      <c r="X4">
        <v>3.1513003367272931</v>
      </c>
      <c r="Y4">
        <v>3</v>
      </c>
      <c r="AB4">
        <f t="shared" si="10"/>
        <v>1.2064248444643939</v>
      </c>
      <c r="AC4">
        <f t="shared" si="11"/>
        <v>4.438814311384597</v>
      </c>
      <c r="AD4">
        <f t="shared" si="12"/>
        <v>3.2437501348188817</v>
      </c>
      <c r="AE4">
        <f t="shared" si="13"/>
        <v>2.1198134409907121</v>
      </c>
      <c r="AF4">
        <f t="shared" si="14"/>
        <v>3</v>
      </c>
    </row>
    <row r="5" spans="1:32" x14ac:dyDescent="0.25">
      <c r="A5">
        <v>3.70800454722729</v>
      </c>
      <c r="B5">
        <v>1.172089211091204</v>
      </c>
      <c r="C5">
        <v>3</v>
      </c>
      <c r="F5">
        <f t="shared" si="0"/>
        <v>2.2734296180404083</v>
      </c>
      <c r="G5">
        <f t="shared" si="1"/>
        <v>2.0577737494851283</v>
      </c>
      <c r="H5">
        <f t="shared" si="2"/>
        <v>1.2257141334882682</v>
      </c>
      <c r="I5">
        <f t="shared" si="3"/>
        <v>0.85887833151211102</v>
      </c>
      <c r="J5">
        <f t="shared" si="4"/>
        <v>0</v>
      </c>
      <c r="L5">
        <v>2.891206354800071</v>
      </c>
      <c r="M5">
        <v>3.1243394380842937</v>
      </c>
      <c r="N5">
        <v>3</v>
      </c>
      <c r="Q5">
        <f t="shared" si="5"/>
        <v>1.3457519900838097</v>
      </c>
      <c r="R5">
        <f t="shared" si="6"/>
        <v>2.0117688798465525</v>
      </c>
      <c r="S5">
        <f t="shared" si="7"/>
        <v>2.9280808496596786</v>
      </c>
      <c r="T5">
        <f t="shared" si="8"/>
        <v>1.8889041341383792</v>
      </c>
      <c r="U5">
        <f t="shared" si="9"/>
        <v>3</v>
      </c>
      <c r="W5">
        <v>2.891206354800071</v>
      </c>
      <c r="X5">
        <v>3.1243394380842937</v>
      </c>
      <c r="Y5">
        <v>3</v>
      </c>
      <c r="AB5">
        <f t="shared" si="10"/>
        <v>1.3457519900838097</v>
      </c>
      <c r="AC5">
        <f t="shared" si="11"/>
        <v>2.4219729082751775</v>
      </c>
      <c r="AD5">
        <f t="shared" si="12"/>
        <v>2.9280808496596786</v>
      </c>
      <c r="AE5">
        <f t="shared" si="13"/>
        <v>1.7821804405906878</v>
      </c>
      <c r="AF5">
        <f t="shared" si="14"/>
        <v>3</v>
      </c>
    </row>
    <row r="6" spans="1:32" x14ac:dyDescent="0.25">
      <c r="A6">
        <v>0.11097521234257279</v>
      </c>
      <c r="B6">
        <v>4.825690912826925</v>
      </c>
      <c r="C6">
        <v>3</v>
      </c>
      <c r="F6">
        <f t="shared" si="0"/>
        <v>3.734328347072172</v>
      </c>
      <c r="G6">
        <f t="shared" si="1"/>
        <v>3.0736175103468177</v>
      </c>
      <c r="H6">
        <f t="shared" si="2"/>
        <v>5.2785751504956728</v>
      </c>
      <c r="I6">
        <f t="shared" si="3"/>
        <v>4.3419221343405159</v>
      </c>
      <c r="J6">
        <f t="shared" si="4"/>
        <v>2</v>
      </c>
      <c r="L6">
        <v>2.6451892365187613</v>
      </c>
      <c r="M6">
        <v>4.0555784216058575</v>
      </c>
      <c r="N6">
        <v>3</v>
      </c>
      <c r="Q6">
        <f t="shared" si="5"/>
        <v>1.3498268569142677</v>
      </c>
      <c r="R6">
        <f t="shared" si="6"/>
        <v>1.9799194795944211</v>
      </c>
      <c r="S6">
        <f t="shared" si="7"/>
        <v>3.8899863307482381</v>
      </c>
      <c r="T6">
        <f t="shared" si="8"/>
        <v>2.8318250745067477</v>
      </c>
      <c r="U6">
        <f t="shared" si="9"/>
        <v>3</v>
      </c>
      <c r="W6">
        <v>2.6451892365187613</v>
      </c>
      <c r="X6">
        <v>4.0555784216058575</v>
      </c>
      <c r="Y6">
        <v>3</v>
      </c>
      <c r="AB6">
        <f t="shared" si="10"/>
        <v>1.3498268569142677</v>
      </c>
      <c r="AC6">
        <f t="shared" si="11"/>
        <v>2.1965860789537612</v>
      </c>
      <c r="AD6">
        <f t="shared" si="12"/>
        <v>3.8899863307482381</v>
      </c>
      <c r="AE6">
        <f t="shared" si="13"/>
        <v>2.7378041636908965</v>
      </c>
      <c r="AF6">
        <f t="shared" si="14"/>
        <v>3</v>
      </c>
    </row>
    <row r="7" spans="1:32" x14ac:dyDescent="0.25">
      <c r="A7">
        <v>4.9279417463786759</v>
      </c>
      <c r="B7">
        <v>3.1513003367272931</v>
      </c>
      <c r="C7">
        <v>2</v>
      </c>
      <c r="D7">
        <f>AVERAGE(A7:A12)</f>
        <v>2.1930791941180021</v>
      </c>
      <c r="E7">
        <f>AVERAGE(B7:B12)</f>
        <v>2.5647248341372264</v>
      </c>
      <c r="F7">
        <f t="shared" si="0"/>
        <v>1.3794500035246176</v>
      </c>
      <c r="G7">
        <f t="shared" si="1"/>
        <v>2.7970598849500088</v>
      </c>
      <c r="H7">
        <f t="shared" si="2"/>
        <v>3.5285682937320351</v>
      </c>
      <c r="I7">
        <f t="shared" si="3"/>
        <v>1.9529383996977658</v>
      </c>
      <c r="J7">
        <f t="shared" si="4"/>
        <v>3</v>
      </c>
      <c r="L7">
        <v>0.11097521234257279</v>
      </c>
      <c r="M7">
        <v>4.825690912826925</v>
      </c>
      <c r="N7">
        <v>2</v>
      </c>
      <c r="O7">
        <f>AVERAGE(L7:L11)</f>
        <v>0.87974164930019505</v>
      </c>
      <c r="P7">
        <f>AVERAGE(M7:M11)</f>
        <v>3.1593217828792115</v>
      </c>
      <c r="Q7">
        <f t="shared" si="5"/>
        <v>3.9833562814470533</v>
      </c>
      <c r="R7">
        <f t="shared" si="6"/>
        <v>1.8351533755616225</v>
      </c>
      <c r="S7">
        <f t="shared" si="7"/>
        <v>5.6727869747335706</v>
      </c>
      <c r="T7">
        <f t="shared" si="8"/>
        <v>4.9932541282318672</v>
      </c>
      <c r="U7">
        <f t="shared" si="9"/>
        <v>2</v>
      </c>
      <c r="W7">
        <v>0.11097521234257279</v>
      </c>
      <c r="X7">
        <v>4.825690912826925</v>
      </c>
      <c r="Y7">
        <v>2</v>
      </c>
      <c r="Z7">
        <f>AVERAGE(W7:W10)</f>
        <v>0.50721032609170047</v>
      </c>
      <c r="AA7">
        <f>AVERAGE(X7:X10)</f>
        <v>3.5515580045366901</v>
      </c>
      <c r="AB7">
        <f t="shared" si="10"/>
        <v>3.9833562814470533</v>
      </c>
      <c r="AC7">
        <f t="shared" si="11"/>
        <v>1.3343226496450984</v>
      </c>
      <c r="AD7">
        <f t="shared" si="12"/>
        <v>5.6727869747335706</v>
      </c>
      <c r="AE7">
        <f t="shared" si="13"/>
        <v>4.8309412037176438</v>
      </c>
      <c r="AF7">
        <f t="shared" si="14"/>
        <v>2</v>
      </c>
    </row>
    <row r="8" spans="1:32" x14ac:dyDescent="0.25">
      <c r="A8">
        <v>3.6072110676898324</v>
      </c>
      <c r="B8">
        <v>1.0610501725262089</v>
      </c>
      <c r="C8">
        <v>2</v>
      </c>
      <c r="F8">
        <f t="shared" si="0"/>
        <v>2.3809926808167448</v>
      </c>
      <c r="G8">
        <f t="shared" si="1"/>
        <v>2.0641720964645325</v>
      </c>
      <c r="H8">
        <f t="shared" si="2"/>
        <v>1.0759667321105297</v>
      </c>
      <c r="I8">
        <f t="shared" si="3"/>
        <v>0.93242388122549169</v>
      </c>
      <c r="J8">
        <f t="shared" si="4"/>
        <v>0</v>
      </c>
      <c r="L8">
        <v>1.1682394519338068</v>
      </c>
      <c r="M8">
        <v>1.233134945402881</v>
      </c>
      <c r="N8">
        <v>2</v>
      </c>
      <c r="Q8">
        <f t="shared" si="5"/>
        <v>3.8842957949001167</v>
      </c>
      <c r="R8">
        <f t="shared" si="6"/>
        <v>1.94767212717939</v>
      </c>
      <c r="S8">
        <f t="shared" si="7"/>
        <v>2.5009015885159629</v>
      </c>
      <c r="T8">
        <f t="shared" si="8"/>
        <v>2.6571900112638085</v>
      </c>
      <c r="U8">
        <f t="shared" si="9"/>
        <v>2</v>
      </c>
      <c r="W8">
        <v>1.1682394519338068</v>
      </c>
      <c r="X8">
        <v>1.233134945402881</v>
      </c>
      <c r="Y8">
        <v>2</v>
      </c>
      <c r="AB8">
        <f t="shared" si="10"/>
        <v>3.8842957949001167</v>
      </c>
      <c r="AC8">
        <f t="shared" si="11"/>
        <v>2.4108183229631694</v>
      </c>
      <c r="AD8">
        <f t="shared" si="12"/>
        <v>2.5009015885159629</v>
      </c>
      <c r="AE8">
        <f t="shared" si="13"/>
        <v>2.4534542413688847</v>
      </c>
      <c r="AF8">
        <f t="shared" si="14"/>
        <v>2</v>
      </c>
    </row>
    <row r="9" spans="1:32" x14ac:dyDescent="0.25">
      <c r="A9">
        <v>2.7054562586152731</v>
      </c>
      <c r="B9">
        <v>1.7954573902500204</v>
      </c>
      <c r="C9">
        <v>2</v>
      </c>
      <c r="F9">
        <f t="shared" si="0"/>
        <v>1.8640186963394234</v>
      </c>
      <c r="G9">
        <f t="shared" si="1"/>
        <v>0.92428494331975142</v>
      </c>
      <c r="H9">
        <f t="shared" si="2"/>
        <v>1.4944204434580977</v>
      </c>
      <c r="I9">
        <f t="shared" si="3"/>
        <v>0.69243303214920726</v>
      </c>
      <c r="J9">
        <f t="shared" si="4"/>
        <v>0</v>
      </c>
      <c r="L9">
        <v>0.47507796464818286</v>
      </c>
      <c r="M9">
        <v>3.9424077082183833</v>
      </c>
      <c r="N9">
        <v>2</v>
      </c>
      <c r="Q9">
        <f t="shared" si="5"/>
        <v>3.5118104239140755</v>
      </c>
      <c r="R9">
        <f t="shared" si="6"/>
        <v>0.88146257103773273</v>
      </c>
      <c r="S9">
        <f t="shared" si="7"/>
        <v>4.750923382045384</v>
      </c>
      <c r="T9">
        <f t="shared" si="8"/>
        <v>4.1511121991333644</v>
      </c>
      <c r="U9">
        <f t="shared" si="9"/>
        <v>2</v>
      </c>
      <c r="W9">
        <v>0.47507796464818286</v>
      </c>
      <c r="X9">
        <v>3.9424077082183833</v>
      </c>
      <c r="Y9">
        <v>2</v>
      </c>
      <c r="AB9">
        <f t="shared" si="10"/>
        <v>3.5118104239140755</v>
      </c>
      <c r="AC9">
        <f t="shared" si="11"/>
        <v>0.39216830509362205</v>
      </c>
      <c r="AD9">
        <f t="shared" si="12"/>
        <v>4.750923382045384</v>
      </c>
      <c r="AE9">
        <f t="shared" si="13"/>
        <v>3.9769559460443649</v>
      </c>
      <c r="AF9">
        <f t="shared" si="14"/>
        <v>2</v>
      </c>
    </row>
    <row r="10" spans="1:32" x14ac:dyDescent="0.25">
      <c r="A10">
        <v>1.1682394519338068</v>
      </c>
      <c r="B10">
        <v>1.233134945402881</v>
      </c>
      <c r="C10">
        <v>2</v>
      </c>
      <c r="F10">
        <f t="shared" si="0"/>
        <v>3.2699339363594206</v>
      </c>
      <c r="G10">
        <f t="shared" si="1"/>
        <v>1.6803059628947681</v>
      </c>
      <c r="H10">
        <f t="shared" si="2"/>
        <v>1.9107746671471504</v>
      </c>
      <c r="I10">
        <f t="shared" si="3"/>
        <v>2.3266447519879798</v>
      </c>
      <c r="J10">
        <f t="shared" si="4"/>
        <v>2</v>
      </c>
      <c r="L10">
        <v>0.27454867544223938</v>
      </c>
      <c r="M10">
        <v>4.2049984516985717</v>
      </c>
      <c r="N10">
        <v>2</v>
      </c>
      <c r="Q10">
        <f t="shared" si="5"/>
        <v>3.724175286337807</v>
      </c>
      <c r="R10">
        <f t="shared" si="6"/>
        <v>1.2081797181380716</v>
      </c>
      <c r="S10">
        <f t="shared" si="7"/>
        <v>5.0811895496686912</v>
      </c>
      <c r="T10">
        <f t="shared" si="8"/>
        <v>4.4693674468855598</v>
      </c>
      <c r="U10">
        <f t="shared" si="9"/>
        <v>2</v>
      </c>
      <c r="W10">
        <v>0.27454867544223938</v>
      </c>
      <c r="X10">
        <v>4.2049984516985717</v>
      </c>
      <c r="Y10">
        <v>2</v>
      </c>
      <c r="AB10">
        <f t="shared" si="10"/>
        <v>3.724175286337807</v>
      </c>
      <c r="AC10">
        <f t="shared" si="11"/>
        <v>0.69362515934044056</v>
      </c>
      <c r="AD10">
        <f t="shared" si="12"/>
        <v>5.0811895496686912</v>
      </c>
      <c r="AE10">
        <f t="shared" si="13"/>
        <v>4.2974852745972436</v>
      </c>
      <c r="AF10">
        <f t="shared" si="14"/>
        <v>2</v>
      </c>
    </row>
    <row r="11" spans="1:32" x14ac:dyDescent="0.25">
      <c r="A11">
        <v>0.47507796464818286</v>
      </c>
      <c r="B11">
        <v>3.9424077082183833</v>
      </c>
      <c r="C11">
        <v>2</v>
      </c>
      <c r="F11">
        <f t="shared" si="0"/>
        <v>3.1444582534276813</v>
      </c>
      <c r="G11">
        <f t="shared" si="1"/>
        <v>2.2021667343769242</v>
      </c>
      <c r="H11">
        <f t="shared" si="2"/>
        <v>4.3366656064269327</v>
      </c>
      <c r="I11">
        <f t="shared" si="3"/>
        <v>3.5117575807851331</v>
      </c>
      <c r="J11">
        <f t="shared" si="4"/>
        <v>2</v>
      </c>
      <c r="L11">
        <v>2.3698669421341729</v>
      </c>
      <c r="M11">
        <v>1.5903768962492966</v>
      </c>
      <c r="N11">
        <v>2</v>
      </c>
      <c r="Q11">
        <f t="shared" si="5"/>
        <v>2.8242008018454383</v>
      </c>
      <c r="R11">
        <f t="shared" si="6"/>
        <v>2.1638071646118804</v>
      </c>
      <c r="S11">
        <f t="shared" si="7"/>
        <v>1.7306718275572388</v>
      </c>
      <c r="T11">
        <f t="shared" si="8"/>
        <v>1.4489037693383668</v>
      </c>
      <c r="U11">
        <f t="shared" si="9"/>
        <v>0</v>
      </c>
      <c r="W11">
        <v>2.8396053237043577</v>
      </c>
      <c r="X11">
        <v>0.30707017915163781</v>
      </c>
      <c r="Y11">
        <v>1</v>
      </c>
      <c r="Z11">
        <f>AVERAGE(W11:W12)</f>
        <v>3.4694695627685874</v>
      </c>
      <c r="AA11">
        <f>AVERAGE(X11:X12)</f>
        <v>0.25392672830653301</v>
      </c>
      <c r="AB11">
        <f t="shared" si="10"/>
        <v>3.7772863006880817</v>
      </c>
      <c r="AC11">
        <f t="shared" si="11"/>
        <v>3.9958437999952365</v>
      </c>
      <c r="AD11">
        <f t="shared" si="12"/>
        <v>0.63210219586684491</v>
      </c>
      <c r="AE11">
        <f t="shared" si="13"/>
        <v>1.4127564718890453</v>
      </c>
      <c r="AF11">
        <f t="shared" si="14"/>
        <v>1</v>
      </c>
    </row>
    <row r="12" spans="1:32" x14ac:dyDescent="0.25">
      <c r="A12">
        <v>0.27454867544223938</v>
      </c>
      <c r="B12">
        <v>4.2049984516985717</v>
      </c>
      <c r="C12">
        <v>2</v>
      </c>
      <c r="F12">
        <f t="shared" si="0"/>
        <v>3.3918555044410681</v>
      </c>
      <c r="G12">
        <f t="shared" si="1"/>
        <v>2.5241348798267644</v>
      </c>
      <c r="H12">
        <f t="shared" si="2"/>
        <v>4.6661933550501757</v>
      </c>
      <c r="I12">
        <f t="shared" si="3"/>
        <v>3.826764855050627</v>
      </c>
      <c r="J12">
        <f t="shared" si="4"/>
        <v>2</v>
      </c>
      <c r="L12">
        <v>2.8396053237043577</v>
      </c>
      <c r="M12">
        <v>0.30707017915163781</v>
      </c>
      <c r="N12">
        <v>1</v>
      </c>
      <c r="O12">
        <f>AVERAGE(L12:L13)</f>
        <v>3.4694695627685874</v>
      </c>
      <c r="P12">
        <f>AVERAGE(M12:M13)</f>
        <v>0.25392672830653301</v>
      </c>
      <c r="Q12">
        <f t="shared" si="5"/>
        <v>3.7772863006880817</v>
      </c>
      <c r="R12">
        <f t="shared" si="6"/>
        <v>3.4606942704052175</v>
      </c>
      <c r="S12">
        <f t="shared" si="7"/>
        <v>0.63210219586684491</v>
      </c>
      <c r="T12">
        <f t="shared" si="8"/>
        <v>1.5222272407975357</v>
      </c>
      <c r="U12">
        <f t="shared" si="9"/>
        <v>1</v>
      </c>
      <c r="W12">
        <v>4.0993338018328176</v>
      </c>
      <c r="X12">
        <v>0.20078327746142821</v>
      </c>
      <c r="Y12">
        <v>1</v>
      </c>
      <c r="AB12">
        <f t="shared" si="10"/>
        <v>3.7068965472160893</v>
      </c>
      <c r="AC12">
        <f t="shared" si="11"/>
        <v>4.9123357312562366</v>
      </c>
      <c r="AD12">
        <f t="shared" si="12"/>
        <v>0.63210219586684535</v>
      </c>
      <c r="AE12">
        <f t="shared" si="13"/>
        <v>1.3821530356101464</v>
      </c>
      <c r="AF12">
        <f t="shared" si="14"/>
        <v>1</v>
      </c>
    </row>
    <row r="13" spans="1:32" x14ac:dyDescent="0.25">
      <c r="A13">
        <v>2.8396053237043577</v>
      </c>
      <c r="B13">
        <v>0.30707017915163781</v>
      </c>
      <c r="C13">
        <v>1</v>
      </c>
      <c r="D13">
        <f>AVERAGE(A13)</f>
        <v>2.8396053237043577</v>
      </c>
      <c r="E13">
        <f>AVERAGE(B13)</f>
        <v>0.30707017915163781</v>
      </c>
      <c r="F13">
        <f t="shared" si="0"/>
        <v>3.220931590336487</v>
      </c>
      <c r="G13">
        <f t="shared" si="1"/>
        <v>2.3484038361014505</v>
      </c>
      <c r="H13">
        <f t="shared" si="2"/>
        <v>0</v>
      </c>
      <c r="I13">
        <f t="shared" si="3"/>
        <v>1.742430752799923</v>
      </c>
      <c r="J13">
        <f t="shared" si="4"/>
        <v>1</v>
      </c>
      <c r="L13">
        <v>4.0993338018328176</v>
      </c>
      <c r="M13">
        <v>0.20078327746142821</v>
      </c>
      <c r="N13">
        <v>1</v>
      </c>
      <c r="Q13">
        <f t="shared" si="5"/>
        <v>3.7068965472160893</v>
      </c>
      <c r="R13">
        <f t="shared" si="6"/>
        <v>4.3724962797799307</v>
      </c>
      <c r="S13">
        <f t="shared" si="7"/>
        <v>0.63210219586684535</v>
      </c>
      <c r="T13">
        <f t="shared" si="8"/>
        <v>1.3070209143778377</v>
      </c>
      <c r="U13">
        <f t="shared" si="9"/>
        <v>1</v>
      </c>
      <c r="W13">
        <v>2.3698669421341729</v>
      </c>
      <c r="X13">
        <v>1.5903768962492966</v>
      </c>
      <c r="Y13">
        <v>0</v>
      </c>
      <c r="Z13">
        <f>AVERAGE(W13:W19)</f>
        <v>3.6079319277981674</v>
      </c>
      <c r="AA13">
        <f>AVERAGE(X13:X19)</f>
        <v>1.4926312607944425</v>
      </c>
      <c r="AB13">
        <f t="shared" si="10"/>
        <v>2.8242008018454383</v>
      </c>
      <c r="AC13">
        <f t="shared" si="11"/>
        <v>2.7047589557648504</v>
      </c>
      <c r="AD13">
        <f t="shared" si="12"/>
        <v>1.7306718275572388</v>
      </c>
      <c r="AE13">
        <f t="shared" si="13"/>
        <v>1.2419175165757428</v>
      </c>
      <c r="AF13">
        <f t="shared" si="14"/>
        <v>0</v>
      </c>
    </row>
    <row r="14" spans="1:32" x14ac:dyDescent="0.25">
      <c r="A14">
        <v>4.9733358185394074</v>
      </c>
      <c r="B14">
        <v>0.77878672410560679</v>
      </c>
      <c r="C14">
        <v>0</v>
      </c>
      <c r="D14">
        <f>AVERAGE(A14:A19)</f>
        <v>3.376916388478632</v>
      </c>
      <c r="E14">
        <f>AVERAGE(B14:B19)</f>
        <v>1.9645869205373898</v>
      </c>
      <c r="F14">
        <f t="shared" si="0"/>
        <v>3.0058283780058974</v>
      </c>
      <c r="G14">
        <f t="shared" si="1"/>
        <v>3.3044518199699056</v>
      </c>
      <c r="H14">
        <f t="shared" si="2"/>
        <v>2.1852510893195629</v>
      </c>
      <c r="I14">
        <f t="shared" si="3"/>
        <v>1.9886369961692925</v>
      </c>
      <c r="J14">
        <f t="shared" si="4"/>
        <v>0</v>
      </c>
      <c r="L14">
        <v>4.6090826833346368</v>
      </c>
      <c r="M14">
        <v>2.0130016656209024</v>
      </c>
      <c r="N14">
        <v>0</v>
      </c>
      <c r="O14">
        <f>AVERAGE(L14:L19)</f>
        <v>3.8142760920755001</v>
      </c>
      <c r="P14">
        <f>AVERAGE(M14:M19)</f>
        <v>1.4763403215519666</v>
      </c>
      <c r="Q14">
        <f t="shared" si="5"/>
        <v>1.992657378664707</v>
      </c>
      <c r="R14">
        <f t="shared" si="6"/>
        <v>3.901542561521556</v>
      </c>
      <c r="S14">
        <f t="shared" si="7"/>
        <v>2.0959634299419068</v>
      </c>
      <c r="T14">
        <f t="shared" si="8"/>
        <v>0.9590218536231826</v>
      </c>
      <c r="U14">
        <f t="shared" si="9"/>
        <v>0</v>
      </c>
      <c r="W14">
        <v>4.6090826833346368</v>
      </c>
      <c r="X14">
        <v>2.0130016656209024</v>
      </c>
      <c r="Y14">
        <v>0</v>
      </c>
      <c r="AB14">
        <f t="shared" si="10"/>
        <v>1.992657378664707</v>
      </c>
      <c r="AC14">
        <f t="shared" si="11"/>
        <v>4.3809259801018863</v>
      </c>
      <c r="AD14">
        <f t="shared" si="12"/>
        <v>2.0959634299419068</v>
      </c>
      <c r="AE14">
        <f t="shared" si="13"/>
        <v>1.1283120993459643</v>
      </c>
      <c r="AF14">
        <f t="shared" si="14"/>
        <v>0</v>
      </c>
    </row>
    <row r="15" spans="1:32" x14ac:dyDescent="0.25">
      <c r="A15">
        <v>4.0993338018328176</v>
      </c>
      <c r="B15">
        <v>0.20078327746142821</v>
      </c>
      <c r="C15">
        <v>0</v>
      </c>
      <c r="F15">
        <f t="shared" si="0"/>
        <v>3.2825293776643103</v>
      </c>
      <c r="G15">
        <f t="shared" si="1"/>
        <v>3.0367789370997622</v>
      </c>
      <c r="H15">
        <f t="shared" si="2"/>
        <v>1.2642043917336903</v>
      </c>
      <c r="I15">
        <f t="shared" si="3"/>
        <v>1.9060142209452129</v>
      </c>
      <c r="J15">
        <f t="shared" si="4"/>
        <v>1</v>
      </c>
      <c r="L15">
        <v>3.70800454722729</v>
      </c>
      <c r="M15">
        <v>1.172089211091204</v>
      </c>
      <c r="N15">
        <v>0</v>
      </c>
      <c r="Q15">
        <f t="shared" si="5"/>
        <v>2.7480475321894575</v>
      </c>
      <c r="R15">
        <f t="shared" si="6"/>
        <v>3.4566116811360437</v>
      </c>
      <c r="S15">
        <f t="shared" si="7"/>
        <v>0.94864180995991576</v>
      </c>
      <c r="T15">
        <f t="shared" si="8"/>
        <v>0.32227686771009845</v>
      </c>
      <c r="U15">
        <f t="shared" si="9"/>
        <v>0</v>
      </c>
      <c r="W15">
        <v>3.70800454722729</v>
      </c>
      <c r="X15">
        <v>1.172089211091204</v>
      </c>
      <c r="Y15">
        <v>0</v>
      </c>
      <c r="AB15">
        <f t="shared" si="10"/>
        <v>2.7480475321894575</v>
      </c>
      <c r="AC15">
        <f t="shared" si="11"/>
        <v>3.9883524649955278</v>
      </c>
      <c r="AD15">
        <f t="shared" si="12"/>
        <v>0.94864180995991576</v>
      </c>
      <c r="AE15">
        <f t="shared" si="13"/>
        <v>0.33580014113659845</v>
      </c>
      <c r="AF15">
        <f t="shared" si="14"/>
        <v>0</v>
      </c>
    </row>
    <row r="16" spans="1:32" x14ac:dyDescent="0.25">
      <c r="A16">
        <v>3.2825661770465624</v>
      </c>
      <c r="B16">
        <v>2.0376567657178568</v>
      </c>
      <c r="C16">
        <v>0</v>
      </c>
      <c r="F16">
        <f t="shared" si="0"/>
        <v>1.435263804802571</v>
      </c>
      <c r="G16">
        <f t="shared" si="1"/>
        <v>1.2102820475897766</v>
      </c>
      <c r="H16">
        <f t="shared" si="2"/>
        <v>1.7863774100666889</v>
      </c>
      <c r="I16">
        <f t="shared" si="3"/>
        <v>0.11933635100828938</v>
      </c>
      <c r="J16">
        <f t="shared" si="4"/>
        <v>0</v>
      </c>
      <c r="L16">
        <v>3.6072110676898324</v>
      </c>
      <c r="M16">
        <v>1.0610501725262089</v>
      </c>
      <c r="N16">
        <v>0</v>
      </c>
      <c r="Q16">
        <f t="shared" si="5"/>
        <v>2.8701167329808905</v>
      </c>
      <c r="R16">
        <f t="shared" si="6"/>
        <v>3.4411964749290451</v>
      </c>
      <c r="S16">
        <f t="shared" si="7"/>
        <v>0.81879238906269869</v>
      </c>
      <c r="T16">
        <f t="shared" si="8"/>
        <v>0.46404938552019787</v>
      </c>
      <c r="U16">
        <f t="shared" si="9"/>
        <v>0</v>
      </c>
      <c r="W16">
        <v>3.6072110676898324</v>
      </c>
      <c r="X16">
        <v>1.0610501725262089</v>
      </c>
      <c r="Y16">
        <v>0</v>
      </c>
      <c r="AB16">
        <f t="shared" si="10"/>
        <v>2.8701167329808905</v>
      </c>
      <c r="AC16">
        <f t="shared" si="11"/>
        <v>3.9765102614245209</v>
      </c>
      <c r="AD16">
        <f t="shared" si="12"/>
        <v>0.81879238906269869</v>
      </c>
      <c r="AE16">
        <f t="shared" si="13"/>
        <v>0.43158169028596272</v>
      </c>
      <c r="AF16">
        <f t="shared" si="14"/>
        <v>0</v>
      </c>
    </row>
    <row r="17" spans="1:32" x14ac:dyDescent="0.25">
      <c r="A17">
        <v>2.891206354800071</v>
      </c>
      <c r="B17">
        <v>3.1243394380842937</v>
      </c>
      <c r="C17">
        <v>0</v>
      </c>
      <c r="F17">
        <f t="shared" si="0"/>
        <v>0.75796051830233524</v>
      </c>
      <c r="G17">
        <f t="shared" si="1"/>
        <v>0.89473461843880853</v>
      </c>
      <c r="H17">
        <f t="shared" si="2"/>
        <v>2.8177417808836025</v>
      </c>
      <c r="I17">
        <f t="shared" si="3"/>
        <v>1.2573544205085576</v>
      </c>
      <c r="J17">
        <f t="shared" si="4"/>
        <v>3</v>
      </c>
      <c r="L17">
        <v>2.7054562586152731</v>
      </c>
      <c r="M17">
        <v>1.7954573902500204</v>
      </c>
      <c r="N17">
        <v>0</v>
      </c>
      <c r="Q17">
        <f t="shared" si="5"/>
        <v>2.468975453206375</v>
      </c>
      <c r="R17">
        <f t="shared" si="6"/>
        <v>2.2788944504185138</v>
      </c>
      <c r="S17">
        <f t="shared" si="7"/>
        <v>1.7204746759645118</v>
      </c>
      <c r="T17">
        <f t="shared" si="8"/>
        <v>1.1538271649641483</v>
      </c>
      <c r="U17">
        <f t="shared" si="9"/>
        <v>0</v>
      </c>
      <c r="W17">
        <v>2.7054562586152731</v>
      </c>
      <c r="X17">
        <v>1.7954573902500204</v>
      </c>
      <c r="Y17">
        <v>0</v>
      </c>
      <c r="AB17">
        <f t="shared" si="10"/>
        <v>2.468975453206375</v>
      </c>
      <c r="AC17">
        <f t="shared" si="11"/>
        <v>2.813569716099896</v>
      </c>
      <c r="AD17">
        <f t="shared" si="12"/>
        <v>1.7204746759645118</v>
      </c>
      <c r="AE17">
        <f t="shared" si="13"/>
        <v>0.95192751727647806</v>
      </c>
      <c r="AF17">
        <f t="shared" si="14"/>
        <v>0</v>
      </c>
    </row>
    <row r="18" spans="1:32" x14ac:dyDescent="0.25">
      <c r="A18">
        <v>2.6451892365187613</v>
      </c>
      <c r="B18">
        <v>4.0555784216058575</v>
      </c>
      <c r="C18">
        <v>0</v>
      </c>
      <c r="F18">
        <f t="shared" si="0"/>
        <v>1.1177912219312662</v>
      </c>
      <c r="G18">
        <f t="shared" si="1"/>
        <v>1.5578985556536418</v>
      </c>
      <c r="H18">
        <f t="shared" si="2"/>
        <v>3.7535465440971665</v>
      </c>
      <c r="I18">
        <f t="shared" si="3"/>
        <v>2.2153261796981196</v>
      </c>
      <c r="J18">
        <f t="shared" si="4"/>
        <v>3</v>
      </c>
      <c r="L18">
        <v>4.9733358185394074</v>
      </c>
      <c r="M18">
        <v>0.77878672410560679</v>
      </c>
      <c r="N18">
        <v>0</v>
      </c>
      <c r="Q18">
        <f t="shared" si="5"/>
        <v>3.2791333752005118</v>
      </c>
      <c r="R18">
        <f t="shared" si="6"/>
        <v>4.7354472215915919</v>
      </c>
      <c r="S18">
        <f t="shared" si="7"/>
        <v>1.5928250784176992</v>
      </c>
      <c r="T18">
        <f t="shared" si="8"/>
        <v>1.3527750998672861</v>
      </c>
      <c r="U18">
        <f t="shared" si="9"/>
        <v>0</v>
      </c>
      <c r="W18">
        <v>4.9733358185394074</v>
      </c>
      <c r="X18">
        <v>0.77878672410560679</v>
      </c>
      <c r="Y18">
        <v>0</v>
      </c>
      <c r="AB18">
        <f t="shared" si="10"/>
        <v>3.2791333752005118</v>
      </c>
      <c r="AC18">
        <f t="shared" si="11"/>
        <v>5.2568562361809654</v>
      </c>
      <c r="AD18">
        <f t="shared" si="12"/>
        <v>1.5928250784176992</v>
      </c>
      <c r="AE18">
        <f t="shared" si="13"/>
        <v>1.5407471588199717</v>
      </c>
      <c r="AF18">
        <f t="shared" si="14"/>
        <v>0</v>
      </c>
    </row>
    <row r="19" spans="1:32" x14ac:dyDescent="0.25">
      <c r="A19">
        <v>2.3698669421341729</v>
      </c>
      <c r="B19">
        <v>1.5903768962492966</v>
      </c>
      <c r="C19">
        <v>0</v>
      </c>
      <c r="F19">
        <f t="shared" si="0"/>
        <v>2.2115932589468792</v>
      </c>
      <c r="G19">
        <f t="shared" si="1"/>
        <v>0.99025643745198155</v>
      </c>
      <c r="H19">
        <f t="shared" si="2"/>
        <v>1.3665761146998532</v>
      </c>
      <c r="I19">
        <f t="shared" si="3"/>
        <v>1.0743285017444044</v>
      </c>
      <c r="J19">
        <f t="shared" si="4"/>
        <v>2</v>
      </c>
      <c r="L19">
        <v>3.2825661770465624</v>
      </c>
      <c r="M19">
        <v>2.0376567657178568</v>
      </c>
      <c r="N19">
        <v>0</v>
      </c>
      <c r="Q19">
        <f t="shared" si="5"/>
        <v>1.9965949020295706</v>
      </c>
      <c r="R19">
        <f t="shared" si="6"/>
        <v>2.6517349267721189</v>
      </c>
      <c r="S19">
        <f t="shared" si="7"/>
        <v>1.7934953922320958</v>
      </c>
      <c r="T19">
        <f t="shared" si="8"/>
        <v>0.77316982884171004</v>
      </c>
      <c r="U19">
        <f t="shared" si="9"/>
        <v>0</v>
      </c>
      <c r="W19">
        <v>3.2825661770465624</v>
      </c>
      <c r="X19">
        <v>2.0376567657178568</v>
      </c>
      <c r="Y19">
        <v>0</v>
      </c>
      <c r="AB19">
        <f t="shared" si="10"/>
        <v>1.9965949020295706</v>
      </c>
      <c r="AC19">
        <f t="shared" si="11"/>
        <v>3.1614074492742286</v>
      </c>
      <c r="AD19">
        <f t="shared" si="12"/>
        <v>1.7934953922320958</v>
      </c>
      <c r="AE19">
        <f t="shared" si="13"/>
        <v>0.63475638852962979</v>
      </c>
      <c r="AF19">
        <f t="shared" si="14"/>
        <v>0</v>
      </c>
    </row>
  </sheetData>
  <sortState xmlns:xlrd2="http://schemas.microsoft.com/office/spreadsheetml/2017/richdata2" ref="W2:Y19">
    <sortCondition descending="1" ref="Y2:Y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2411-DAE5-49B6-9741-8FA2FC1F552E}">
  <dimension ref="A1:J14"/>
  <sheetViews>
    <sheetView zoomScale="115" zoomScaleNormal="115" workbookViewId="0">
      <selection activeCell="I14" sqref="I14"/>
    </sheetView>
  </sheetViews>
  <sheetFormatPr baseColWidth="10" defaultRowHeight="15" x14ac:dyDescent="0.25"/>
  <cols>
    <col min="1" max="1" width="9.5703125" bestFit="1" customWidth="1"/>
    <col min="2" max="4" width="13.42578125" bestFit="1" customWidth="1"/>
    <col min="5" max="5" width="4.85546875" bestFit="1" customWidth="1"/>
    <col min="6" max="6" width="18.7109375" bestFit="1" customWidth="1"/>
    <col min="7" max="7" width="16.7109375" bestFit="1" customWidth="1"/>
    <col min="8" max="8" width="14.28515625" bestFit="1" customWidth="1"/>
    <col min="9" max="9" width="14" bestFit="1" customWidth="1"/>
    <col min="10" max="10" width="13.42578125" bestFit="1" customWidth="1"/>
  </cols>
  <sheetData>
    <row r="1" spans="1:10" x14ac:dyDescent="0.25">
      <c r="B1" t="s">
        <v>28</v>
      </c>
      <c r="C1" t="s">
        <v>6</v>
      </c>
      <c r="D1" t="s">
        <v>29</v>
      </c>
      <c r="E1" t="s">
        <v>30</v>
      </c>
      <c r="F1" t="s">
        <v>39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>
        <v>1</v>
      </c>
      <c r="B2">
        <v>4.0297293160000001</v>
      </c>
      <c r="C2">
        <v>3.0148390539999999</v>
      </c>
      <c r="D2">
        <f>$J$9+($I$9*B2)</f>
        <v>3.2763137475124862</v>
      </c>
      <c r="E2">
        <v>1</v>
      </c>
      <c r="F2">
        <f>(C2-D2)^2</f>
        <v>6.8369015347448645E-2</v>
      </c>
      <c r="G2">
        <f t="shared" ref="G2:G8" si="0">(B2-$B$9)*(C2-$C$9)</f>
        <v>0.11073762763280406</v>
      </c>
      <c r="H2">
        <f>(B2-$B$9)^2</f>
        <v>1.0202886932602315</v>
      </c>
      <c r="I2" t="s">
        <v>37</v>
      </c>
      <c r="J2" t="s">
        <v>38</v>
      </c>
    </row>
    <row r="3" spans="1:10" x14ac:dyDescent="0.25">
      <c r="A3">
        <v>2</v>
      </c>
      <c r="B3">
        <v>4.2960555290000002</v>
      </c>
      <c r="C3">
        <v>3.308116042</v>
      </c>
      <c r="D3">
        <f t="shared" ref="D3:D7" si="1">$J$9+($I$9*B3)</f>
        <v>3.3741613262907446</v>
      </c>
      <c r="E3">
        <v>1</v>
      </c>
      <c r="F3">
        <f t="shared" ref="F3:F8" si="2">(C3-D3)^2</f>
        <v>4.3619795770452798E-3</v>
      </c>
      <c r="G3">
        <f t="shared" si="0"/>
        <v>0.51427975897058642</v>
      </c>
      <c r="H3">
        <f t="shared" ref="H3:H8" si="3">(B3-$B$9)^2</f>
        <v>1.6292470493478821</v>
      </c>
      <c r="I3" t="s">
        <v>37</v>
      </c>
      <c r="J3" t="s">
        <v>38</v>
      </c>
    </row>
    <row r="4" spans="1:10" x14ac:dyDescent="0.25">
      <c r="A4">
        <v>3</v>
      </c>
      <c r="B4">
        <v>0.58841039569999998</v>
      </c>
      <c r="C4">
        <v>1.6783589430000001</v>
      </c>
      <c r="D4">
        <f t="shared" si="1"/>
        <v>2.01198185782664</v>
      </c>
      <c r="E4">
        <v>1</v>
      </c>
      <c r="F4">
        <f t="shared" si="2"/>
        <v>0.1113042492974234</v>
      </c>
      <c r="G4">
        <f t="shared" si="0"/>
        <v>2.9827466723628384</v>
      </c>
      <c r="H4">
        <f t="shared" si="3"/>
        <v>5.9108574907553724</v>
      </c>
      <c r="I4" t="s">
        <v>37</v>
      </c>
      <c r="J4" t="s">
        <v>38</v>
      </c>
    </row>
    <row r="5" spans="1:10" x14ac:dyDescent="0.25">
      <c r="A5">
        <v>4</v>
      </c>
      <c r="B5">
        <v>4.532390199</v>
      </c>
      <c r="C5">
        <v>3.4685089429999998</v>
      </c>
      <c r="D5">
        <f t="shared" si="1"/>
        <v>3.4609900878323607</v>
      </c>
      <c r="E5">
        <v>1</v>
      </c>
      <c r="F5">
        <f t="shared" si="2"/>
        <v>5.6533183031932603E-5</v>
      </c>
      <c r="G5">
        <f t="shared" si="0"/>
        <v>0.85213595268112663</v>
      </c>
      <c r="H5">
        <f t="shared" si="3"/>
        <v>2.2884255455007918</v>
      </c>
      <c r="I5" t="s">
        <v>37</v>
      </c>
      <c r="J5" t="s">
        <v>38</v>
      </c>
    </row>
    <row r="6" spans="1:10" x14ac:dyDescent="0.25">
      <c r="A6">
        <v>5</v>
      </c>
      <c r="B6">
        <v>2.2039394940000001</v>
      </c>
      <c r="C6">
        <v>3.348754418</v>
      </c>
      <c r="D6">
        <f t="shared" si="1"/>
        <v>2.6055231729448702</v>
      </c>
      <c r="E6">
        <v>1</v>
      </c>
      <c r="F6">
        <f t="shared" si="2"/>
        <v>0.55239268362619831</v>
      </c>
      <c r="G6">
        <f t="shared" si="0"/>
        <v>-0.3617992408176775</v>
      </c>
      <c r="H6">
        <f t="shared" si="3"/>
        <v>0.66536063950948676</v>
      </c>
      <c r="I6" t="s">
        <v>37</v>
      </c>
      <c r="J6" t="s">
        <v>38</v>
      </c>
    </row>
    <row r="7" spans="1:10" x14ac:dyDescent="0.25">
      <c r="A7">
        <v>6</v>
      </c>
      <c r="B7">
        <v>3.1399973229999998</v>
      </c>
      <c r="C7">
        <v>3.0400894109999999</v>
      </c>
      <c r="D7">
        <f t="shared" si="1"/>
        <v>2.9494284578673233</v>
      </c>
      <c r="E7">
        <v>1</v>
      </c>
      <c r="F7">
        <f t="shared" si="2"/>
        <v>8.2194084229253693E-3</v>
      </c>
      <c r="G7">
        <f t="shared" si="0"/>
        <v>1.6234520209740477E-2</v>
      </c>
      <c r="H7">
        <f t="shared" si="3"/>
        <v>1.4486870265507764E-2</v>
      </c>
      <c r="I7" t="s">
        <v>37</v>
      </c>
      <c r="J7" t="s">
        <v>38</v>
      </c>
    </row>
    <row r="8" spans="1:10" x14ac:dyDescent="0.25">
      <c r="A8">
        <v>7</v>
      </c>
      <c r="B8">
        <v>2.3469290979999999</v>
      </c>
      <c r="C8">
        <v>2.477789032</v>
      </c>
      <c r="D8">
        <f>$J$9+($I$9*B8)</f>
        <v>2.6580571927255741</v>
      </c>
      <c r="E8">
        <v>1</v>
      </c>
      <c r="F8">
        <f t="shared" si="2"/>
        <v>3.2496609771381399E-2</v>
      </c>
      <c r="G8">
        <f t="shared" si="0"/>
        <v>0.28752763532954168</v>
      </c>
      <c r="H8">
        <f t="shared" si="3"/>
        <v>0.45253445197051406</v>
      </c>
      <c r="I8" t="s">
        <v>37</v>
      </c>
      <c r="J8" t="s">
        <v>38</v>
      </c>
    </row>
    <row r="9" spans="1:10" x14ac:dyDescent="0.25">
      <c r="A9" t="s">
        <v>34</v>
      </c>
      <c r="B9">
        <f>AVERAGE(B2:B8)</f>
        <v>3.019635907814286</v>
      </c>
      <c r="C9">
        <f>AVERAGE(C2:C8)</f>
        <v>2.9052079775714286</v>
      </c>
      <c r="F9">
        <f>SUM(F2:F8)/7</f>
        <v>0.11102863988935061</v>
      </c>
      <c r="G9">
        <f>SUM(G2:G8)</f>
        <v>4.4018629263689606</v>
      </c>
      <c r="H9">
        <f>SUM(H2:H8)</f>
        <v>11.981200740609786</v>
      </c>
      <c r="I9" s="1">
        <f>G9/H9</f>
        <v>0.36739747723690397</v>
      </c>
      <c r="J9" s="2">
        <f>$C$9-(I9*$B$9)</f>
        <v>1.7958013628664915</v>
      </c>
    </row>
    <row r="12" spans="1:10" x14ac:dyDescent="0.25">
      <c r="A12" t="s">
        <v>31</v>
      </c>
      <c r="B12">
        <v>1.075782338</v>
      </c>
      <c r="C12">
        <v>2.2996406939999998</v>
      </c>
      <c r="D12">
        <f>$J$9+($I$9*B12)</f>
        <v>2.1910410799037097</v>
      </c>
      <c r="E12" t="s">
        <v>33</v>
      </c>
      <c r="F12">
        <f>(C12-D12)^2</f>
        <v>1.1793876181863143E-2</v>
      </c>
    </row>
    <row r="13" spans="1:10" x14ac:dyDescent="0.25">
      <c r="A13" t="s">
        <v>32</v>
      </c>
      <c r="B13">
        <v>2.0777702589999998</v>
      </c>
      <c r="C13">
        <v>2.5878370240000002</v>
      </c>
      <c r="D13">
        <f>$J$9+($I$9*B13)</f>
        <v>2.5591689143009599</v>
      </c>
      <c r="E13" t="s">
        <v>33</v>
      </c>
      <c r="F13">
        <f>(C13-D13)^2</f>
        <v>8.2186051371620347E-4</v>
      </c>
      <c r="J13" t="s">
        <v>40</v>
      </c>
    </row>
    <row r="14" spans="1:10" x14ac:dyDescent="0.25">
      <c r="F14">
        <f>SUM(F12:F13)/2</f>
        <v>6.3078683477896733E-3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864B-8224-4DA7-82D1-89B22FE57D3A}">
  <dimension ref="A1:Q28"/>
  <sheetViews>
    <sheetView topLeftCell="A20" workbookViewId="0">
      <selection activeCell="C2" sqref="C2"/>
    </sheetView>
  </sheetViews>
  <sheetFormatPr baseColWidth="10" defaultRowHeight="15" x14ac:dyDescent="0.25"/>
  <sheetData>
    <row r="1" spans="1:10" x14ac:dyDescent="0.25">
      <c r="B1" s="3" t="s">
        <v>42</v>
      </c>
      <c r="C1" s="3" t="s">
        <v>41</v>
      </c>
      <c r="D1" t="s">
        <v>29</v>
      </c>
      <c r="E1" t="s">
        <v>30</v>
      </c>
      <c r="F1" t="s">
        <v>39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>
        <v>1</v>
      </c>
      <c r="B2">
        <v>2.5</v>
      </c>
      <c r="C2">
        <v>18</v>
      </c>
      <c r="D2">
        <f>$J$12+($I$12*B2)</f>
        <v>22.108859293572671</v>
      </c>
      <c r="E2">
        <v>1</v>
      </c>
      <c r="F2">
        <f>(C2-D2)^2</f>
        <v>16.882724694378506</v>
      </c>
      <c r="G2">
        <f>(C2-$C$12)*(B2-$B$12)</f>
        <v>1.1960000000000015</v>
      </c>
      <c r="H2">
        <f>(B2-$B$12)^2</f>
        <v>0.27040000000000047</v>
      </c>
      <c r="I2" t="s">
        <v>37</v>
      </c>
      <c r="J2" t="s">
        <v>38</v>
      </c>
    </row>
    <row r="3" spans="1:10" x14ac:dyDescent="0.25">
      <c r="A3">
        <v>2</v>
      </c>
      <c r="B3">
        <v>3.8</v>
      </c>
      <c r="C3">
        <v>18</v>
      </c>
      <c r="D3">
        <f t="shared" ref="D3:D17" si="0">$J$12+($I$12*B3)</f>
        <v>17.586711059640997</v>
      </c>
      <c r="E3">
        <v>1</v>
      </c>
      <c r="F3">
        <f t="shared" ref="F3:F11" si="1">(C3-D3)^2</f>
        <v>0.17080774822306735</v>
      </c>
      <c r="G3">
        <f t="shared" ref="G3:G11" si="2">(C3-$C$12)*(B3-$B$12)</f>
        <v>-1.7939999999999992</v>
      </c>
      <c r="H3">
        <f t="shared" ref="H3:H11" si="3">(B3-$B$12)^2</f>
        <v>0.60839999999999905</v>
      </c>
      <c r="I3" t="s">
        <v>37</v>
      </c>
      <c r="J3" t="s">
        <v>38</v>
      </c>
    </row>
    <row r="4" spans="1:10" x14ac:dyDescent="0.25">
      <c r="A4">
        <v>3</v>
      </c>
      <c r="B4">
        <v>2</v>
      </c>
      <c r="C4">
        <v>21</v>
      </c>
      <c r="D4">
        <f t="shared" si="0"/>
        <v>23.848147075854087</v>
      </c>
      <c r="E4">
        <v>1</v>
      </c>
      <c r="F4">
        <f t="shared" si="1"/>
        <v>8.1119417656961836</v>
      </c>
      <c r="G4">
        <f t="shared" si="2"/>
        <v>-0.71399999999999963</v>
      </c>
      <c r="H4">
        <f t="shared" si="3"/>
        <v>1.0404000000000009</v>
      </c>
      <c r="I4" t="s">
        <v>37</v>
      </c>
      <c r="J4" t="s">
        <v>38</v>
      </c>
    </row>
    <row r="5" spans="1:10" x14ac:dyDescent="0.25">
      <c r="A5">
        <v>4</v>
      </c>
      <c r="B5">
        <v>2</v>
      </c>
      <c r="C5">
        <v>29</v>
      </c>
      <c r="D5">
        <f t="shared" si="0"/>
        <v>23.848147075854087</v>
      </c>
      <c r="E5">
        <v>1</v>
      </c>
      <c r="F5">
        <f t="shared" si="1"/>
        <v>26.541588552030799</v>
      </c>
      <c r="G5">
        <f t="shared" si="2"/>
        <v>-8.8740000000000041</v>
      </c>
      <c r="H5">
        <f t="shared" si="3"/>
        <v>1.0404000000000009</v>
      </c>
      <c r="I5" t="s">
        <v>37</v>
      </c>
      <c r="J5" t="s">
        <v>38</v>
      </c>
    </row>
    <row r="6" spans="1:10" x14ac:dyDescent="0.25">
      <c r="A6">
        <v>5</v>
      </c>
      <c r="B6">
        <v>4.3</v>
      </c>
      <c r="C6">
        <v>18</v>
      </c>
      <c r="D6">
        <f t="shared" si="0"/>
        <v>15.847423277359585</v>
      </c>
      <c r="E6">
        <v>1</v>
      </c>
      <c r="F6">
        <f t="shared" si="1"/>
        <v>4.6335865468533495</v>
      </c>
      <c r="G6">
        <f t="shared" si="2"/>
        <v>-2.9439999999999995</v>
      </c>
      <c r="H6">
        <f t="shared" si="3"/>
        <v>1.6383999999999983</v>
      </c>
      <c r="I6" t="s">
        <v>37</v>
      </c>
      <c r="J6" t="s">
        <v>38</v>
      </c>
    </row>
    <row r="7" spans="1:10" x14ac:dyDescent="0.25">
      <c r="A7">
        <v>6</v>
      </c>
      <c r="B7">
        <v>2</v>
      </c>
      <c r="C7">
        <v>25</v>
      </c>
      <c r="D7">
        <f t="shared" si="0"/>
        <v>23.848147075854087</v>
      </c>
      <c r="E7">
        <v>1</v>
      </c>
      <c r="F7">
        <f t="shared" si="1"/>
        <v>1.3267651588634914</v>
      </c>
      <c r="G7">
        <f t="shared" si="2"/>
        <v>-4.7940000000000014</v>
      </c>
      <c r="H7">
        <f t="shared" si="3"/>
        <v>1.0404000000000009</v>
      </c>
      <c r="I7" t="s">
        <v>37</v>
      </c>
      <c r="J7" t="s">
        <v>38</v>
      </c>
    </row>
    <row r="8" spans="1:10" x14ac:dyDescent="0.25">
      <c r="A8">
        <v>7</v>
      </c>
      <c r="B8">
        <v>5.6</v>
      </c>
      <c r="C8">
        <v>13</v>
      </c>
      <c r="D8">
        <f t="shared" si="0"/>
        <v>11.325275043427911</v>
      </c>
      <c r="E8">
        <v>1</v>
      </c>
      <c r="F8">
        <f t="shared" si="1"/>
        <v>2.804703680165384</v>
      </c>
      <c r="G8">
        <f t="shared" si="2"/>
        <v>-18.833999999999996</v>
      </c>
      <c r="H8">
        <f t="shared" si="3"/>
        <v>6.6563999999999961</v>
      </c>
      <c r="I8" t="s">
        <v>37</v>
      </c>
      <c r="J8" t="s">
        <v>38</v>
      </c>
    </row>
    <row r="9" spans="1:10" x14ac:dyDescent="0.25">
      <c r="A9">
        <v>8</v>
      </c>
      <c r="B9">
        <v>3</v>
      </c>
      <c r="C9">
        <v>16</v>
      </c>
      <c r="D9">
        <f t="shared" si="0"/>
        <v>20.369571511291259</v>
      </c>
      <c r="E9">
        <v>1</v>
      </c>
      <c r="F9">
        <f t="shared" si="1"/>
        <v>19.093155192288176</v>
      </c>
      <c r="G9">
        <f t="shared" si="2"/>
        <v>8.6000000000002005E-2</v>
      </c>
      <c r="H9">
        <f t="shared" si="3"/>
        <v>4.0000000000001845E-4</v>
      </c>
      <c r="I9" t="s">
        <v>37</v>
      </c>
      <c r="J9" t="s">
        <v>38</v>
      </c>
    </row>
    <row r="10" spans="1:10" x14ac:dyDescent="0.25">
      <c r="A10">
        <v>9</v>
      </c>
      <c r="B10">
        <v>3.2</v>
      </c>
      <c r="C10">
        <v>16</v>
      </c>
      <c r="D10">
        <f t="shared" si="0"/>
        <v>19.673856398378692</v>
      </c>
      <c r="E10">
        <v>1</v>
      </c>
      <c r="F10">
        <f t="shared" si="1"/>
        <v>13.497220835908058</v>
      </c>
      <c r="G10">
        <f t="shared" si="2"/>
        <v>-0.77399999999999891</v>
      </c>
      <c r="H10">
        <f t="shared" si="3"/>
        <v>3.2399999999999901E-2</v>
      </c>
      <c r="I10" t="s">
        <v>37</v>
      </c>
      <c r="J10" t="s">
        <v>38</v>
      </c>
    </row>
    <row r="11" spans="1:10" x14ac:dyDescent="0.25">
      <c r="A11">
        <v>10</v>
      </c>
      <c r="B11">
        <v>1.8</v>
      </c>
      <c r="C11">
        <v>29</v>
      </c>
      <c r="D11">
        <f t="shared" si="0"/>
        <v>24.543862188766653</v>
      </c>
      <c r="E11">
        <v>1</v>
      </c>
      <c r="F11">
        <f t="shared" si="1"/>
        <v>19.857164192703525</v>
      </c>
      <c r="G11">
        <f t="shared" si="2"/>
        <v>-10.614000000000003</v>
      </c>
      <c r="H11">
        <f t="shared" si="3"/>
        <v>1.4884000000000011</v>
      </c>
      <c r="I11" t="s">
        <v>37</v>
      </c>
      <c r="J11" t="s">
        <v>38</v>
      </c>
    </row>
    <row r="12" spans="1:10" x14ac:dyDescent="0.25">
      <c r="B12">
        <f>AVERAGE(B2:B11)</f>
        <v>3.0200000000000005</v>
      </c>
      <c r="C12">
        <f>AVERAGE(C2:C11)</f>
        <v>20.3</v>
      </c>
      <c r="D12">
        <f>$J$12+($I$12*B12)</f>
        <v>20.3</v>
      </c>
      <c r="F12">
        <f>SUM(F2:F11)/10</f>
        <v>11.291965836711054</v>
      </c>
      <c r="G12">
        <f>SUM(G2:G11)</f>
        <v>-48.06</v>
      </c>
      <c r="H12">
        <f>SUM(H2:H11)</f>
        <v>13.815999999999997</v>
      </c>
      <c r="I12">
        <f>G12/H12</f>
        <v>-3.4785755645628265</v>
      </c>
      <c r="J12">
        <f>C12-(I12*B12)</f>
        <v>30.805298204979739</v>
      </c>
    </row>
    <row r="16" spans="1:10" x14ac:dyDescent="0.25">
      <c r="A16">
        <v>11</v>
      </c>
      <c r="B16">
        <v>4.5999999999999996</v>
      </c>
      <c r="C16">
        <v>17</v>
      </c>
      <c r="D16">
        <f t="shared" si="0"/>
        <v>14.803850607990739</v>
      </c>
      <c r="E16" t="s">
        <v>33</v>
      </c>
      <c r="F16">
        <f>(C16-D16)^2</f>
        <v>4.8230721520226458</v>
      </c>
    </row>
    <row r="17" spans="1:17" x14ac:dyDescent="0.25">
      <c r="A17">
        <v>12</v>
      </c>
      <c r="B17">
        <v>5</v>
      </c>
      <c r="C17">
        <v>16</v>
      </c>
      <c r="D17">
        <f t="shared" si="0"/>
        <v>13.412420382165607</v>
      </c>
      <c r="E17" t="s">
        <v>33</v>
      </c>
      <c r="F17">
        <f>(C17-D17)^2</f>
        <v>6.6955682786319848</v>
      </c>
    </row>
    <row r="18" spans="1:17" x14ac:dyDescent="0.25">
      <c r="F18">
        <f>SUM(F16:F17)/2</f>
        <v>5.7593202153273158</v>
      </c>
      <c r="G18" t="s">
        <v>43</v>
      </c>
      <c r="J18">
        <f>(F18)^0.5</f>
        <v>2.3998583740144577</v>
      </c>
      <c r="K18" t="s">
        <v>45</v>
      </c>
    </row>
    <row r="28" spans="1:17" x14ac:dyDescent="0.25">
      <c r="Q28" t="s">
        <v>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correlacion</vt:lpstr>
      <vt:lpstr>k-means</vt:lpstr>
      <vt:lpstr>Regresión</vt:lpstr>
      <vt:lpstr>regresion ejem2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Posada</dc:creator>
  <cp:lastModifiedBy>Jose Posada</cp:lastModifiedBy>
  <dcterms:created xsi:type="dcterms:W3CDTF">2024-09-14T22:14:13Z</dcterms:created>
  <dcterms:modified xsi:type="dcterms:W3CDTF">2024-09-17T14:00:02Z</dcterms:modified>
</cp:coreProperties>
</file>