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b9a36dee831cf2e/Escritorio/Estadistica3/"/>
    </mc:Choice>
  </mc:AlternateContent>
  <xr:revisionPtr revIDLastSave="912" documentId="11_946C2C74ADD8D296A9A785D7CEDEE0234F5C2D24" xr6:coauthVersionLast="47" xr6:coauthVersionMax="47" xr10:uidLastSave="{661C75E3-28F7-4173-BC71-125FE59F1881}"/>
  <bookViews>
    <workbookView xWindow="20370" yWindow="-1785" windowWidth="29040" windowHeight="15720" activeTab="1" xr2:uid="{00000000-000D-0000-FFFF-FFFF00000000}"/>
  </bookViews>
  <sheets>
    <sheet name="Punto1" sheetId="1" r:id="rId1"/>
    <sheet name="Punto2" sheetId="2" r:id="rId2"/>
    <sheet name="Punto3" sheetId="3" r:id="rId3"/>
    <sheet name="Punto4" sheetId="4" r:id="rId4"/>
    <sheet name="Punto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" i="2" l="1"/>
  <c r="CH3" i="2"/>
  <c r="CH4" i="2"/>
  <c r="CH5" i="2"/>
  <c r="CH6" i="2"/>
  <c r="CH7" i="2"/>
  <c r="CH8" i="2"/>
  <c r="CI8" i="2" s="1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I18" i="2"/>
  <c r="CI19" i="2"/>
  <c r="CG32" i="2"/>
  <c r="CF32" i="2"/>
  <c r="CE32" i="2"/>
  <c r="CF3" i="2"/>
  <c r="CF4" i="2"/>
  <c r="CI4" i="2" s="1"/>
  <c r="CF5" i="2"/>
  <c r="CI5" i="2" s="1"/>
  <c r="CF6" i="2"/>
  <c r="CF7" i="2"/>
  <c r="CF8" i="2"/>
  <c r="CF9" i="2"/>
  <c r="CF10" i="2"/>
  <c r="CF11" i="2"/>
  <c r="CF12" i="2"/>
  <c r="CF13" i="2"/>
  <c r="CF14" i="2"/>
  <c r="CF15" i="2"/>
  <c r="CF16" i="2"/>
  <c r="CI16" i="2" s="1"/>
  <c r="CF17" i="2"/>
  <c r="CF18" i="2"/>
  <c r="CF19" i="2"/>
  <c r="CF20" i="2"/>
  <c r="CF21" i="2"/>
  <c r="CI21" i="2" s="1"/>
  <c r="CF22" i="2"/>
  <c r="CF23" i="2"/>
  <c r="CF24" i="2"/>
  <c r="CI24" i="2" s="1"/>
  <c r="CF25" i="2"/>
  <c r="CF26" i="2"/>
  <c r="CF27" i="2"/>
  <c r="CF28" i="2"/>
  <c r="CF29" i="2"/>
  <c r="CF30" i="2"/>
  <c r="CF31" i="2"/>
  <c r="CI32" i="2"/>
  <c r="CF2" i="2"/>
  <c r="CG3" i="2"/>
  <c r="CG4" i="2"/>
  <c r="CG5" i="2"/>
  <c r="CG6" i="2"/>
  <c r="CG7" i="2"/>
  <c r="CG8" i="2"/>
  <c r="CG9" i="2"/>
  <c r="CG10" i="2"/>
  <c r="CG11" i="2"/>
  <c r="CG12" i="2"/>
  <c r="CG13" i="2"/>
  <c r="CG14" i="2"/>
  <c r="CI14" i="2" s="1"/>
  <c r="CG15" i="2"/>
  <c r="CG16" i="2"/>
  <c r="CG17" i="2"/>
  <c r="CG18" i="2"/>
  <c r="CG19" i="2"/>
  <c r="CG20" i="2"/>
  <c r="CG21" i="2"/>
  <c r="CG22" i="2"/>
  <c r="CI22" i="2" s="1"/>
  <c r="CG23" i="2"/>
  <c r="CG24" i="2"/>
  <c r="CG25" i="2"/>
  <c r="CG26" i="2"/>
  <c r="CG27" i="2"/>
  <c r="CG28" i="2"/>
  <c r="CG29" i="2"/>
  <c r="CG30" i="2"/>
  <c r="CI30" i="2" s="1"/>
  <c r="CG31" i="2"/>
  <c r="CG2" i="2"/>
  <c r="CI2" i="2" s="1"/>
  <c r="CI3" i="2"/>
  <c r="CI13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2" i="2"/>
  <c r="BZ10" i="2"/>
  <c r="CA10" i="2"/>
  <c r="CB10" i="2"/>
  <c r="CC10" i="2"/>
  <c r="CD10" i="2"/>
  <c r="BY10" i="2"/>
  <c r="CD4" i="2"/>
  <c r="BZ4" i="2"/>
  <c r="CA4" i="2"/>
  <c r="CB4" i="2"/>
  <c r="CC4" i="2"/>
  <c r="BY4" i="2"/>
  <c r="BY2" i="2"/>
  <c r="CD31" i="2"/>
  <c r="CC31" i="2"/>
  <c r="CB31" i="2"/>
  <c r="CA31" i="2"/>
  <c r="BZ31" i="2"/>
  <c r="BY31" i="2"/>
  <c r="CI27" i="2"/>
  <c r="CI15" i="2"/>
  <c r="CI9" i="2"/>
  <c r="CI6" i="2"/>
  <c r="CD2" i="2"/>
  <c r="CC2" i="2"/>
  <c r="CB2" i="2"/>
  <c r="CA2" i="2"/>
  <c r="BZ2" i="2"/>
  <c r="F2" i="4"/>
  <c r="E2" i="4"/>
  <c r="Q26" i="5"/>
  <c r="Q27" i="5"/>
  <c r="Q28" i="5"/>
  <c r="Q29" i="5"/>
  <c r="Q30" i="5"/>
  <c r="Q31" i="5"/>
  <c r="Q32" i="5"/>
  <c r="Q33" i="5"/>
  <c r="Q25" i="5"/>
  <c r="Q34" i="5" s="1"/>
  <c r="P34" i="5"/>
  <c r="P26" i="5"/>
  <c r="P27" i="5"/>
  <c r="P28" i="5"/>
  <c r="P29" i="5"/>
  <c r="P30" i="5"/>
  <c r="P31" i="5"/>
  <c r="P32" i="5"/>
  <c r="P33" i="5"/>
  <c r="P25" i="5"/>
  <c r="F10" i="5"/>
  <c r="F9" i="5"/>
  <c r="F8" i="5"/>
  <c r="F7" i="5"/>
  <c r="F6" i="5"/>
  <c r="F4" i="5"/>
  <c r="F3" i="5"/>
  <c r="F2" i="5"/>
  <c r="F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" i="5"/>
  <c r="N2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3" i="5"/>
  <c r="M4" i="5"/>
  <c r="M5" i="5"/>
  <c r="M6" i="5"/>
  <c r="M7" i="5"/>
  <c r="M8" i="5"/>
  <c r="M2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3" i="5"/>
  <c r="L4" i="5"/>
  <c r="L5" i="5"/>
  <c r="L6" i="5"/>
  <c r="L7" i="5"/>
  <c r="L8" i="5"/>
  <c r="L2" i="5"/>
  <c r="K23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K4" i="5"/>
  <c r="K5" i="5"/>
  <c r="K6" i="5"/>
  <c r="K7" i="5"/>
  <c r="K8" i="5"/>
  <c r="K2" i="5"/>
  <c r="J23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J4" i="5"/>
  <c r="J5" i="5"/>
  <c r="J6" i="5"/>
  <c r="J7" i="5"/>
  <c r="J8" i="5"/>
  <c r="J2" i="5"/>
  <c r="I2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H2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G23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  <c r="G4" i="5"/>
  <c r="G5" i="5"/>
  <c r="G6" i="5"/>
  <c r="G7" i="5"/>
  <c r="G8" i="5"/>
  <c r="G2" i="5"/>
  <c r="D24" i="5"/>
  <c r="C24" i="5"/>
  <c r="A24" i="5"/>
  <c r="M69" i="4"/>
  <c r="M61" i="4"/>
  <c r="M62" i="4"/>
  <c r="M63" i="4"/>
  <c r="M64" i="4"/>
  <c r="M65" i="4"/>
  <c r="M66" i="4"/>
  <c r="M67" i="4"/>
  <c r="M68" i="4"/>
  <c r="M60" i="4"/>
  <c r="F39" i="4"/>
  <c r="A39" i="4"/>
  <c r="F31" i="4"/>
  <c r="F32" i="4"/>
  <c r="F33" i="4"/>
  <c r="F34" i="4"/>
  <c r="F35" i="4"/>
  <c r="F36" i="4"/>
  <c r="F37" i="4"/>
  <c r="F38" i="4"/>
  <c r="F30" i="4"/>
  <c r="E38" i="4"/>
  <c r="E30" i="4"/>
  <c r="E23" i="4"/>
  <c r="E22" i="4"/>
  <c r="E31" i="4"/>
  <c r="E32" i="4"/>
  <c r="E33" i="4"/>
  <c r="E34" i="4"/>
  <c r="E35" i="4"/>
  <c r="E36" i="4"/>
  <c r="E37" i="4"/>
  <c r="M58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36" i="4"/>
  <c r="H30" i="4"/>
  <c r="F25" i="4"/>
  <c r="I24" i="4"/>
  <c r="J24" i="4"/>
  <c r="F24" i="4"/>
  <c r="G2" i="4"/>
  <c r="K24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3" i="4"/>
  <c r="K4" i="4"/>
  <c r="K5" i="4"/>
  <c r="K6" i="4"/>
  <c r="K7" i="4"/>
  <c r="K8" i="4"/>
  <c r="K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E4" i="4"/>
  <c r="E5" i="4"/>
  <c r="E6" i="4"/>
  <c r="E7" i="4"/>
  <c r="E8" i="4"/>
  <c r="H24" i="4"/>
  <c r="G24" i="4"/>
  <c r="A24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3" i="4"/>
  <c r="H4" i="4"/>
  <c r="H5" i="4"/>
  <c r="H6" i="4"/>
  <c r="H7" i="4"/>
  <c r="H8" i="4"/>
  <c r="H2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3" i="4"/>
  <c r="G4" i="4"/>
  <c r="G5" i="4"/>
  <c r="G6" i="4"/>
  <c r="G7" i="4"/>
  <c r="G8" i="4"/>
  <c r="D24" i="4"/>
  <c r="C24" i="4"/>
  <c r="S4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N3" i="3"/>
  <c r="M3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10" i="3"/>
  <c r="I41" i="3"/>
  <c r="I42" i="3" s="1"/>
  <c r="H10" i="3"/>
  <c r="G3" i="3"/>
  <c r="G2" i="3"/>
  <c r="G5" i="3"/>
  <c r="G6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11" i="3"/>
  <c r="G12" i="3"/>
  <c r="G13" i="3"/>
  <c r="G14" i="3"/>
  <c r="G15" i="3"/>
  <c r="G16" i="3"/>
  <c r="G17" i="3"/>
  <c r="G10" i="3"/>
  <c r="F36" i="3"/>
  <c r="F37" i="3"/>
  <c r="F38" i="3"/>
  <c r="F39" i="3"/>
  <c r="F40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1" i="3"/>
  <c r="F12" i="3"/>
  <c r="F13" i="3"/>
  <c r="F14" i="3"/>
  <c r="F15" i="3"/>
  <c r="F16" i="3"/>
  <c r="F17" i="3"/>
  <c r="F10" i="3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2" i="2"/>
  <c r="BJ32" i="2"/>
  <c r="BK32" i="2"/>
  <c r="BK3" i="2"/>
  <c r="BK4" i="2"/>
  <c r="BK5" i="2"/>
  <c r="BK6" i="2"/>
  <c r="BK7" i="2"/>
  <c r="BK8" i="2"/>
  <c r="BK9" i="2"/>
  <c r="BK10" i="2"/>
  <c r="BK11" i="2"/>
  <c r="BK12" i="2"/>
  <c r="BM12" i="2" s="1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M14" i="2" s="1"/>
  <c r="BJ15" i="2"/>
  <c r="BJ16" i="2"/>
  <c r="BJ17" i="2"/>
  <c r="BJ18" i="2"/>
  <c r="BJ19" i="2"/>
  <c r="BJ20" i="2"/>
  <c r="BJ21" i="2"/>
  <c r="BM21" i="2" s="1"/>
  <c r="BJ22" i="2"/>
  <c r="BJ23" i="2"/>
  <c r="BJ24" i="2"/>
  <c r="BJ25" i="2"/>
  <c r="BJ26" i="2"/>
  <c r="BJ27" i="2"/>
  <c r="BJ28" i="2"/>
  <c r="BJ29" i="2"/>
  <c r="BJ30" i="2"/>
  <c r="BJ31" i="2"/>
  <c r="BJ2" i="2"/>
  <c r="BI32" i="2"/>
  <c r="BI3" i="2"/>
  <c r="BI4" i="2"/>
  <c r="BI5" i="2"/>
  <c r="BI6" i="2"/>
  <c r="BI7" i="2"/>
  <c r="BI8" i="2"/>
  <c r="BM8" i="2" s="1"/>
  <c r="BI9" i="2"/>
  <c r="BI10" i="2"/>
  <c r="BI11" i="2"/>
  <c r="BI12" i="2"/>
  <c r="BI13" i="2"/>
  <c r="BI14" i="2"/>
  <c r="BI15" i="2"/>
  <c r="BI16" i="2"/>
  <c r="BI17" i="2"/>
  <c r="BI18" i="2"/>
  <c r="BI19" i="2"/>
  <c r="BM19" i="2" s="1"/>
  <c r="BI20" i="2"/>
  <c r="BI21" i="2"/>
  <c r="BI22" i="2"/>
  <c r="BI23" i="2"/>
  <c r="BI24" i="2"/>
  <c r="BI25" i="2"/>
  <c r="BI26" i="2"/>
  <c r="BI27" i="2"/>
  <c r="BM27" i="2" s="1"/>
  <c r="BI28" i="2"/>
  <c r="BI29" i="2"/>
  <c r="BI30" i="2"/>
  <c r="BI31" i="2"/>
  <c r="BI2" i="2"/>
  <c r="BD31" i="2"/>
  <c r="BE31" i="2"/>
  <c r="BF31" i="2"/>
  <c r="BG31" i="2"/>
  <c r="BH31" i="2"/>
  <c r="BC31" i="2"/>
  <c r="BH11" i="2"/>
  <c r="BD11" i="2"/>
  <c r="BE11" i="2"/>
  <c r="BF11" i="2"/>
  <c r="BG11" i="2"/>
  <c r="BC11" i="2"/>
  <c r="BH4" i="2"/>
  <c r="BH2" i="2"/>
  <c r="BD4" i="2"/>
  <c r="BE4" i="2"/>
  <c r="BF4" i="2"/>
  <c r="BG4" i="2"/>
  <c r="BC4" i="2"/>
  <c r="BD2" i="2"/>
  <c r="BE2" i="2"/>
  <c r="BF2" i="2"/>
  <c r="BG2" i="2"/>
  <c r="BC2" i="2"/>
  <c r="BM29" i="2"/>
  <c r="BM13" i="2"/>
  <c r="BM11" i="2"/>
  <c r="BM4" i="2"/>
  <c r="AP32" i="2"/>
  <c r="AP3" i="2"/>
  <c r="AP4" i="2"/>
  <c r="AP5" i="2"/>
  <c r="AP6" i="2"/>
  <c r="AP7" i="2"/>
  <c r="AP8" i="2"/>
  <c r="AQ8" i="2" s="1"/>
  <c r="AP9" i="2"/>
  <c r="AQ9" i="2" s="1"/>
  <c r="AP10" i="2"/>
  <c r="AQ10" i="2" s="1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Q32" i="2"/>
  <c r="AP2" i="2"/>
  <c r="AO3" i="2"/>
  <c r="AO4" i="2"/>
  <c r="AO5" i="2"/>
  <c r="AO6" i="2"/>
  <c r="AQ6" i="2" s="1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Q21" i="2" s="1"/>
  <c r="AO22" i="2"/>
  <c r="AO23" i="2"/>
  <c r="AO24" i="2"/>
  <c r="AO25" i="2"/>
  <c r="AO26" i="2"/>
  <c r="AO27" i="2"/>
  <c r="AO28" i="2"/>
  <c r="AO29" i="2"/>
  <c r="AO30" i="2"/>
  <c r="AO31" i="2"/>
  <c r="AO32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2" i="2"/>
  <c r="AM3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2" i="2"/>
  <c r="AL29" i="2"/>
  <c r="AH29" i="2"/>
  <c r="AI29" i="2"/>
  <c r="AJ29" i="2"/>
  <c r="AK29" i="2"/>
  <c r="AG29" i="2"/>
  <c r="AL10" i="2"/>
  <c r="AH10" i="2"/>
  <c r="AI10" i="2"/>
  <c r="AJ10" i="2"/>
  <c r="AK10" i="2"/>
  <c r="AG10" i="2"/>
  <c r="AL7" i="2"/>
  <c r="AH7" i="2"/>
  <c r="AI7" i="2"/>
  <c r="AJ7" i="2"/>
  <c r="AK7" i="2"/>
  <c r="AG7" i="2"/>
  <c r="AL2" i="2"/>
  <c r="AH2" i="2"/>
  <c r="AI2" i="2"/>
  <c r="AJ2" i="2"/>
  <c r="AK2" i="2"/>
  <c r="AG2" i="2"/>
  <c r="AQ29" i="2"/>
  <c r="AQ27" i="2"/>
  <c r="AQ24" i="2"/>
  <c r="AQ19" i="2"/>
  <c r="AQ11" i="2"/>
  <c r="AQ3" i="2"/>
  <c r="CI31" i="2" l="1"/>
  <c r="CI23" i="2"/>
  <c r="CI7" i="2"/>
  <c r="CI26" i="2"/>
  <c r="CI10" i="2"/>
  <c r="CI17" i="2"/>
  <c r="CI29" i="2"/>
  <c r="CI28" i="2"/>
  <c r="CI20" i="2"/>
  <c r="CI12" i="2"/>
  <c r="CI25" i="2"/>
  <c r="CI11" i="2"/>
  <c r="M37" i="3"/>
  <c r="H28" i="3"/>
  <c r="H40" i="3"/>
  <c r="H11" i="3"/>
  <c r="H20" i="3"/>
  <c r="H17" i="3"/>
  <c r="H13" i="3"/>
  <c r="H30" i="3"/>
  <c r="H22" i="3"/>
  <c r="H37" i="3"/>
  <c r="H23" i="3"/>
  <c r="H29" i="3"/>
  <c r="H21" i="3"/>
  <c r="H36" i="3"/>
  <c r="H18" i="3"/>
  <c r="H35" i="3"/>
  <c r="H19" i="3"/>
  <c r="H39" i="3"/>
  <c r="H27" i="3"/>
  <c r="H12" i="3"/>
  <c r="H16" i="3"/>
  <c r="H33" i="3"/>
  <c r="H25" i="3"/>
  <c r="H34" i="3"/>
  <c r="H15" i="3"/>
  <c r="H32" i="3"/>
  <c r="H24" i="3"/>
  <c r="H31" i="3"/>
  <c r="H14" i="3"/>
  <c r="H38" i="3"/>
  <c r="H26" i="3"/>
  <c r="BM31" i="2"/>
  <c r="BM15" i="2"/>
  <c r="BM18" i="2"/>
  <c r="BM25" i="2"/>
  <c r="BM9" i="2"/>
  <c r="BM23" i="2"/>
  <c r="BM24" i="2"/>
  <c r="BM2" i="2"/>
  <c r="BM3" i="2"/>
  <c r="BM5" i="2"/>
  <c r="BM10" i="2"/>
  <c r="BM7" i="2"/>
  <c r="BM17" i="2"/>
  <c r="BM20" i="2"/>
  <c r="BM32" i="2"/>
  <c r="BM6" i="2"/>
  <c r="BM28" i="2"/>
  <c r="BM22" i="2"/>
  <c r="BM26" i="2"/>
  <c r="BM30" i="2"/>
  <c r="BM16" i="2"/>
  <c r="AQ23" i="2"/>
  <c r="AQ31" i="2"/>
  <c r="AQ30" i="2"/>
  <c r="AQ7" i="2"/>
  <c r="AQ17" i="2"/>
  <c r="AQ28" i="2"/>
  <c r="AQ15" i="2"/>
  <c r="AQ13" i="2"/>
  <c r="AQ18" i="2"/>
  <c r="AQ20" i="2"/>
  <c r="AQ22" i="2"/>
  <c r="AQ26" i="2"/>
  <c r="AQ14" i="2"/>
  <c r="AQ4" i="2"/>
  <c r="AQ12" i="2"/>
  <c r="AQ5" i="2"/>
  <c r="AQ2" i="2"/>
  <c r="AQ16" i="2"/>
  <c r="AQ25" i="2"/>
  <c r="M36" i="3" l="1"/>
  <c r="N37" i="3"/>
  <c r="N36" i="3"/>
  <c r="H41" i="3"/>
  <c r="H42" i="3" s="1"/>
  <c r="R15" i="3" l="1"/>
  <c r="W15" i="3" s="1"/>
  <c r="R23" i="3"/>
  <c r="W23" i="3" s="1"/>
  <c r="R31" i="3"/>
  <c r="W31" i="3" s="1"/>
  <c r="R16" i="3"/>
  <c r="W16" i="3" s="1"/>
  <c r="R32" i="3"/>
  <c r="W32" i="3" s="1"/>
  <c r="R24" i="3"/>
  <c r="W24" i="3" s="1"/>
  <c r="R9" i="3"/>
  <c r="W9" i="3" s="1"/>
  <c r="R17" i="3"/>
  <c r="W17" i="3" s="1"/>
  <c r="R25" i="3"/>
  <c r="W25" i="3" s="1"/>
  <c r="R33" i="3"/>
  <c r="W33" i="3" s="1"/>
  <c r="R28" i="3"/>
  <c r="W28" i="3" s="1"/>
  <c r="R10" i="3"/>
  <c r="W10" i="3" s="1"/>
  <c r="R18" i="3"/>
  <c r="W18" i="3" s="1"/>
  <c r="R26" i="3"/>
  <c r="W26" i="3" s="1"/>
  <c r="R34" i="3"/>
  <c r="W34" i="3" s="1"/>
  <c r="R8" i="3"/>
  <c r="W8" i="3" s="1"/>
  <c r="W39" i="3" s="1"/>
  <c r="R36" i="3"/>
  <c r="W36" i="3" s="1"/>
  <c r="R11" i="3"/>
  <c r="W11" i="3" s="1"/>
  <c r="R19" i="3"/>
  <c r="W19" i="3" s="1"/>
  <c r="R27" i="3"/>
  <c r="W27" i="3" s="1"/>
  <c r="R35" i="3"/>
  <c r="W35" i="3" s="1"/>
  <c r="R20" i="3"/>
  <c r="W20" i="3" s="1"/>
  <c r="R12" i="3"/>
  <c r="W12" i="3" s="1"/>
  <c r="R13" i="3"/>
  <c r="W13" i="3" s="1"/>
  <c r="R21" i="3"/>
  <c r="W21" i="3" s="1"/>
  <c r="R29" i="3"/>
  <c r="W29" i="3" s="1"/>
  <c r="R37" i="3"/>
  <c r="W37" i="3" s="1"/>
  <c r="R14" i="3"/>
  <c r="W14" i="3" s="1"/>
  <c r="R22" i="3"/>
  <c r="W22" i="3" s="1"/>
  <c r="R30" i="3"/>
  <c r="W30" i="3" s="1"/>
  <c r="R38" i="3"/>
  <c r="W38" i="3" s="1"/>
  <c r="Q22" i="3"/>
  <c r="Q30" i="3"/>
  <c r="Q38" i="3"/>
  <c r="Q18" i="3"/>
  <c r="Q23" i="3"/>
  <c r="Q31" i="3"/>
  <c r="Q9" i="3"/>
  <c r="Q12" i="3"/>
  <c r="Q20" i="3"/>
  <c r="Q15" i="3"/>
  <c r="Q16" i="3"/>
  <c r="Q24" i="3"/>
  <c r="Q32" i="3"/>
  <c r="Q10" i="3"/>
  <c r="Q26" i="3"/>
  <c r="Q29" i="3"/>
  <c r="Q17" i="3"/>
  <c r="Q25" i="3"/>
  <c r="Q33" i="3"/>
  <c r="Q11" i="3"/>
  <c r="Q34" i="3"/>
  <c r="Q21" i="3"/>
  <c r="Q19" i="3"/>
  <c r="Q27" i="3"/>
  <c r="Q35" i="3"/>
  <c r="Q13" i="3"/>
  <c r="Q28" i="3"/>
  <c r="Q36" i="3"/>
  <c r="Q14" i="3"/>
  <c r="Q37" i="3"/>
  <c r="Q8" i="3"/>
  <c r="S19" i="3" l="1"/>
  <c r="V19" i="3"/>
  <c r="V9" i="3"/>
  <c r="S9" i="3"/>
  <c r="V29" i="3"/>
  <c r="S29" i="3"/>
  <c r="S12" i="3"/>
  <c r="V12" i="3"/>
  <c r="V8" i="3"/>
  <c r="S8" i="3"/>
  <c r="V37" i="3"/>
  <c r="S37" i="3"/>
  <c r="S23" i="3"/>
  <c r="V23" i="3"/>
  <c r="S11" i="3"/>
  <c r="V11" i="3"/>
  <c r="V13" i="3"/>
  <c r="S13" i="3"/>
  <c r="V27" i="3"/>
  <c r="S27" i="3"/>
  <c r="V26" i="3"/>
  <c r="S26" i="3"/>
  <c r="S21" i="3"/>
  <c r="V21" i="3"/>
  <c r="V10" i="3"/>
  <c r="S10" i="3"/>
  <c r="V31" i="3"/>
  <c r="S31" i="3"/>
  <c r="V14" i="3"/>
  <c r="S14" i="3"/>
  <c r="V34" i="3"/>
  <c r="S34" i="3"/>
  <c r="V32" i="3"/>
  <c r="S32" i="3"/>
  <c r="S36" i="3"/>
  <c r="V36" i="3"/>
  <c r="V24" i="3"/>
  <c r="S24" i="3"/>
  <c r="S18" i="3"/>
  <c r="V18" i="3"/>
  <c r="V28" i="3"/>
  <c r="S28" i="3"/>
  <c r="V33" i="3"/>
  <c r="S33" i="3"/>
  <c r="V16" i="3"/>
  <c r="S16" i="3"/>
  <c r="V38" i="3"/>
  <c r="S38" i="3"/>
  <c r="S25" i="3"/>
  <c r="V25" i="3"/>
  <c r="V15" i="3"/>
  <c r="S15" i="3"/>
  <c r="V30" i="3"/>
  <c r="S30" i="3"/>
  <c r="V35" i="3"/>
  <c r="S35" i="3"/>
  <c r="S17" i="3"/>
  <c r="V17" i="3"/>
  <c r="S20" i="3"/>
  <c r="V20" i="3"/>
  <c r="V22" i="3"/>
  <c r="S22" i="3"/>
  <c r="S39" i="3" l="1"/>
  <c r="S40" i="3" s="1"/>
  <c r="V39" i="3"/>
  <c r="T20" i="2" l="1"/>
  <c r="T21" i="2"/>
  <c r="T22" i="2"/>
  <c r="T23" i="2"/>
  <c r="T24" i="2"/>
  <c r="T25" i="2"/>
  <c r="T26" i="2"/>
  <c r="T27" i="2"/>
  <c r="T28" i="2"/>
  <c r="T29" i="2"/>
  <c r="T30" i="2"/>
  <c r="T31" i="2"/>
  <c r="T3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R32" i="2"/>
  <c r="R20" i="2"/>
  <c r="R21" i="2"/>
  <c r="R22" i="2"/>
  <c r="R23" i="2"/>
  <c r="R24" i="2"/>
  <c r="R25" i="2"/>
  <c r="R26" i="2"/>
  <c r="R27" i="2"/>
  <c r="R28" i="2"/>
  <c r="R29" i="2"/>
  <c r="R30" i="2"/>
  <c r="R3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Q32" i="2"/>
  <c r="Q20" i="2"/>
  <c r="Q21" i="2"/>
  <c r="Q22" i="2"/>
  <c r="Q23" i="2"/>
  <c r="Q24" i="2"/>
  <c r="Q25" i="2"/>
  <c r="Q26" i="2"/>
  <c r="Q27" i="2"/>
  <c r="Q28" i="2"/>
  <c r="Q29" i="2"/>
  <c r="Q30" i="2"/>
  <c r="Q3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P3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O24" i="2"/>
  <c r="K24" i="2"/>
  <c r="L24" i="2"/>
  <c r="M24" i="2"/>
  <c r="N24" i="2"/>
  <c r="J24" i="2"/>
  <c r="O17" i="2"/>
  <c r="K17" i="2"/>
  <c r="L17" i="2"/>
  <c r="M17" i="2"/>
  <c r="N17" i="2"/>
  <c r="J17" i="2"/>
  <c r="O14" i="2"/>
  <c r="K14" i="2"/>
  <c r="L14" i="2"/>
  <c r="M14" i="2"/>
  <c r="N14" i="2"/>
  <c r="J14" i="2"/>
  <c r="O2" i="2"/>
  <c r="K2" i="2"/>
  <c r="L2" i="2"/>
  <c r="M2" i="2"/>
  <c r="N2" i="2"/>
  <c r="J2" i="2"/>
  <c r="X32" i="1"/>
  <c r="X31" i="1"/>
  <c r="X30" i="1"/>
  <c r="X16" i="1"/>
  <c r="X15" i="1"/>
  <c r="X13" i="1"/>
  <c r="X11" i="1"/>
  <c r="X10" i="1"/>
  <c r="X34" i="1" l="1"/>
  <c r="X36" i="1" s="1"/>
  <c r="X37" i="1" l="1"/>
  <c r="X9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M45" i="1"/>
  <c r="P15" i="1"/>
  <c r="P17" i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10" i="1"/>
  <c r="R10" i="1" s="1"/>
  <c r="O11" i="1"/>
  <c r="O12" i="1"/>
  <c r="R12" i="1" s="1"/>
  <c r="O13" i="1"/>
  <c r="R13" i="1" s="1"/>
  <c r="O14" i="1"/>
  <c r="R14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N16" i="1"/>
  <c r="P16" i="1" s="1"/>
  <c r="N17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O9" i="1"/>
  <c r="R9" i="1" s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9" i="1"/>
  <c r="N40" i="1" l="1"/>
  <c r="M40" i="1"/>
  <c r="O40" i="1"/>
  <c r="Q40" i="1"/>
  <c r="R11" i="1"/>
  <c r="R40" i="1" s="1"/>
  <c r="P9" i="1"/>
  <c r="P40" i="1" s="1"/>
  <c r="S40" i="1"/>
  <c r="M42" i="1" l="1"/>
  <c r="M43" i="1"/>
  <c r="M44" i="1" s="1"/>
</calcChain>
</file>

<file path=xl/sharedStrings.xml><?xml version="1.0" encoding="utf-8"?>
<sst xmlns="http://schemas.openxmlformats.org/spreadsheetml/2006/main" count="600" uniqueCount="133">
  <si>
    <t>City</t>
  </si>
  <si>
    <t>Population (millions)</t>
  </si>
  <si>
    <t>GDP (billion USD)</t>
  </si>
  <si>
    <t>Annual Budget (billion USD)</t>
  </si>
  <si>
    <t>Debt (billion USD)</t>
  </si>
  <si>
    <t>Inflation (%)</t>
  </si>
  <si>
    <t>Capital</t>
  </si>
  <si>
    <t>Cluster Label</t>
  </si>
  <si>
    <t>Mexico City</t>
  </si>
  <si>
    <t>Yes</t>
  </si>
  <si>
    <t>São Paulo</t>
  </si>
  <si>
    <t>No</t>
  </si>
  <si>
    <t>Buenos Aires</t>
  </si>
  <si>
    <t>Rio de Janeiro</t>
  </si>
  <si>
    <t>Bogotá</t>
  </si>
  <si>
    <t>Lima</t>
  </si>
  <si>
    <t>Santiago</t>
  </si>
  <si>
    <t>Caracas</t>
  </si>
  <si>
    <t>Medellín</t>
  </si>
  <si>
    <t>Quito</t>
  </si>
  <si>
    <t>Guadalajara</t>
  </si>
  <si>
    <t>Monterrey</t>
  </si>
  <si>
    <t>Curitiba</t>
  </si>
  <si>
    <t>Porto Alegre</t>
  </si>
  <si>
    <t>Salvador</t>
  </si>
  <si>
    <t>Recife</t>
  </si>
  <si>
    <t>Fortaleza</t>
  </si>
  <si>
    <t>Brasília</t>
  </si>
  <si>
    <t>Belo Horizonte</t>
  </si>
  <si>
    <t>Havana</t>
  </si>
  <si>
    <t>Santo Domingo</t>
  </si>
  <si>
    <t>Panama City</t>
  </si>
  <si>
    <t>San Salvador</t>
  </si>
  <si>
    <t>La Paz</t>
  </si>
  <si>
    <t>Santa Cruz</t>
  </si>
  <si>
    <t>Asunción</t>
  </si>
  <si>
    <t>Maracaibo</t>
  </si>
  <si>
    <t>Córdoba</t>
  </si>
  <si>
    <t>Rosario</t>
  </si>
  <si>
    <t>Managua</t>
  </si>
  <si>
    <t>Montevideo</t>
  </si>
  <si>
    <t>Punto 1</t>
  </si>
  <si>
    <t>xy</t>
  </si>
  <si>
    <t>x</t>
  </si>
  <si>
    <t>y</t>
  </si>
  <si>
    <t>x2</t>
  </si>
  <si>
    <t>suma(x)^2</t>
  </si>
  <si>
    <t>y2</t>
  </si>
  <si>
    <t>suma(y)^2</t>
  </si>
  <si>
    <t>suma</t>
  </si>
  <si>
    <t>num</t>
  </si>
  <si>
    <t>den</t>
  </si>
  <si>
    <t>correlación manual</t>
  </si>
  <si>
    <t>correlación formula</t>
  </si>
  <si>
    <t>indice</t>
  </si>
  <si>
    <t>Capital dummy</t>
  </si>
  <si>
    <t>Blox plot Ciudades capitales</t>
  </si>
  <si>
    <t>Boxplot para no capitales</t>
  </si>
  <si>
    <t>Q2=mediana</t>
  </si>
  <si>
    <t>Q1</t>
  </si>
  <si>
    <t>Q3</t>
  </si>
  <si>
    <t>IQR</t>
  </si>
  <si>
    <t>LI</t>
  </si>
  <si>
    <t>LS</t>
  </si>
  <si>
    <t>centroide x</t>
  </si>
  <si>
    <t>centroide y</t>
  </si>
  <si>
    <t>distc1_3</t>
  </si>
  <si>
    <t>distc2_2</t>
  </si>
  <si>
    <t>distc3_1</t>
  </si>
  <si>
    <t>distc4_0</t>
  </si>
  <si>
    <t>etiqueta=1</t>
  </si>
  <si>
    <t>Capital dummy z</t>
  </si>
  <si>
    <t>Inflation (%) y</t>
  </si>
  <si>
    <t>Debt (billion USD) x</t>
  </si>
  <si>
    <t>Annual Budget (billion USD) w</t>
  </si>
  <si>
    <t>GDP (billion USD) v</t>
  </si>
  <si>
    <t>Population (millions) u</t>
  </si>
  <si>
    <t>centroide u</t>
  </si>
  <si>
    <t>centroide v</t>
  </si>
  <si>
    <t>centroide w</t>
  </si>
  <si>
    <t>centroide z</t>
  </si>
  <si>
    <t>iteración 2</t>
  </si>
  <si>
    <t>Iteración 3</t>
  </si>
  <si>
    <t>etiqueta=2</t>
  </si>
  <si>
    <t>etiqueta=3</t>
  </si>
  <si>
    <t>Population (millions) x1</t>
  </si>
  <si>
    <t>GDP (billion USD) x2</t>
  </si>
  <si>
    <t>media x1</t>
  </si>
  <si>
    <t>media x2</t>
  </si>
  <si>
    <t>desviación estandar x1</t>
  </si>
  <si>
    <t>desviación estandar x2</t>
  </si>
  <si>
    <t>desviación estandar manual</t>
  </si>
  <si>
    <t>x1</t>
  </si>
  <si>
    <t>(x-x_media)^2</t>
  </si>
  <si>
    <t>varianza</t>
  </si>
  <si>
    <t>desvición</t>
  </si>
  <si>
    <t>Centrar Y estandarizar</t>
  </si>
  <si>
    <t>media</t>
  </si>
  <si>
    <t>Covarianza</t>
  </si>
  <si>
    <t>x1-x_media</t>
  </si>
  <si>
    <t>x2_x2_media</t>
  </si>
  <si>
    <t>x1*x2</t>
  </si>
  <si>
    <t>covarianza</t>
  </si>
  <si>
    <t>covarianzaformula</t>
  </si>
  <si>
    <t>(x1-x_media)^2</t>
  </si>
  <si>
    <t>(x2_x2_media)^2</t>
  </si>
  <si>
    <t>Lo demás está en el pdf en donde están los procedimientos a mano</t>
  </si>
  <si>
    <t>y^</t>
  </si>
  <si>
    <t>error entrenamiento</t>
  </si>
  <si>
    <t>num = covarianza</t>
  </si>
  <si>
    <t>dem = varianza</t>
  </si>
  <si>
    <t>b1</t>
  </si>
  <si>
    <t>bo</t>
  </si>
  <si>
    <t>TSS</t>
  </si>
  <si>
    <t>promedio</t>
  </si>
  <si>
    <t>RSS</t>
  </si>
  <si>
    <t>R^2</t>
  </si>
  <si>
    <t>MSE</t>
  </si>
  <si>
    <t>MAPE_ train</t>
  </si>
  <si>
    <t>MAPE</t>
  </si>
  <si>
    <t>abs(y-y^) / y</t>
  </si>
  <si>
    <t>MAPE_test</t>
  </si>
  <si>
    <t>test11</t>
  </si>
  <si>
    <t>test1</t>
  </si>
  <si>
    <t>test3</t>
  </si>
  <si>
    <t>test10</t>
  </si>
  <si>
    <t>test14</t>
  </si>
  <si>
    <t>test16</t>
  </si>
  <si>
    <t>test19</t>
  </si>
  <si>
    <t>test20</t>
  </si>
  <si>
    <t>test24</t>
  </si>
  <si>
    <t>iteración 4</t>
  </si>
  <si>
    <t>etiqueta=4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</si>
</sst>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00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FF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4" fillId="4" borderId="1" xfId="0" applyFont="1" applyFill="1" applyBorder="1"/>
    <xf numFmtId="0" fontId="0" fillId="0" borderId="1" xfId="0" applyBorder="1"/>
    <xf numFmtId="0" fontId="3" fillId="0" borderId="1" xfId="0" applyFont="1" applyBorder="1"/>
    <xf numFmtId="0" fontId="6" fillId="4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6" borderId="0" xfId="0" applyFill="1"/>
    <xf numFmtId="0" fontId="0" fillId="0" borderId="0" xfId="0" applyBorder="1"/>
    <xf numFmtId="0" fontId="3" fillId="0" borderId="0" xfId="0" applyFont="1" applyBorder="1"/>
    <xf numFmtId="0" fontId="8" fillId="4" borderId="0" xfId="0" applyFont="1" applyFill="1"/>
    <xf numFmtId="0" fontId="0" fillId="7" borderId="0" xfId="0" applyFill="1"/>
    <xf numFmtId="0" fontId="5" fillId="7" borderId="0" xfId="0" applyFont="1" applyFill="1"/>
    <xf numFmtId="0" fontId="0" fillId="8" borderId="0" xfId="0" applyFill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13</xdr:col>
      <xdr:colOff>543264</xdr:colOff>
      <xdr:row>6</xdr:row>
      <xdr:rowOff>57248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434672-0A1C-456E-B487-C2791A7C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400050"/>
          <a:ext cx="2429214" cy="704948"/>
        </a:xfrm>
        <a:prstGeom prst="rect">
          <a:avLst/>
        </a:prstGeom>
      </xdr:spPr>
    </xdr:pic>
    <xdr:clientData/>
  </xdr:twoCellAnchor>
  <xdr:oneCellAnchor>
    <xdr:from>
      <xdr:col>24</xdr:col>
      <xdr:colOff>395685</xdr:colOff>
      <xdr:row>12</xdr:row>
      <xdr:rowOff>153590</xdr:rowOff>
    </xdr:from>
    <xdr:ext cx="1495634" cy="352474"/>
    <xdr:pic>
      <xdr:nvPicPr>
        <xdr:cNvPr id="3" name="Imagen 2">
          <a:extLst>
            <a:ext uri="{FF2B5EF4-FFF2-40B4-BE49-F238E27FC236}">
              <a16:creationId xmlns:a16="http://schemas.microsoft.com/office/drawing/2014/main" id="{0D741AF6-302B-43BF-A179-5649DB0EF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9669" y="2098278"/>
          <a:ext cx="1495634" cy="352474"/>
        </a:xfrm>
        <a:prstGeom prst="rect">
          <a:avLst/>
        </a:prstGeom>
      </xdr:spPr>
    </xdr:pic>
    <xdr:clientData/>
  </xdr:oneCellAnchor>
  <xdr:oneCellAnchor>
    <xdr:from>
      <xdr:col>24</xdr:col>
      <xdr:colOff>536178</xdr:colOff>
      <xdr:row>18</xdr:row>
      <xdr:rowOff>59135</xdr:rowOff>
    </xdr:from>
    <xdr:ext cx="2029108" cy="857370"/>
    <xdr:pic>
      <xdr:nvPicPr>
        <xdr:cNvPr id="4" name="Imagen 3">
          <a:extLst>
            <a:ext uri="{FF2B5EF4-FFF2-40B4-BE49-F238E27FC236}">
              <a16:creationId xmlns:a16="http://schemas.microsoft.com/office/drawing/2014/main" id="{31785EC9-7781-40F7-AAB4-A92DC8AC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0162" y="2956323"/>
          <a:ext cx="2029108" cy="85737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323022</xdr:colOff>
      <xdr:row>7</xdr:row>
      <xdr:rowOff>140805</xdr:rowOff>
    </xdr:from>
    <xdr:to>
      <xdr:col>11</xdr:col>
      <xdr:colOff>554343</xdr:colOff>
      <xdr:row>12</xdr:row>
      <xdr:rowOff>97276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B49C5A-17CE-4876-B554-D7C2368F7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739" y="1300370"/>
          <a:ext cx="1755321" cy="784732"/>
        </a:xfrm>
        <a:prstGeom prst="rect">
          <a:avLst/>
        </a:prstGeom>
      </xdr:spPr>
    </xdr:pic>
    <xdr:clientData/>
  </xdr:twoCellAnchor>
  <xdr:twoCellAnchor editAs="oneCell">
    <xdr:from>
      <xdr:col>15</xdr:col>
      <xdr:colOff>629478</xdr:colOff>
      <xdr:row>1</xdr:row>
      <xdr:rowOff>41413</xdr:rowOff>
    </xdr:from>
    <xdr:to>
      <xdr:col>18</xdr:col>
      <xdr:colOff>771331</xdr:colOff>
      <xdr:row>4</xdr:row>
      <xdr:rowOff>963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7E1EDB-7DB4-47C0-BB1F-CE594F226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89326" y="207065"/>
          <a:ext cx="2427853" cy="44773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15</xdr:col>
      <xdr:colOff>547256</xdr:colOff>
      <xdr:row>55</xdr:row>
      <xdr:rowOff>107811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768312-D21E-4FFC-8E97-B9377B8D4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59353" y="7059706"/>
          <a:ext cx="2934109" cy="1676634"/>
        </a:xfrm>
        <a:prstGeom prst="rect">
          <a:avLst/>
        </a:prstGeom>
      </xdr:spPr>
    </xdr:pic>
    <xdr:clientData/>
  </xdr:twoCellAnchor>
  <xdr:twoCellAnchor>
    <xdr:from>
      <xdr:col>16</xdr:col>
      <xdr:colOff>515471</xdr:colOff>
      <xdr:row>46</xdr:row>
      <xdr:rowOff>145677</xdr:rowOff>
    </xdr:from>
    <xdr:to>
      <xdr:col>17</xdr:col>
      <xdr:colOff>25614</xdr:colOff>
      <xdr:row>53</xdr:row>
      <xdr:rowOff>62838</xdr:rowOff>
    </xdr:to>
    <xdr:sp macro="" textlink="">
      <xdr:nvSpPr>
        <xdr:cNvPr id="5" name="Forma libre: forma 4">
          <a:extLst>
            <a:ext uri="{FF2B5EF4-FFF2-40B4-BE49-F238E27FC236}">
              <a16:creationId xmlns:a16="http://schemas.microsoft.com/office/drawing/2014/main" id="{C3791E0D-F87A-4008-B77A-B1B3B25FEF2D}"/>
            </a:ext>
          </a:extLst>
        </xdr:cNvPr>
        <xdr:cNvSpPr/>
      </xdr:nvSpPr>
      <xdr:spPr>
        <a:xfrm>
          <a:off x="14623677" y="7362265"/>
          <a:ext cx="272143" cy="1015338"/>
        </a:xfrm>
        <a:custGeom>
          <a:avLst/>
          <a:gdLst>
            <a:gd name="connsiteX0" fmla="*/ 108857 w 272143"/>
            <a:gd name="connsiteY0" fmla="*/ 49231 h 1015338"/>
            <a:gd name="connsiteX1" fmla="*/ 108857 w 272143"/>
            <a:gd name="connsiteY1" fmla="*/ 49231 h 1015338"/>
            <a:gd name="connsiteX2" fmla="*/ 68036 w 272143"/>
            <a:gd name="connsiteY2" fmla="*/ 770410 h 1015338"/>
            <a:gd name="connsiteX3" fmla="*/ 163286 w 272143"/>
            <a:gd name="connsiteY3" fmla="*/ 906481 h 1015338"/>
            <a:gd name="connsiteX4" fmla="*/ 244929 w 272143"/>
            <a:gd name="connsiteY4" fmla="*/ 960910 h 1015338"/>
            <a:gd name="connsiteX5" fmla="*/ 136071 w 272143"/>
            <a:gd name="connsiteY5" fmla="*/ 784017 h 1015338"/>
            <a:gd name="connsiteX6" fmla="*/ 81643 w 272143"/>
            <a:gd name="connsiteY6" fmla="*/ 634338 h 1015338"/>
            <a:gd name="connsiteX7" fmla="*/ 13607 w 272143"/>
            <a:gd name="connsiteY7" fmla="*/ 294160 h 1015338"/>
            <a:gd name="connsiteX8" fmla="*/ 0 w 272143"/>
            <a:gd name="connsiteY8" fmla="*/ 239731 h 1015338"/>
            <a:gd name="connsiteX9" fmla="*/ 27214 w 272143"/>
            <a:gd name="connsiteY9" fmla="*/ 22017 h 1015338"/>
            <a:gd name="connsiteX10" fmla="*/ 81643 w 272143"/>
            <a:gd name="connsiteY10" fmla="*/ 8410 h 1015338"/>
            <a:gd name="connsiteX11" fmla="*/ 68036 w 272143"/>
            <a:gd name="connsiteY11" fmla="*/ 171695 h 1015338"/>
            <a:gd name="connsiteX12" fmla="*/ 95250 w 272143"/>
            <a:gd name="connsiteY12" fmla="*/ 593517 h 1015338"/>
            <a:gd name="connsiteX13" fmla="*/ 108857 w 272143"/>
            <a:gd name="connsiteY13" fmla="*/ 675160 h 1015338"/>
            <a:gd name="connsiteX14" fmla="*/ 136071 w 272143"/>
            <a:gd name="connsiteY14" fmla="*/ 756802 h 1015338"/>
            <a:gd name="connsiteX15" fmla="*/ 163286 w 272143"/>
            <a:gd name="connsiteY15" fmla="*/ 852052 h 1015338"/>
            <a:gd name="connsiteX16" fmla="*/ 217714 w 272143"/>
            <a:gd name="connsiteY16" fmla="*/ 988124 h 1015338"/>
            <a:gd name="connsiteX17" fmla="*/ 272143 w 272143"/>
            <a:gd name="connsiteY17" fmla="*/ 1015338 h 10153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72143" h="1015338">
              <a:moveTo>
                <a:pt x="108857" y="49231"/>
              </a:moveTo>
              <a:lnTo>
                <a:pt x="108857" y="49231"/>
              </a:lnTo>
              <a:cubicBezTo>
                <a:pt x="7826" y="392733"/>
                <a:pt x="9605" y="291278"/>
                <a:pt x="68036" y="770410"/>
              </a:cubicBezTo>
              <a:cubicBezTo>
                <a:pt x="70795" y="793032"/>
                <a:pt x="150542" y="895012"/>
                <a:pt x="163286" y="906481"/>
              </a:cubicBezTo>
              <a:cubicBezTo>
                <a:pt x="187597" y="928361"/>
                <a:pt x="268057" y="984038"/>
                <a:pt x="244929" y="960910"/>
              </a:cubicBezTo>
              <a:cubicBezTo>
                <a:pt x="183583" y="899564"/>
                <a:pt x="197033" y="918133"/>
                <a:pt x="136071" y="784017"/>
              </a:cubicBezTo>
              <a:cubicBezTo>
                <a:pt x="114103" y="735686"/>
                <a:pt x="94519" y="685842"/>
                <a:pt x="81643" y="634338"/>
              </a:cubicBezTo>
              <a:cubicBezTo>
                <a:pt x="53597" y="522152"/>
                <a:pt x="41653" y="406346"/>
                <a:pt x="13607" y="294160"/>
              </a:cubicBezTo>
              <a:lnTo>
                <a:pt x="0" y="239731"/>
              </a:lnTo>
              <a:cubicBezTo>
                <a:pt x="9071" y="167160"/>
                <a:pt x="2873" y="90984"/>
                <a:pt x="27214" y="22017"/>
              </a:cubicBezTo>
              <a:cubicBezTo>
                <a:pt x="33438" y="4382"/>
                <a:pt x="76722" y="-9632"/>
                <a:pt x="81643" y="8410"/>
              </a:cubicBezTo>
              <a:cubicBezTo>
                <a:pt x="96014" y="61102"/>
                <a:pt x="72572" y="117267"/>
                <a:pt x="68036" y="171695"/>
              </a:cubicBezTo>
              <a:cubicBezTo>
                <a:pt x="77107" y="312302"/>
                <a:pt x="83863" y="453078"/>
                <a:pt x="95250" y="593517"/>
              </a:cubicBezTo>
              <a:cubicBezTo>
                <a:pt x="97480" y="621016"/>
                <a:pt x="102166" y="648394"/>
                <a:pt x="108857" y="675160"/>
              </a:cubicBezTo>
              <a:cubicBezTo>
                <a:pt x="115814" y="702990"/>
                <a:pt x="127635" y="729384"/>
                <a:pt x="136071" y="756802"/>
              </a:cubicBezTo>
              <a:cubicBezTo>
                <a:pt x="145782" y="788362"/>
                <a:pt x="153575" y="820492"/>
                <a:pt x="163286" y="852052"/>
              </a:cubicBezTo>
              <a:cubicBezTo>
                <a:pt x="168009" y="867402"/>
                <a:pt x="198110" y="968520"/>
                <a:pt x="217714" y="988124"/>
              </a:cubicBezTo>
              <a:cubicBezTo>
                <a:pt x="232057" y="1002467"/>
                <a:pt x="254000" y="1006267"/>
                <a:pt x="272143" y="1015338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1199029</xdr:colOff>
      <xdr:row>46</xdr:row>
      <xdr:rowOff>22412</xdr:rowOff>
    </xdr:from>
    <xdr:to>
      <xdr:col>19</xdr:col>
      <xdr:colOff>171290</xdr:colOff>
      <xdr:row>52</xdr:row>
      <xdr:rowOff>96456</xdr:rowOff>
    </xdr:to>
    <xdr:sp macro="" textlink="">
      <xdr:nvSpPr>
        <xdr:cNvPr id="6" name="Forma libre: forma 5">
          <a:extLst>
            <a:ext uri="{FF2B5EF4-FFF2-40B4-BE49-F238E27FC236}">
              <a16:creationId xmlns:a16="http://schemas.microsoft.com/office/drawing/2014/main" id="{0327F962-9A22-4DED-84EF-758E076CA767}"/>
            </a:ext>
          </a:extLst>
        </xdr:cNvPr>
        <xdr:cNvSpPr/>
      </xdr:nvSpPr>
      <xdr:spPr>
        <a:xfrm rot="10980040">
          <a:off x="16831235" y="7239000"/>
          <a:ext cx="272143" cy="1015338"/>
        </a:xfrm>
        <a:custGeom>
          <a:avLst/>
          <a:gdLst>
            <a:gd name="connsiteX0" fmla="*/ 108857 w 272143"/>
            <a:gd name="connsiteY0" fmla="*/ 49231 h 1015338"/>
            <a:gd name="connsiteX1" fmla="*/ 108857 w 272143"/>
            <a:gd name="connsiteY1" fmla="*/ 49231 h 1015338"/>
            <a:gd name="connsiteX2" fmla="*/ 68036 w 272143"/>
            <a:gd name="connsiteY2" fmla="*/ 770410 h 1015338"/>
            <a:gd name="connsiteX3" fmla="*/ 163286 w 272143"/>
            <a:gd name="connsiteY3" fmla="*/ 906481 h 1015338"/>
            <a:gd name="connsiteX4" fmla="*/ 244929 w 272143"/>
            <a:gd name="connsiteY4" fmla="*/ 960910 h 1015338"/>
            <a:gd name="connsiteX5" fmla="*/ 136071 w 272143"/>
            <a:gd name="connsiteY5" fmla="*/ 784017 h 1015338"/>
            <a:gd name="connsiteX6" fmla="*/ 81643 w 272143"/>
            <a:gd name="connsiteY6" fmla="*/ 634338 h 1015338"/>
            <a:gd name="connsiteX7" fmla="*/ 13607 w 272143"/>
            <a:gd name="connsiteY7" fmla="*/ 294160 h 1015338"/>
            <a:gd name="connsiteX8" fmla="*/ 0 w 272143"/>
            <a:gd name="connsiteY8" fmla="*/ 239731 h 1015338"/>
            <a:gd name="connsiteX9" fmla="*/ 27214 w 272143"/>
            <a:gd name="connsiteY9" fmla="*/ 22017 h 1015338"/>
            <a:gd name="connsiteX10" fmla="*/ 81643 w 272143"/>
            <a:gd name="connsiteY10" fmla="*/ 8410 h 1015338"/>
            <a:gd name="connsiteX11" fmla="*/ 68036 w 272143"/>
            <a:gd name="connsiteY11" fmla="*/ 171695 h 1015338"/>
            <a:gd name="connsiteX12" fmla="*/ 95250 w 272143"/>
            <a:gd name="connsiteY12" fmla="*/ 593517 h 1015338"/>
            <a:gd name="connsiteX13" fmla="*/ 108857 w 272143"/>
            <a:gd name="connsiteY13" fmla="*/ 675160 h 1015338"/>
            <a:gd name="connsiteX14" fmla="*/ 136071 w 272143"/>
            <a:gd name="connsiteY14" fmla="*/ 756802 h 1015338"/>
            <a:gd name="connsiteX15" fmla="*/ 163286 w 272143"/>
            <a:gd name="connsiteY15" fmla="*/ 852052 h 1015338"/>
            <a:gd name="connsiteX16" fmla="*/ 217714 w 272143"/>
            <a:gd name="connsiteY16" fmla="*/ 988124 h 1015338"/>
            <a:gd name="connsiteX17" fmla="*/ 272143 w 272143"/>
            <a:gd name="connsiteY17" fmla="*/ 1015338 h 10153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72143" h="1015338">
              <a:moveTo>
                <a:pt x="108857" y="49231"/>
              </a:moveTo>
              <a:lnTo>
                <a:pt x="108857" y="49231"/>
              </a:lnTo>
              <a:cubicBezTo>
                <a:pt x="7826" y="392733"/>
                <a:pt x="9605" y="291278"/>
                <a:pt x="68036" y="770410"/>
              </a:cubicBezTo>
              <a:cubicBezTo>
                <a:pt x="70795" y="793032"/>
                <a:pt x="150542" y="895012"/>
                <a:pt x="163286" y="906481"/>
              </a:cubicBezTo>
              <a:cubicBezTo>
                <a:pt x="187597" y="928361"/>
                <a:pt x="268057" y="984038"/>
                <a:pt x="244929" y="960910"/>
              </a:cubicBezTo>
              <a:cubicBezTo>
                <a:pt x="183583" y="899564"/>
                <a:pt x="197033" y="918133"/>
                <a:pt x="136071" y="784017"/>
              </a:cubicBezTo>
              <a:cubicBezTo>
                <a:pt x="114103" y="735686"/>
                <a:pt x="94519" y="685842"/>
                <a:pt x="81643" y="634338"/>
              </a:cubicBezTo>
              <a:cubicBezTo>
                <a:pt x="53597" y="522152"/>
                <a:pt x="41653" y="406346"/>
                <a:pt x="13607" y="294160"/>
              </a:cubicBezTo>
              <a:lnTo>
                <a:pt x="0" y="239731"/>
              </a:lnTo>
              <a:cubicBezTo>
                <a:pt x="9071" y="167160"/>
                <a:pt x="2873" y="90984"/>
                <a:pt x="27214" y="22017"/>
              </a:cubicBezTo>
              <a:cubicBezTo>
                <a:pt x="33438" y="4382"/>
                <a:pt x="76722" y="-9632"/>
                <a:pt x="81643" y="8410"/>
              </a:cubicBezTo>
              <a:cubicBezTo>
                <a:pt x="96014" y="61102"/>
                <a:pt x="72572" y="117267"/>
                <a:pt x="68036" y="171695"/>
              </a:cubicBezTo>
              <a:cubicBezTo>
                <a:pt x="77107" y="312302"/>
                <a:pt x="83863" y="453078"/>
                <a:pt x="95250" y="593517"/>
              </a:cubicBezTo>
              <a:cubicBezTo>
                <a:pt x="97480" y="621016"/>
                <a:pt x="102166" y="648394"/>
                <a:pt x="108857" y="675160"/>
              </a:cubicBezTo>
              <a:cubicBezTo>
                <a:pt x="115814" y="702990"/>
                <a:pt x="127635" y="729384"/>
                <a:pt x="136071" y="756802"/>
              </a:cubicBezTo>
              <a:cubicBezTo>
                <a:pt x="145782" y="788362"/>
                <a:pt x="153575" y="820492"/>
                <a:pt x="163286" y="852052"/>
              </a:cubicBezTo>
              <a:cubicBezTo>
                <a:pt x="168009" y="867402"/>
                <a:pt x="198110" y="968520"/>
                <a:pt x="217714" y="988124"/>
              </a:cubicBezTo>
              <a:cubicBezTo>
                <a:pt x="232057" y="1002467"/>
                <a:pt x="254000" y="1006267"/>
                <a:pt x="272143" y="1015338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11</xdr:row>
      <xdr:rowOff>19050</xdr:rowOff>
    </xdr:from>
    <xdr:to>
      <xdr:col>21</xdr:col>
      <xdr:colOff>840</xdr:colOff>
      <xdr:row>25</xdr:row>
      <xdr:rowOff>57472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C32FA-78C3-4AA3-B070-212477C9A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5675" y="1800225"/>
          <a:ext cx="6020640" cy="2305372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26</xdr:row>
      <xdr:rowOff>114300</xdr:rowOff>
    </xdr:from>
    <xdr:to>
      <xdr:col>18</xdr:col>
      <xdr:colOff>581375</xdr:colOff>
      <xdr:row>41</xdr:row>
      <xdr:rowOff>57477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67406B-1210-4979-BE27-1BAFBAEBD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5950" y="4324350"/>
          <a:ext cx="2505425" cy="2343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5"/>
  <sheetViews>
    <sheetView zoomScale="96" zoomScaleNormal="96" workbookViewId="0">
      <selection sqref="A1:D32"/>
    </sheetView>
  </sheetViews>
  <sheetFormatPr baseColWidth="10" defaultColWidth="12.5703125" defaultRowHeight="15.75" customHeight="1" x14ac:dyDescent="0.2"/>
  <cols>
    <col min="8" max="8" width="6.42578125" customWidth="1"/>
    <col min="9" max="9" width="9.42578125" customWidth="1"/>
    <col min="12" max="12" width="15.7109375" customWidth="1"/>
    <col min="17" max="17" width="14" customWidth="1"/>
    <col min="18" max="18" width="17.28515625" customWidth="1"/>
    <col min="19" max="19" width="15.7109375" customWidth="1"/>
    <col min="20" max="20" width="16.5703125" customWidth="1"/>
    <col min="21" max="21" width="19.85546875" customWidth="1"/>
    <col min="22" max="22" width="13.85546875" customWidth="1"/>
  </cols>
  <sheetData>
    <row r="1" spans="1:24" ht="15.75" customHeight="1" x14ac:dyDescent="0.25">
      <c r="A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6" t="s">
        <v>55</v>
      </c>
    </row>
    <row r="2" spans="1:24" ht="12.75" x14ac:dyDescent="0.2">
      <c r="A2">
        <v>1</v>
      </c>
      <c r="B2" s="3" t="s">
        <v>8</v>
      </c>
      <c r="C2" s="3">
        <v>9.1999999999999993</v>
      </c>
      <c r="D2" s="3">
        <v>411</v>
      </c>
      <c r="E2" s="3">
        <v>16</v>
      </c>
      <c r="F2" s="3">
        <v>8</v>
      </c>
      <c r="G2" s="3">
        <v>4.8</v>
      </c>
      <c r="H2" s="3" t="s">
        <v>9</v>
      </c>
      <c r="I2" s="3">
        <v>0</v>
      </c>
      <c r="J2">
        <f>IF(H2="Yes", 1, 0)</f>
        <v>1</v>
      </c>
      <c r="L2" t="s">
        <v>41</v>
      </c>
    </row>
    <row r="3" spans="1:24" ht="12.75" x14ac:dyDescent="0.2">
      <c r="A3">
        <v>2</v>
      </c>
      <c r="B3" s="3" t="s">
        <v>10</v>
      </c>
      <c r="C3" s="3">
        <v>12.4</v>
      </c>
      <c r="D3" s="3">
        <v>337</v>
      </c>
      <c r="E3" s="3">
        <v>15.2</v>
      </c>
      <c r="F3" s="3">
        <v>9.5</v>
      </c>
      <c r="G3" s="3">
        <v>5.0999999999999996</v>
      </c>
      <c r="H3" s="3" t="s">
        <v>11</v>
      </c>
      <c r="I3" s="3">
        <v>3</v>
      </c>
      <c r="J3">
        <f t="shared" ref="J3:J32" si="0">IF(H3="Yes", 1, 0)</f>
        <v>0</v>
      </c>
      <c r="T3" s="7" t="s">
        <v>56</v>
      </c>
    </row>
    <row r="4" spans="1:24" ht="12.75" x14ac:dyDescent="0.2">
      <c r="A4">
        <v>3</v>
      </c>
      <c r="B4" s="3" t="s">
        <v>12</v>
      </c>
      <c r="C4" s="3">
        <v>15</v>
      </c>
      <c r="D4" s="3">
        <v>112</v>
      </c>
      <c r="E4" s="3">
        <v>8.1</v>
      </c>
      <c r="F4" s="3">
        <v>5.6</v>
      </c>
      <c r="G4" s="3">
        <v>113.4</v>
      </c>
      <c r="H4" s="3" t="s">
        <v>9</v>
      </c>
      <c r="I4" s="3">
        <v>0</v>
      </c>
      <c r="J4">
        <f t="shared" si="0"/>
        <v>1</v>
      </c>
      <c r="T4" t="s">
        <v>54</v>
      </c>
      <c r="U4" s="1" t="s">
        <v>1</v>
      </c>
      <c r="V4" t="s">
        <v>55</v>
      </c>
    </row>
    <row r="5" spans="1:24" ht="12.75" x14ac:dyDescent="0.2">
      <c r="A5">
        <v>4</v>
      </c>
      <c r="B5" s="3" t="s">
        <v>13</v>
      </c>
      <c r="C5" s="3">
        <v>6.7</v>
      </c>
      <c r="D5" s="3">
        <v>172</v>
      </c>
      <c r="E5" s="3">
        <v>8.6999999999999993</v>
      </c>
      <c r="F5" s="3">
        <v>7.3</v>
      </c>
      <c r="G5" s="3">
        <v>5.0999999999999996</v>
      </c>
      <c r="H5" s="3" t="s">
        <v>11</v>
      </c>
      <c r="I5" s="3">
        <v>2</v>
      </c>
      <c r="J5">
        <f t="shared" si="0"/>
        <v>0</v>
      </c>
      <c r="T5">
        <v>14</v>
      </c>
      <c r="U5" s="3">
        <v>0.7</v>
      </c>
      <c r="V5">
        <v>1</v>
      </c>
    </row>
    <row r="6" spans="1:24" ht="12.75" x14ac:dyDescent="0.2">
      <c r="A6">
        <v>5</v>
      </c>
      <c r="B6" s="3" t="s">
        <v>14</v>
      </c>
      <c r="C6" s="3">
        <v>7.4</v>
      </c>
      <c r="D6" s="3">
        <v>95</v>
      </c>
      <c r="E6" s="3">
        <v>5.2</v>
      </c>
      <c r="F6" s="3">
        <v>2.7</v>
      </c>
      <c r="G6" s="3">
        <v>9.1999999999999993</v>
      </c>
      <c r="H6" s="3" t="s">
        <v>9</v>
      </c>
      <c r="I6" s="3">
        <v>1</v>
      </c>
      <c r="J6">
        <f t="shared" si="0"/>
        <v>1</v>
      </c>
      <c r="T6">
        <v>13</v>
      </c>
      <c r="U6" s="3">
        <v>0.8</v>
      </c>
      <c r="V6">
        <v>1</v>
      </c>
    </row>
    <row r="7" spans="1:24" ht="12.75" x14ac:dyDescent="0.2">
      <c r="A7">
        <v>6</v>
      </c>
      <c r="B7" s="3" t="s">
        <v>15</v>
      </c>
      <c r="C7" s="3">
        <v>10.7</v>
      </c>
      <c r="D7" s="3">
        <v>94</v>
      </c>
      <c r="E7" s="3">
        <v>4.5</v>
      </c>
      <c r="F7" s="3">
        <v>3.2</v>
      </c>
      <c r="G7" s="3">
        <v>7.9</v>
      </c>
      <c r="H7" s="3" t="s">
        <v>9</v>
      </c>
      <c r="I7" s="3">
        <v>3</v>
      </c>
      <c r="J7">
        <f t="shared" si="0"/>
        <v>1</v>
      </c>
      <c r="T7">
        <v>15</v>
      </c>
      <c r="U7" s="3">
        <v>1</v>
      </c>
      <c r="V7">
        <v>1</v>
      </c>
    </row>
    <row r="8" spans="1:24" ht="12.75" x14ac:dyDescent="0.2">
      <c r="A8">
        <v>7</v>
      </c>
      <c r="B8" s="3" t="s">
        <v>16</v>
      </c>
      <c r="C8" s="3">
        <v>6.8</v>
      </c>
      <c r="D8" s="3">
        <v>166</v>
      </c>
      <c r="E8" s="3">
        <v>6.1</v>
      </c>
      <c r="F8" s="3">
        <v>4.8</v>
      </c>
      <c r="G8" s="3">
        <v>6.6</v>
      </c>
      <c r="H8" s="3" t="s">
        <v>9</v>
      </c>
      <c r="I8" s="3">
        <v>1</v>
      </c>
      <c r="J8">
        <f t="shared" si="0"/>
        <v>1</v>
      </c>
      <c r="M8" t="s">
        <v>42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>
        <v>12</v>
      </c>
      <c r="U8" s="10">
        <v>1.1000000000000001</v>
      </c>
      <c r="V8">
        <v>1</v>
      </c>
    </row>
    <row r="9" spans="1:24" ht="12.75" x14ac:dyDescent="0.2">
      <c r="A9">
        <v>8</v>
      </c>
      <c r="B9" s="3" t="s">
        <v>17</v>
      </c>
      <c r="C9" s="3">
        <v>2.9</v>
      </c>
      <c r="D9" s="3">
        <v>30</v>
      </c>
      <c r="E9" s="3">
        <v>2.5</v>
      </c>
      <c r="F9" s="3">
        <v>3</v>
      </c>
      <c r="G9" s="3">
        <v>398.4</v>
      </c>
      <c r="H9" s="3" t="s">
        <v>9</v>
      </c>
      <c r="I9" s="3">
        <v>3</v>
      </c>
      <c r="J9">
        <f t="shared" si="0"/>
        <v>1</v>
      </c>
      <c r="K9" s="3"/>
      <c r="M9">
        <f>C2*D2</f>
        <v>3781.2</v>
      </c>
      <c r="N9">
        <f>C2</f>
        <v>9.1999999999999993</v>
      </c>
      <c r="O9">
        <f>D2</f>
        <v>411</v>
      </c>
      <c r="P9">
        <f>N9^2</f>
        <v>84.639999999999986</v>
      </c>
      <c r="R9">
        <f>O9^2</f>
        <v>168921</v>
      </c>
      <c r="T9">
        <v>11</v>
      </c>
      <c r="U9" s="3">
        <v>1.5</v>
      </c>
      <c r="V9">
        <v>1</v>
      </c>
      <c r="W9" s="7" t="s">
        <v>58</v>
      </c>
      <c r="X9">
        <f>(U13+U12)/2</f>
        <v>2.8499999999999996</v>
      </c>
    </row>
    <row r="10" spans="1:24" ht="12.75" x14ac:dyDescent="0.2">
      <c r="A10">
        <v>9</v>
      </c>
      <c r="B10" s="3" t="s">
        <v>18</v>
      </c>
      <c r="C10" s="3">
        <v>2.5</v>
      </c>
      <c r="D10" s="3">
        <v>40</v>
      </c>
      <c r="E10" s="3">
        <v>3.3</v>
      </c>
      <c r="F10" s="3">
        <v>2</v>
      </c>
      <c r="G10" s="3">
        <v>9.1999999999999993</v>
      </c>
      <c r="H10" s="3" t="s">
        <v>11</v>
      </c>
      <c r="I10" s="3">
        <v>3</v>
      </c>
      <c r="J10">
        <f t="shared" si="0"/>
        <v>0</v>
      </c>
      <c r="K10" s="3"/>
      <c r="M10">
        <f t="shared" ref="M10:M39" si="1">C3*D3</f>
        <v>4178.8</v>
      </c>
      <c r="N10">
        <f t="shared" ref="N10:N39" si="2">C3</f>
        <v>12.4</v>
      </c>
      <c r="O10">
        <f t="shared" ref="O10:O39" si="3">D3</f>
        <v>337</v>
      </c>
      <c r="P10">
        <f t="shared" ref="P10:P39" si="4">N10^2</f>
        <v>153.76000000000002</v>
      </c>
      <c r="R10">
        <f t="shared" ref="R10:R38" si="5">O10^2</f>
        <v>113569</v>
      </c>
      <c r="T10">
        <v>16</v>
      </c>
      <c r="U10" s="3">
        <v>1.8</v>
      </c>
      <c r="V10">
        <v>1</v>
      </c>
      <c r="W10" s="7" t="s">
        <v>59</v>
      </c>
      <c r="X10">
        <f>U8</f>
        <v>1.1000000000000001</v>
      </c>
    </row>
    <row r="11" spans="1:24" ht="12.75" x14ac:dyDescent="0.2">
      <c r="A11">
        <v>10</v>
      </c>
      <c r="B11" s="3" t="s">
        <v>19</v>
      </c>
      <c r="C11" s="3">
        <v>2.8</v>
      </c>
      <c r="D11" s="3">
        <v>26</v>
      </c>
      <c r="E11" s="3">
        <v>2.1</v>
      </c>
      <c r="F11" s="3">
        <v>1.5</v>
      </c>
      <c r="G11" s="3">
        <v>3.7</v>
      </c>
      <c r="H11" s="3" t="s">
        <v>9</v>
      </c>
      <c r="I11" s="3">
        <v>0</v>
      </c>
      <c r="J11">
        <f t="shared" si="0"/>
        <v>1</v>
      </c>
      <c r="M11">
        <f t="shared" si="1"/>
        <v>1680</v>
      </c>
      <c r="N11">
        <f t="shared" si="2"/>
        <v>15</v>
      </c>
      <c r="O11">
        <f t="shared" si="3"/>
        <v>112</v>
      </c>
      <c r="P11">
        <f t="shared" si="4"/>
        <v>225</v>
      </c>
      <c r="R11">
        <f t="shared" si="5"/>
        <v>12544</v>
      </c>
      <c r="T11">
        <v>9</v>
      </c>
      <c r="U11" s="3">
        <v>2.2000000000000002</v>
      </c>
      <c r="V11">
        <v>1</v>
      </c>
      <c r="W11" s="7" t="s">
        <v>60</v>
      </c>
      <c r="X11">
        <f>U17</f>
        <v>7.4</v>
      </c>
    </row>
    <row r="12" spans="1:24" ht="12.75" x14ac:dyDescent="0.2">
      <c r="A12">
        <v>11</v>
      </c>
      <c r="B12" s="3" t="s">
        <v>20</v>
      </c>
      <c r="C12" s="3">
        <v>5.2</v>
      </c>
      <c r="D12" s="3">
        <v>50</v>
      </c>
      <c r="E12" s="3">
        <v>3.9</v>
      </c>
      <c r="F12" s="3">
        <v>2.2000000000000002</v>
      </c>
      <c r="G12" s="3">
        <v>4.8</v>
      </c>
      <c r="H12" s="3" t="s">
        <v>11</v>
      </c>
      <c r="I12" s="3">
        <v>0</v>
      </c>
      <c r="J12">
        <f t="shared" si="0"/>
        <v>0</v>
      </c>
      <c r="M12">
        <f t="shared" si="1"/>
        <v>1152.4000000000001</v>
      </c>
      <c r="N12">
        <f t="shared" si="2"/>
        <v>6.7</v>
      </c>
      <c r="O12">
        <f t="shared" si="3"/>
        <v>172</v>
      </c>
      <c r="P12">
        <f t="shared" si="4"/>
        <v>44.89</v>
      </c>
      <c r="R12">
        <f t="shared" si="5"/>
        <v>29584</v>
      </c>
      <c r="T12">
        <v>7</v>
      </c>
      <c r="U12" s="10">
        <v>2.8</v>
      </c>
      <c r="V12">
        <v>1</v>
      </c>
    </row>
    <row r="13" spans="1:24" ht="12.75" x14ac:dyDescent="0.2">
      <c r="A13">
        <v>12</v>
      </c>
      <c r="B13" s="3" t="s">
        <v>21</v>
      </c>
      <c r="C13" s="3">
        <v>4.9000000000000004</v>
      </c>
      <c r="D13" s="3">
        <v>93</v>
      </c>
      <c r="E13" s="3">
        <v>5</v>
      </c>
      <c r="F13" s="3">
        <v>3.4</v>
      </c>
      <c r="G13" s="3">
        <v>4.8</v>
      </c>
      <c r="H13" s="3" t="s">
        <v>11</v>
      </c>
      <c r="I13" s="3">
        <v>1</v>
      </c>
      <c r="J13">
        <f t="shared" si="0"/>
        <v>0</v>
      </c>
      <c r="M13">
        <f t="shared" si="1"/>
        <v>703</v>
      </c>
      <c r="N13">
        <f t="shared" si="2"/>
        <v>7.4</v>
      </c>
      <c r="O13">
        <f t="shared" si="3"/>
        <v>95</v>
      </c>
      <c r="P13">
        <f t="shared" si="4"/>
        <v>54.760000000000005</v>
      </c>
      <c r="R13">
        <f t="shared" si="5"/>
        <v>9025</v>
      </c>
      <c r="T13">
        <v>6</v>
      </c>
      <c r="U13" s="10">
        <v>2.9</v>
      </c>
      <c r="V13">
        <v>1</v>
      </c>
      <c r="W13" s="7" t="s">
        <v>61</v>
      </c>
      <c r="X13">
        <f>X11-X10</f>
        <v>6.3000000000000007</v>
      </c>
    </row>
    <row r="14" spans="1:24" ht="12.75" x14ac:dyDescent="0.2">
      <c r="A14">
        <v>13</v>
      </c>
      <c r="B14" s="3" t="s">
        <v>22</v>
      </c>
      <c r="C14" s="3">
        <v>3.5</v>
      </c>
      <c r="D14" s="3">
        <v>44</v>
      </c>
      <c r="E14" s="3">
        <v>2.6</v>
      </c>
      <c r="F14" s="3">
        <v>2.1</v>
      </c>
      <c r="G14" s="3">
        <v>5.0999999999999996</v>
      </c>
      <c r="H14" s="3" t="s">
        <v>11</v>
      </c>
      <c r="I14" s="3">
        <v>3</v>
      </c>
      <c r="J14">
        <f t="shared" si="0"/>
        <v>0</v>
      </c>
      <c r="M14">
        <f t="shared" si="1"/>
        <v>1005.8</v>
      </c>
      <c r="N14">
        <f t="shared" si="2"/>
        <v>10.7</v>
      </c>
      <c r="O14">
        <f t="shared" si="3"/>
        <v>94</v>
      </c>
      <c r="P14">
        <f t="shared" si="4"/>
        <v>114.48999999999998</v>
      </c>
      <c r="R14">
        <f t="shared" si="5"/>
        <v>8836</v>
      </c>
      <c r="T14">
        <v>10</v>
      </c>
      <c r="U14" s="3">
        <v>3.4</v>
      </c>
      <c r="V14">
        <v>1</v>
      </c>
    </row>
    <row r="15" spans="1:24" ht="12.75" x14ac:dyDescent="0.2">
      <c r="A15">
        <v>14</v>
      </c>
      <c r="B15" s="3" t="s">
        <v>23</v>
      </c>
      <c r="C15" s="3">
        <v>4.3</v>
      </c>
      <c r="D15" s="3">
        <v>55</v>
      </c>
      <c r="E15" s="3">
        <v>3</v>
      </c>
      <c r="F15" s="3">
        <v>2.2000000000000002</v>
      </c>
      <c r="G15" s="3">
        <v>5.0999999999999996</v>
      </c>
      <c r="H15" s="3" t="s">
        <v>11</v>
      </c>
      <c r="I15" s="3">
        <v>0</v>
      </c>
      <c r="J15">
        <f t="shared" si="0"/>
        <v>0</v>
      </c>
      <c r="M15">
        <f t="shared" si="1"/>
        <v>1128.8</v>
      </c>
      <c r="N15">
        <f t="shared" si="2"/>
        <v>6.8</v>
      </c>
      <c r="O15">
        <f t="shared" si="3"/>
        <v>166</v>
      </c>
      <c r="P15">
        <f t="shared" si="4"/>
        <v>46.239999999999995</v>
      </c>
      <c r="R15">
        <f t="shared" si="5"/>
        <v>27556</v>
      </c>
      <c r="T15">
        <v>8</v>
      </c>
      <c r="U15" s="3">
        <v>4.7</v>
      </c>
      <c r="V15">
        <v>1</v>
      </c>
      <c r="W15" s="7" t="s">
        <v>62</v>
      </c>
      <c r="X15">
        <f>X10-1.5*X13</f>
        <v>-8.3500000000000014</v>
      </c>
    </row>
    <row r="16" spans="1:24" ht="12.75" x14ac:dyDescent="0.2">
      <c r="A16">
        <v>15</v>
      </c>
      <c r="B16" s="3" t="s">
        <v>24</v>
      </c>
      <c r="C16" s="3">
        <v>2.9</v>
      </c>
      <c r="D16" s="3">
        <v>42</v>
      </c>
      <c r="E16" s="3">
        <v>3.3</v>
      </c>
      <c r="F16" s="3">
        <v>2</v>
      </c>
      <c r="G16" s="3">
        <v>5.0999999999999996</v>
      </c>
      <c r="H16" s="3" t="s">
        <v>11</v>
      </c>
      <c r="I16" s="3">
        <v>2</v>
      </c>
      <c r="J16">
        <f t="shared" si="0"/>
        <v>0</v>
      </c>
      <c r="M16">
        <f t="shared" si="1"/>
        <v>87</v>
      </c>
      <c r="N16">
        <f t="shared" si="2"/>
        <v>2.9</v>
      </c>
      <c r="O16">
        <f t="shared" si="3"/>
        <v>30</v>
      </c>
      <c r="P16">
        <f t="shared" si="4"/>
        <v>8.41</v>
      </c>
      <c r="R16">
        <f t="shared" si="5"/>
        <v>900</v>
      </c>
      <c r="T16">
        <v>5</v>
      </c>
      <c r="U16" s="3">
        <v>6.8</v>
      </c>
      <c r="V16">
        <v>1</v>
      </c>
      <c r="W16" s="7" t="s">
        <v>63</v>
      </c>
      <c r="X16">
        <f>X11+1.5*X13</f>
        <v>16.850000000000001</v>
      </c>
    </row>
    <row r="17" spans="1:24" ht="12.75" x14ac:dyDescent="0.2">
      <c r="A17">
        <v>16</v>
      </c>
      <c r="B17" s="3" t="s">
        <v>25</v>
      </c>
      <c r="C17" s="3">
        <v>1.6</v>
      </c>
      <c r="D17" s="3">
        <v>26</v>
      </c>
      <c r="E17" s="3">
        <v>1.9</v>
      </c>
      <c r="F17" s="3">
        <v>1.4</v>
      </c>
      <c r="G17" s="3">
        <v>5.0999999999999996</v>
      </c>
      <c r="H17" s="3" t="s">
        <v>11</v>
      </c>
      <c r="I17" s="3">
        <v>0</v>
      </c>
      <c r="J17">
        <f t="shared" si="0"/>
        <v>0</v>
      </c>
      <c r="M17">
        <f t="shared" si="1"/>
        <v>100</v>
      </c>
      <c r="N17">
        <f t="shared" si="2"/>
        <v>2.5</v>
      </c>
      <c r="O17">
        <f t="shared" si="3"/>
        <v>40</v>
      </c>
      <c r="P17">
        <f t="shared" si="4"/>
        <v>6.25</v>
      </c>
      <c r="R17">
        <f t="shared" si="5"/>
        <v>1600</v>
      </c>
      <c r="T17">
        <v>3</v>
      </c>
      <c r="U17" s="10">
        <v>7.4</v>
      </c>
      <c r="V17">
        <v>1</v>
      </c>
    </row>
    <row r="18" spans="1:24" ht="12.75" x14ac:dyDescent="0.2">
      <c r="A18">
        <v>17</v>
      </c>
      <c r="B18" s="3" t="s">
        <v>26</v>
      </c>
      <c r="C18" s="3">
        <v>3.9</v>
      </c>
      <c r="D18" s="3">
        <v>34</v>
      </c>
      <c r="E18" s="3">
        <v>2.5</v>
      </c>
      <c r="F18" s="3">
        <v>2.1</v>
      </c>
      <c r="G18" s="3">
        <v>5.0999999999999996</v>
      </c>
      <c r="H18" s="3" t="s">
        <v>11</v>
      </c>
      <c r="I18" s="3">
        <v>2</v>
      </c>
      <c r="J18">
        <f t="shared" si="0"/>
        <v>0</v>
      </c>
      <c r="M18">
        <f t="shared" si="1"/>
        <v>72.8</v>
      </c>
      <c r="N18">
        <f t="shared" si="2"/>
        <v>2.8</v>
      </c>
      <c r="O18">
        <f t="shared" si="3"/>
        <v>26</v>
      </c>
      <c r="P18">
        <f t="shared" si="4"/>
        <v>7.839999999999999</v>
      </c>
      <c r="R18">
        <f t="shared" si="5"/>
        <v>676</v>
      </c>
      <c r="T18">
        <v>1</v>
      </c>
      <c r="U18" s="3">
        <v>9.1999999999999993</v>
      </c>
      <c r="V18">
        <v>1</v>
      </c>
    </row>
    <row r="19" spans="1:24" ht="12.75" x14ac:dyDescent="0.2">
      <c r="A19">
        <v>18</v>
      </c>
      <c r="B19" s="3" t="s">
        <v>27</v>
      </c>
      <c r="C19" s="3">
        <v>4.7</v>
      </c>
      <c r="D19" s="3">
        <v>66</v>
      </c>
      <c r="E19" s="3">
        <v>5.8</v>
      </c>
      <c r="F19" s="3">
        <v>3</v>
      </c>
      <c r="G19" s="3">
        <v>5.0999999999999996</v>
      </c>
      <c r="H19" s="3" t="s">
        <v>9</v>
      </c>
      <c r="I19" s="3">
        <v>1</v>
      </c>
      <c r="J19">
        <f t="shared" si="0"/>
        <v>1</v>
      </c>
      <c r="M19">
        <f t="shared" si="1"/>
        <v>260</v>
      </c>
      <c r="N19">
        <f t="shared" si="2"/>
        <v>5.2</v>
      </c>
      <c r="O19">
        <f t="shared" si="3"/>
        <v>50</v>
      </c>
      <c r="P19">
        <f t="shared" si="4"/>
        <v>27.040000000000003</v>
      </c>
      <c r="R19">
        <f t="shared" si="5"/>
        <v>2500</v>
      </c>
      <c r="T19">
        <v>4</v>
      </c>
      <c r="U19" s="3">
        <v>10.7</v>
      </c>
      <c r="V19">
        <v>1</v>
      </c>
    </row>
    <row r="20" spans="1:24" ht="12.75" x14ac:dyDescent="0.2">
      <c r="A20">
        <v>19</v>
      </c>
      <c r="B20" s="3" t="s">
        <v>28</v>
      </c>
      <c r="C20" s="3">
        <v>2.7</v>
      </c>
      <c r="D20" s="3">
        <v>57</v>
      </c>
      <c r="E20" s="3">
        <v>4.2</v>
      </c>
      <c r="F20" s="3">
        <v>2.9</v>
      </c>
      <c r="G20" s="3">
        <v>5.0999999999999996</v>
      </c>
      <c r="H20" s="3" t="s">
        <v>11</v>
      </c>
      <c r="I20" s="3">
        <v>0</v>
      </c>
      <c r="J20">
        <f t="shared" si="0"/>
        <v>0</v>
      </c>
      <c r="M20">
        <f t="shared" si="1"/>
        <v>455.70000000000005</v>
      </c>
      <c r="N20">
        <f t="shared" si="2"/>
        <v>4.9000000000000004</v>
      </c>
      <c r="O20">
        <f t="shared" si="3"/>
        <v>93</v>
      </c>
      <c r="P20">
        <f t="shared" si="4"/>
        <v>24.010000000000005</v>
      </c>
      <c r="R20">
        <f t="shared" si="5"/>
        <v>8649</v>
      </c>
      <c r="T20">
        <v>2</v>
      </c>
      <c r="U20" s="3">
        <v>15</v>
      </c>
      <c r="V20">
        <v>1</v>
      </c>
    </row>
    <row r="21" spans="1:24" ht="12.75" x14ac:dyDescent="0.2">
      <c r="A21">
        <v>20</v>
      </c>
      <c r="B21" s="3" t="s">
        <v>29</v>
      </c>
      <c r="C21" s="3">
        <v>2.2000000000000002</v>
      </c>
      <c r="D21" s="3">
        <v>15</v>
      </c>
      <c r="E21" s="3">
        <v>1.2</v>
      </c>
      <c r="F21" s="3">
        <v>0.8</v>
      </c>
      <c r="G21" s="3">
        <v>40</v>
      </c>
      <c r="H21" s="3" t="s">
        <v>9</v>
      </c>
      <c r="I21" s="3">
        <v>0</v>
      </c>
      <c r="J21">
        <f t="shared" si="0"/>
        <v>1</v>
      </c>
      <c r="M21">
        <f t="shared" si="1"/>
        <v>154</v>
      </c>
      <c r="N21">
        <f t="shared" si="2"/>
        <v>3.5</v>
      </c>
      <c r="O21">
        <f t="shared" si="3"/>
        <v>44</v>
      </c>
      <c r="P21">
        <f t="shared" si="4"/>
        <v>12.25</v>
      </c>
      <c r="R21">
        <f t="shared" si="5"/>
        <v>1936</v>
      </c>
    </row>
    <row r="22" spans="1:24" ht="12.75" x14ac:dyDescent="0.2">
      <c r="A22">
        <v>21</v>
      </c>
      <c r="B22" s="3" t="s">
        <v>30</v>
      </c>
      <c r="C22" s="3">
        <v>3.4</v>
      </c>
      <c r="D22" s="3">
        <v>30</v>
      </c>
      <c r="E22" s="3">
        <v>1.7</v>
      </c>
      <c r="F22" s="3">
        <v>1.1000000000000001</v>
      </c>
      <c r="G22" s="3">
        <v>4.8</v>
      </c>
      <c r="H22" s="3" t="s">
        <v>9</v>
      </c>
      <c r="I22" s="3">
        <v>3</v>
      </c>
      <c r="J22">
        <f t="shared" si="0"/>
        <v>1</v>
      </c>
      <c r="M22">
        <f t="shared" si="1"/>
        <v>236.5</v>
      </c>
      <c r="N22">
        <f t="shared" si="2"/>
        <v>4.3</v>
      </c>
      <c r="O22">
        <f t="shared" si="3"/>
        <v>55</v>
      </c>
      <c r="P22">
        <f t="shared" si="4"/>
        <v>18.489999999999998</v>
      </c>
      <c r="R22">
        <f t="shared" si="5"/>
        <v>3025</v>
      </c>
      <c r="T22" s="7" t="s">
        <v>57</v>
      </c>
    </row>
    <row r="23" spans="1:24" ht="12.75" x14ac:dyDescent="0.2">
      <c r="A23">
        <v>22</v>
      </c>
      <c r="B23" s="3" t="s">
        <v>31</v>
      </c>
      <c r="C23" s="3">
        <v>1.5</v>
      </c>
      <c r="D23" s="3">
        <v>60</v>
      </c>
      <c r="E23" s="3">
        <v>2.5</v>
      </c>
      <c r="F23" s="3">
        <v>1.8</v>
      </c>
      <c r="G23" s="3">
        <v>2.2999999999999998</v>
      </c>
      <c r="H23" s="3" t="s">
        <v>9</v>
      </c>
      <c r="I23" s="3">
        <v>3</v>
      </c>
      <c r="J23">
        <f t="shared" si="0"/>
        <v>1</v>
      </c>
      <c r="M23">
        <f t="shared" si="1"/>
        <v>121.8</v>
      </c>
      <c r="N23">
        <f t="shared" si="2"/>
        <v>2.9</v>
      </c>
      <c r="O23">
        <f t="shared" si="3"/>
        <v>42</v>
      </c>
      <c r="P23">
        <f t="shared" si="4"/>
        <v>8.41</v>
      </c>
      <c r="R23">
        <f t="shared" si="5"/>
        <v>1764</v>
      </c>
    </row>
    <row r="24" spans="1:24" ht="12.75" x14ac:dyDescent="0.2">
      <c r="A24">
        <v>23</v>
      </c>
      <c r="B24" s="3" t="s">
        <v>32</v>
      </c>
      <c r="C24" s="3">
        <v>1.1000000000000001</v>
      </c>
      <c r="D24" s="3">
        <v>20</v>
      </c>
      <c r="E24" s="3">
        <v>1.2</v>
      </c>
      <c r="F24" s="3">
        <v>1</v>
      </c>
      <c r="G24" s="3">
        <v>4.7</v>
      </c>
      <c r="H24" s="3" t="s">
        <v>9</v>
      </c>
      <c r="I24" s="3">
        <v>3</v>
      </c>
      <c r="J24">
        <f t="shared" si="0"/>
        <v>1</v>
      </c>
      <c r="M24">
        <f t="shared" si="1"/>
        <v>41.6</v>
      </c>
      <c r="N24">
        <f t="shared" si="2"/>
        <v>1.6</v>
      </c>
      <c r="O24">
        <f t="shared" si="3"/>
        <v>26</v>
      </c>
      <c r="P24">
        <f t="shared" si="4"/>
        <v>2.5600000000000005</v>
      </c>
      <c r="R24">
        <f t="shared" si="5"/>
        <v>676</v>
      </c>
      <c r="T24" t="s">
        <v>54</v>
      </c>
      <c r="U24" s="1" t="s">
        <v>1</v>
      </c>
      <c r="V24" t="s">
        <v>55</v>
      </c>
    </row>
    <row r="25" spans="1:24" ht="12.75" x14ac:dyDescent="0.2">
      <c r="A25">
        <v>24</v>
      </c>
      <c r="B25" s="3" t="s">
        <v>33</v>
      </c>
      <c r="C25" s="3">
        <v>0.8</v>
      </c>
      <c r="D25" s="3">
        <v>10</v>
      </c>
      <c r="E25" s="3">
        <v>0.6</v>
      </c>
      <c r="F25" s="3">
        <v>0.7</v>
      </c>
      <c r="G25" s="3">
        <v>2.9</v>
      </c>
      <c r="H25" s="3" t="s">
        <v>9</v>
      </c>
      <c r="I25" s="3">
        <v>0</v>
      </c>
      <c r="J25">
        <f t="shared" si="0"/>
        <v>1</v>
      </c>
      <c r="M25">
        <f t="shared" si="1"/>
        <v>132.6</v>
      </c>
      <c r="N25">
        <f t="shared" si="2"/>
        <v>3.9</v>
      </c>
      <c r="O25">
        <f t="shared" si="3"/>
        <v>34</v>
      </c>
      <c r="P25">
        <f t="shared" si="4"/>
        <v>15.209999999999999</v>
      </c>
      <c r="R25">
        <f t="shared" si="5"/>
        <v>1156</v>
      </c>
      <c r="T25">
        <v>15</v>
      </c>
      <c r="U25" s="3">
        <v>1.3</v>
      </c>
      <c r="V25">
        <v>0</v>
      </c>
    </row>
    <row r="26" spans="1:24" ht="12.75" x14ac:dyDescent="0.2">
      <c r="A26">
        <v>25</v>
      </c>
      <c r="B26" s="3" t="s">
        <v>34</v>
      </c>
      <c r="C26" s="3">
        <v>1.5</v>
      </c>
      <c r="D26" s="3">
        <v>12</v>
      </c>
      <c r="E26" s="3">
        <v>0.8</v>
      </c>
      <c r="F26" s="3">
        <v>0.5</v>
      </c>
      <c r="G26" s="3">
        <v>2.9</v>
      </c>
      <c r="H26" s="3" t="s">
        <v>11</v>
      </c>
      <c r="I26" s="3">
        <v>3</v>
      </c>
      <c r="J26">
        <f t="shared" si="0"/>
        <v>0</v>
      </c>
      <c r="M26">
        <f t="shared" si="1"/>
        <v>310.2</v>
      </c>
      <c r="N26">
        <f t="shared" si="2"/>
        <v>4.7</v>
      </c>
      <c r="O26">
        <f t="shared" si="3"/>
        <v>66</v>
      </c>
      <c r="P26">
        <f t="shared" si="4"/>
        <v>22.090000000000003</v>
      </c>
      <c r="R26">
        <f t="shared" si="5"/>
        <v>4356</v>
      </c>
      <c r="T26">
        <v>12</v>
      </c>
      <c r="U26" s="3">
        <v>1.5</v>
      </c>
      <c r="V26">
        <v>0</v>
      </c>
    </row>
    <row r="27" spans="1:24" ht="12.75" x14ac:dyDescent="0.2">
      <c r="A27">
        <v>26</v>
      </c>
      <c r="B27" s="3" t="s">
        <v>35</v>
      </c>
      <c r="C27" s="3">
        <v>0.7</v>
      </c>
      <c r="D27" s="3">
        <v>12</v>
      </c>
      <c r="E27" s="3">
        <v>0.9</v>
      </c>
      <c r="F27" s="3">
        <v>0.6</v>
      </c>
      <c r="G27" s="3">
        <v>4</v>
      </c>
      <c r="H27" s="3" t="s">
        <v>9</v>
      </c>
      <c r="I27" s="3">
        <v>1</v>
      </c>
      <c r="J27">
        <f t="shared" si="0"/>
        <v>1</v>
      </c>
      <c r="M27">
        <f t="shared" si="1"/>
        <v>153.9</v>
      </c>
      <c r="N27">
        <f t="shared" si="2"/>
        <v>2.7</v>
      </c>
      <c r="O27">
        <f t="shared" si="3"/>
        <v>57</v>
      </c>
      <c r="P27">
        <f t="shared" si="4"/>
        <v>7.2900000000000009</v>
      </c>
      <c r="R27">
        <f t="shared" si="5"/>
        <v>3249</v>
      </c>
      <c r="T27">
        <v>14</v>
      </c>
      <c r="U27" s="3">
        <v>1.5</v>
      </c>
      <c r="V27">
        <v>0</v>
      </c>
    </row>
    <row r="28" spans="1:24" ht="12.75" x14ac:dyDescent="0.2">
      <c r="A28">
        <v>27</v>
      </c>
      <c r="B28" s="3" t="s">
        <v>36</v>
      </c>
      <c r="C28" s="3">
        <v>1.6</v>
      </c>
      <c r="D28" s="3">
        <v>14</v>
      </c>
      <c r="E28" s="3">
        <v>1.1000000000000001</v>
      </c>
      <c r="F28" s="3">
        <v>0.8</v>
      </c>
      <c r="G28" s="3">
        <v>398.4</v>
      </c>
      <c r="H28" s="3" t="s">
        <v>11</v>
      </c>
      <c r="I28" s="3">
        <v>3</v>
      </c>
      <c r="J28">
        <f t="shared" si="0"/>
        <v>0</v>
      </c>
      <c r="M28">
        <f t="shared" si="1"/>
        <v>33</v>
      </c>
      <c r="N28">
        <f t="shared" si="2"/>
        <v>2.2000000000000002</v>
      </c>
      <c r="O28">
        <f t="shared" si="3"/>
        <v>15</v>
      </c>
      <c r="P28">
        <f t="shared" si="4"/>
        <v>4.8400000000000007</v>
      </c>
      <c r="R28">
        <f t="shared" si="5"/>
        <v>225</v>
      </c>
      <c r="T28">
        <v>9</v>
      </c>
      <c r="U28" s="10">
        <v>1.6</v>
      </c>
      <c r="V28">
        <v>0</v>
      </c>
    </row>
    <row r="29" spans="1:24" ht="12.75" x14ac:dyDescent="0.2">
      <c r="A29">
        <v>28</v>
      </c>
      <c r="B29" s="3" t="s">
        <v>37</v>
      </c>
      <c r="C29" s="3">
        <v>1.5</v>
      </c>
      <c r="D29" s="3">
        <v>21</v>
      </c>
      <c r="E29" s="3">
        <v>1.7</v>
      </c>
      <c r="F29" s="3">
        <v>1</v>
      </c>
      <c r="G29" s="3">
        <v>113.4</v>
      </c>
      <c r="H29" s="3" t="s">
        <v>11</v>
      </c>
      <c r="I29" s="3">
        <v>1</v>
      </c>
      <c r="J29">
        <f t="shared" si="0"/>
        <v>0</v>
      </c>
      <c r="M29">
        <f t="shared" si="1"/>
        <v>102</v>
      </c>
      <c r="N29">
        <f t="shared" si="2"/>
        <v>3.4</v>
      </c>
      <c r="O29">
        <f t="shared" si="3"/>
        <v>30</v>
      </c>
      <c r="P29">
        <f t="shared" si="4"/>
        <v>11.559999999999999</v>
      </c>
      <c r="R29">
        <f t="shared" si="5"/>
        <v>900</v>
      </c>
      <c r="T29">
        <v>13</v>
      </c>
      <c r="U29" s="3">
        <v>1.6</v>
      </c>
      <c r="V29">
        <v>0</v>
      </c>
    </row>
    <row r="30" spans="1:24" ht="12.75" x14ac:dyDescent="0.2">
      <c r="A30">
        <v>29</v>
      </c>
      <c r="B30" s="3" t="s">
        <v>38</v>
      </c>
      <c r="C30" s="3">
        <v>1.3</v>
      </c>
      <c r="D30" s="3">
        <v>18</v>
      </c>
      <c r="E30" s="3">
        <v>1.4</v>
      </c>
      <c r="F30" s="3">
        <v>0.9</v>
      </c>
      <c r="G30" s="3">
        <v>113.4</v>
      </c>
      <c r="H30" s="3" t="s">
        <v>11</v>
      </c>
      <c r="I30" s="3">
        <v>3</v>
      </c>
      <c r="J30">
        <f t="shared" si="0"/>
        <v>0</v>
      </c>
      <c r="M30">
        <f t="shared" si="1"/>
        <v>90</v>
      </c>
      <c r="N30">
        <f t="shared" si="2"/>
        <v>1.5</v>
      </c>
      <c r="O30">
        <f t="shared" si="3"/>
        <v>60</v>
      </c>
      <c r="P30">
        <f t="shared" si="4"/>
        <v>2.25</v>
      </c>
      <c r="R30">
        <f t="shared" si="5"/>
        <v>3600</v>
      </c>
      <c r="T30">
        <v>3</v>
      </c>
      <c r="U30" s="3">
        <v>2.5</v>
      </c>
      <c r="V30">
        <v>0</v>
      </c>
      <c r="W30" s="7" t="s">
        <v>58</v>
      </c>
      <c r="X30">
        <f>U32</f>
        <v>2.9</v>
      </c>
    </row>
    <row r="31" spans="1:24" ht="12.75" x14ac:dyDescent="0.2">
      <c r="A31">
        <v>30</v>
      </c>
      <c r="B31" s="3" t="s">
        <v>39</v>
      </c>
      <c r="C31" s="3">
        <v>1</v>
      </c>
      <c r="D31" s="3">
        <v>8</v>
      </c>
      <c r="E31" s="3">
        <v>0.7</v>
      </c>
      <c r="F31" s="3">
        <v>0.5</v>
      </c>
      <c r="G31" s="3">
        <v>7.9</v>
      </c>
      <c r="H31" s="3" t="s">
        <v>9</v>
      </c>
      <c r="I31" s="3">
        <v>1</v>
      </c>
      <c r="J31">
        <f t="shared" si="0"/>
        <v>1</v>
      </c>
      <c r="M31">
        <f t="shared" si="1"/>
        <v>22</v>
      </c>
      <c r="N31">
        <f t="shared" si="2"/>
        <v>1.1000000000000001</v>
      </c>
      <c r="O31">
        <f t="shared" si="3"/>
        <v>20</v>
      </c>
      <c r="P31">
        <f t="shared" si="4"/>
        <v>1.2100000000000002</v>
      </c>
      <c r="R31">
        <f t="shared" si="5"/>
        <v>400</v>
      </c>
      <c r="T31">
        <v>11</v>
      </c>
      <c r="U31" s="3">
        <v>2.7</v>
      </c>
      <c r="V31">
        <v>0</v>
      </c>
      <c r="W31" s="7" t="s">
        <v>59</v>
      </c>
      <c r="X31">
        <f>U28</f>
        <v>1.6</v>
      </c>
    </row>
    <row r="32" spans="1:24" ht="12.75" x14ac:dyDescent="0.2">
      <c r="A32">
        <v>31</v>
      </c>
      <c r="B32" s="3" t="s">
        <v>40</v>
      </c>
      <c r="C32" s="3">
        <v>1.8</v>
      </c>
      <c r="D32" s="3">
        <v>45</v>
      </c>
      <c r="E32" s="3">
        <v>2.2000000000000002</v>
      </c>
      <c r="F32" s="3">
        <v>1.7</v>
      </c>
      <c r="G32" s="3">
        <v>4.7</v>
      </c>
      <c r="H32" s="3" t="s">
        <v>9</v>
      </c>
      <c r="I32" s="3">
        <v>3</v>
      </c>
      <c r="J32">
        <f t="shared" si="0"/>
        <v>1</v>
      </c>
      <c r="M32">
        <f t="shared" si="1"/>
        <v>8</v>
      </c>
      <c r="N32">
        <f t="shared" si="2"/>
        <v>0.8</v>
      </c>
      <c r="O32">
        <f t="shared" si="3"/>
        <v>10</v>
      </c>
      <c r="P32">
        <f t="shared" si="4"/>
        <v>0.64000000000000012</v>
      </c>
      <c r="R32">
        <f t="shared" si="5"/>
        <v>100</v>
      </c>
      <c r="T32">
        <v>8</v>
      </c>
      <c r="U32" s="10">
        <v>2.9</v>
      </c>
      <c r="V32">
        <v>0</v>
      </c>
      <c r="W32" s="7" t="s">
        <v>60</v>
      </c>
      <c r="X32">
        <f>U36</f>
        <v>4.9000000000000004</v>
      </c>
    </row>
    <row r="33" spans="12:24" ht="15.75" customHeight="1" x14ac:dyDescent="0.2">
      <c r="M33">
        <f t="shared" si="1"/>
        <v>18</v>
      </c>
      <c r="N33">
        <f t="shared" si="2"/>
        <v>1.5</v>
      </c>
      <c r="O33">
        <f t="shared" si="3"/>
        <v>12</v>
      </c>
      <c r="P33">
        <f t="shared" si="4"/>
        <v>2.25</v>
      </c>
      <c r="R33">
        <f t="shared" si="5"/>
        <v>144</v>
      </c>
      <c r="T33">
        <v>6</v>
      </c>
      <c r="U33" s="3">
        <v>3.5</v>
      </c>
      <c r="V33">
        <v>0</v>
      </c>
    </row>
    <row r="34" spans="12:24" ht="15.75" customHeight="1" x14ac:dyDescent="0.2">
      <c r="M34">
        <f t="shared" si="1"/>
        <v>8.3999999999999986</v>
      </c>
      <c r="N34">
        <f t="shared" si="2"/>
        <v>0.7</v>
      </c>
      <c r="O34">
        <f t="shared" si="3"/>
        <v>12</v>
      </c>
      <c r="P34">
        <f t="shared" si="4"/>
        <v>0.48999999999999994</v>
      </c>
      <c r="R34">
        <f t="shared" si="5"/>
        <v>144</v>
      </c>
      <c r="T34">
        <v>10</v>
      </c>
      <c r="U34" s="3">
        <v>3.9</v>
      </c>
      <c r="V34">
        <v>0</v>
      </c>
      <c r="W34" s="7" t="s">
        <v>61</v>
      </c>
      <c r="X34">
        <f>X32-X31</f>
        <v>3.3000000000000003</v>
      </c>
    </row>
    <row r="35" spans="12:24" ht="15.75" customHeight="1" x14ac:dyDescent="0.2">
      <c r="M35">
        <f t="shared" si="1"/>
        <v>22.400000000000002</v>
      </c>
      <c r="N35">
        <f t="shared" si="2"/>
        <v>1.6</v>
      </c>
      <c r="O35">
        <f t="shared" si="3"/>
        <v>14</v>
      </c>
      <c r="P35">
        <f t="shared" si="4"/>
        <v>2.5600000000000005</v>
      </c>
      <c r="R35">
        <f t="shared" si="5"/>
        <v>196</v>
      </c>
      <c r="T35">
        <v>7</v>
      </c>
      <c r="U35" s="3">
        <v>4.3</v>
      </c>
      <c r="V35">
        <v>0</v>
      </c>
    </row>
    <row r="36" spans="12:24" ht="15.75" customHeight="1" x14ac:dyDescent="0.2">
      <c r="M36">
        <f t="shared" si="1"/>
        <v>31.5</v>
      </c>
      <c r="N36">
        <f t="shared" si="2"/>
        <v>1.5</v>
      </c>
      <c r="O36">
        <f t="shared" si="3"/>
        <v>21</v>
      </c>
      <c r="P36">
        <f t="shared" si="4"/>
        <v>2.25</v>
      </c>
      <c r="R36">
        <f t="shared" si="5"/>
        <v>441</v>
      </c>
      <c r="T36">
        <v>5</v>
      </c>
      <c r="U36" s="10">
        <v>4.9000000000000004</v>
      </c>
      <c r="V36">
        <v>0</v>
      </c>
      <c r="W36" s="7" t="s">
        <v>62</v>
      </c>
      <c r="X36">
        <f>X31-1.5*X34</f>
        <v>-3.35</v>
      </c>
    </row>
    <row r="37" spans="12:24" ht="15.75" customHeight="1" x14ac:dyDescent="0.2">
      <c r="M37">
        <f t="shared" si="1"/>
        <v>23.400000000000002</v>
      </c>
      <c r="N37">
        <f t="shared" si="2"/>
        <v>1.3</v>
      </c>
      <c r="O37">
        <f t="shared" si="3"/>
        <v>18</v>
      </c>
      <c r="P37">
        <f t="shared" si="4"/>
        <v>1.6900000000000002</v>
      </c>
      <c r="R37">
        <f t="shared" si="5"/>
        <v>324</v>
      </c>
      <c r="T37">
        <v>4</v>
      </c>
      <c r="U37" s="3">
        <v>5.2</v>
      </c>
      <c r="V37">
        <v>0</v>
      </c>
      <c r="W37" s="7" t="s">
        <v>63</v>
      </c>
      <c r="X37">
        <f>X32+1.5*X34</f>
        <v>9.8500000000000014</v>
      </c>
    </row>
    <row r="38" spans="12:24" ht="15.75" customHeight="1" x14ac:dyDescent="0.2">
      <c r="M38">
        <f t="shared" si="1"/>
        <v>8</v>
      </c>
      <c r="N38">
        <f t="shared" si="2"/>
        <v>1</v>
      </c>
      <c r="O38">
        <f t="shared" si="3"/>
        <v>8</v>
      </c>
      <c r="P38">
        <f t="shared" si="4"/>
        <v>1</v>
      </c>
      <c r="R38">
        <f t="shared" si="5"/>
        <v>64</v>
      </c>
      <c r="T38">
        <v>2</v>
      </c>
      <c r="U38" s="3">
        <v>6.7</v>
      </c>
      <c r="V38">
        <v>0</v>
      </c>
    </row>
    <row r="39" spans="12:24" ht="15.75" customHeight="1" x14ac:dyDescent="0.2">
      <c r="M39">
        <f t="shared" si="1"/>
        <v>81</v>
      </c>
      <c r="N39">
        <f t="shared" si="2"/>
        <v>1.8</v>
      </c>
      <c r="O39">
        <f t="shared" si="3"/>
        <v>45</v>
      </c>
      <c r="P39">
        <f t="shared" si="4"/>
        <v>3.24</v>
      </c>
      <c r="R39">
        <f>O39^2</f>
        <v>2025</v>
      </c>
      <c r="T39">
        <v>1</v>
      </c>
      <c r="U39" s="3">
        <v>12.4</v>
      </c>
      <c r="V39">
        <v>0</v>
      </c>
    </row>
    <row r="40" spans="12:24" ht="15.75" customHeight="1" x14ac:dyDescent="0.2">
      <c r="L40" s="5" t="s">
        <v>49</v>
      </c>
      <c r="M40" s="5">
        <f>SUM(M9:M39)</f>
        <v>16203.799999999997</v>
      </c>
      <c r="N40" s="5">
        <f>SUM(N9:N39)</f>
        <v>128.50000000000003</v>
      </c>
      <c r="O40" s="5">
        <f>SUM(O9:O39)</f>
        <v>2215</v>
      </c>
      <c r="P40" s="5">
        <f>SUM(P9:P39)</f>
        <v>917.6099999999999</v>
      </c>
      <c r="Q40" s="5">
        <f>SUM(N9:N39)^2</f>
        <v>16512.250000000007</v>
      </c>
      <c r="R40" s="5">
        <f>SUM(R9:R39)</f>
        <v>409085</v>
      </c>
      <c r="S40" s="5">
        <f>SUM(O9:O39)^2</f>
        <v>4906225</v>
      </c>
    </row>
    <row r="42" spans="12:24" ht="15.75" customHeight="1" x14ac:dyDescent="0.2">
      <c r="L42" t="s">
        <v>50</v>
      </c>
      <c r="M42" s="8">
        <f>(A32*M40)-(N40)*(O40)</f>
        <v>217690.29999999987</v>
      </c>
    </row>
    <row r="43" spans="12:24" ht="15.75" customHeight="1" x14ac:dyDescent="0.2">
      <c r="L43" t="s">
        <v>51</v>
      </c>
      <c r="M43" s="9">
        <f>SQRT(((A32*P40)-Q40)*((A32*R40)-S40))</f>
        <v>304613.03205969359</v>
      </c>
    </row>
    <row r="44" spans="12:24" ht="15.75" customHeight="1" x14ac:dyDescent="0.2">
      <c r="L44" t="s">
        <v>52</v>
      </c>
      <c r="M44">
        <f>M42/M43</f>
        <v>0.71464539296972729</v>
      </c>
    </row>
    <row r="45" spans="12:24" ht="15.75" customHeight="1" x14ac:dyDescent="0.2">
      <c r="L45" t="s">
        <v>53</v>
      </c>
      <c r="M45">
        <f>CORREL(C2:C32,D2:D32)</f>
        <v>0.71464539296972729</v>
      </c>
    </row>
  </sheetData>
  <sortState xmlns:xlrd2="http://schemas.microsoft.com/office/spreadsheetml/2017/richdata2" ref="T25:V39">
    <sortCondition ref="U25:U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B10C-17EA-4CB0-B6F7-216F2E1B3367}">
  <dimension ref="A1:CI67"/>
  <sheetViews>
    <sheetView tabSelected="1" topLeftCell="BI31" zoomScale="85" zoomScaleNormal="85" workbookViewId="0">
      <selection activeCell="CB38" sqref="CB37:CB38"/>
    </sheetView>
  </sheetViews>
  <sheetFormatPr baseColWidth="10" defaultRowHeight="12.75" x14ac:dyDescent="0.2"/>
  <cols>
    <col min="1" max="1" width="6.5703125" bestFit="1" customWidth="1"/>
    <col min="2" max="2" width="13.7109375" bestFit="1" customWidth="1"/>
    <col min="3" max="3" width="21.7109375" bestFit="1" customWidth="1"/>
    <col min="4" max="4" width="18.5703125" bestFit="1" customWidth="1"/>
    <col min="5" max="5" width="28.85546875" bestFit="1" customWidth="1"/>
    <col min="6" max="6" width="18.85546875" bestFit="1" customWidth="1"/>
    <col min="7" max="7" width="13.140625" bestFit="1" customWidth="1"/>
    <col min="8" max="8" width="16.42578125" bestFit="1" customWidth="1"/>
    <col min="9" max="9" width="13" bestFit="1" customWidth="1"/>
    <col min="10" max="11" width="10.140625" bestFit="1" customWidth="1"/>
    <col min="16" max="19" width="12" bestFit="1" customWidth="1"/>
    <col min="20" max="20" width="9.7109375" bestFit="1" customWidth="1"/>
  </cols>
  <sheetData>
    <row r="1" spans="1:87" x14ac:dyDescent="0.2">
      <c r="A1" s="11" t="s">
        <v>54</v>
      </c>
      <c r="B1" s="11" t="s">
        <v>0</v>
      </c>
      <c r="C1" s="11" t="s">
        <v>76</v>
      </c>
      <c r="D1" s="11" t="s">
        <v>75</v>
      </c>
      <c r="E1" s="11" t="s">
        <v>74</v>
      </c>
      <c r="F1" s="11" t="s">
        <v>73</v>
      </c>
      <c r="G1" s="11" t="s">
        <v>72</v>
      </c>
      <c r="H1" s="11" t="s">
        <v>71</v>
      </c>
      <c r="I1" s="11" t="s">
        <v>7</v>
      </c>
      <c r="J1" s="7" t="s">
        <v>77</v>
      </c>
      <c r="K1" s="7" t="s">
        <v>78</v>
      </c>
      <c r="L1" s="7" t="s">
        <v>79</v>
      </c>
      <c r="M1" s="7" t="s">
        <v>64</v>
      </c>
      <c r="N1" s="7" t="s">
        <v>65</v>
      </c>
      <c r="O1" s="7" t="s">
        <v>80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X1" s="11" t="s">
        <v>54</v>
      </c>
      <c r="Y1" s="11" t="s">
        <v>0</v>
      </c>
      <c r="Z1" s="11" t="s">
        <v>76</v>
      </c>
      <c r="AA1" s="11" t="s">
        <v>75</v>
      </c>
      <c r="AB1" s="11" t="s">
        <v>74</v>
      </c>
      <c r="AC1" s="11" t="s">
        <v>73</v>
      </c>
      <c r="AD1" s="11" t="s">
        <v>72</v>
      </c>
      <c r="AE1" s="11" t="s">
        <v>71</v>
      </c>
      <c r="AF1" s="11" t="s">
        <v>70</v>
      </c>
      <c r="AG1" s="7" t="s">
        <v>77</v>
      </c>
      <c r="AH1" s="7" t="s">
        <v>78</v>
      </c>
      <c r="AI1" s="7" t="s">
        <v>79</v>
      </c>
      <c r="AJ1" s="7" t="s">
        <v>64</v>
      </c>
      <c r="AK1" s="7" t="s">
        <v>65</v>
      </c>
      <c r="AL1" s="7" t="s">
        <v>80</v>
      </c>
      <c r="AM1" t="s">
        <v>66</v>
      </c>
      <c r="AN1" t="s">
        <v>67</v>
      </c>
      <c r="AO1" t="s">
        <v>68</v>
      </c>
      <c r="AP1" t="s">
        <v>69</v>
      </c>
      <c r="AQ1" s="7" t="s">
        <v>83</v>
      </c>
      <c r="AT1" s="11" t="s">
        <v>54</v>
      </c>
      <c r="AU1" s="11" t="s">
        <v>0</v>
      </c>
      <c r="AV1" s="11" t="s">
        <v>76</v>
      </c>
      <c r="AW1" s="11" t="s">
        <v>75</v>
      </c>
      <c r="AX1" s="11" t="s">
        <v>74</v>
      </c>
      <c r="AY1" s="11" t="s">
        <v>73</v>
      </c>
      <c r="AZ1" s="11" t="s">
        <v>72</v>
      </c>
      <c r="BA1" s="11" t="s">
        <v>71</v>
      </c>
      <c r="BB1" s="7" t="s">
        <v>83</v>
      </c>
      <c r="BC1" s="7" t="s">
        <v>77</v>
      </c>
      <c r="BD1" s="7" t="s">
        <v>78</v>
      </c>
      <c r="BE1" s="7" t="s">
        <v>79</v>
      </c>
      <c r="BF1" s="7" t="s">
        <v>64</v>
      </c>
      <c r="BG1" s="7" t="s">
        <v>65</v>
      </c>
      <c r="BH1" s="7" t="s">
        <v>80</v>
      </c>
      <c r="BI1" t="s">
        <v>66</v>
      </c>
      <c r="BJ1" t="s">
        <v>67</v>
      </c>
      <c r="BK1" t="s">
        <v>68</v>
      </c>
      <c r="BL1" t="s">
        <v>69</v>
      </c>
      <c r="BM1" s="7" t="s">
        <v>84</v>
      </c>
      <c r="BP1" s="11" t="s">
        <v>54</v>
      </c>
      <c r="BQ1" s="11" t="s">
        <v>0</v>
      </c>
      <c r="BR1" s="11" t="s">
        <v>76</v>
      </c>
      <c r="BS1" s="11" t="s">
        <v>75</v>
      </c>
      <c r="BT1" s="11" t="s">
        <v>74</v>
      </c>
      <c r="BU1" s="11" t="s">
        <v>73</v>
      </c>
      <c r="BV1" s="11" t="s">
        <v>72</v>
      </c>
      <c r="BW1" s="11" t="s">
        <v>71</v>
      </c>
      <c r="BX1" t="s">
        <v>84</v>
      </c>
      <c r="BY1" s="7" t="s">
        <v>77</v>
      </c>
      <c r="BZ1" s="7" t="s">
        <v>78</v>
      </c>
      <c r="CA1" s="7" t="s">
        <v>79</v>
      </c>
      <c r="CB1" s="7" t="s">
        <v>64</v>
      </c>
      <c r="CC1" s="7" t="s">
        <v>65</v>
      </c>
      <c r="CD1" s="7" t="s">
        <v>80</v>
      </c>
      <c r="CE1" t="s">
        <v>66</v>
      </c>
      <c r="CF1" t="s">
        <v>67</v>
      </c>
      <c r="CG1" t="s">
        <v>68</v>
      </c>
      <c r="CH1" t="s">
        <v>69</v>
      </c>
      <c r="CI1" s="7" t="s">
        <v>132</v>
      </c>
    </row>
    <row r="2" spans="1:87" x14ac:dyDescent="0.2">
      <c r="A2" s="12">
        <v>2</v>
      </c>
      <c r="B2" s="12" t="s">
        <v>10</v>
      </c>
      <c r="C2" s="12">
        <v>12.4</v>
      </c>
      <c r="D2" s="12">
        <v>337</v>
      </c>
      <c r="E2" s="12">
        <v>15.2</v>
      </c>
      <c r="F2" s="12">
        <v>9.5</v>
      </c>
      <c r="G2" s="12">
        <v>5.0999999999999996</v>
      </c>
      <c r="H2" s="12">
        <v>0</v>
      </c>
      <c r="I2" s="12">
        <v>3</v>
      </c>
      <c r="J2">
        <f>AVERAGE(C2:C13)</f>
        <v>3.6833333333333331</v>
      </c>
      <c r="K2">
        <f>AVERAGE(D2:D13)</f>
        <v>62</v>
      </c>
      <c r="L2">
        <f t="shared" ref="L2:N2" si="0">AVERAGE(E2:E13)</f>
        <v>3.25</v>
      </c>
      <c r="M2">
        <f t="shared" si="0"/>
        <v>2.3000000000000003</v>
      </c>
      <c r="N2">
        <f t="shared" si="0"/>
        <v>79.74166666666666</v>
      </c>
      <c r="O2">
        <f>AVERAGE(H2:H13)</f>
        <v>0.5</v>
      </c>
      <c r="P2">
        <f>((C2-$J$2)^2+(D2-$K$2)^2+(E2-$L$2)^2+(F2-$M$2)^2+(G2-$N$2)^2+(H2-$O$2)^2)^0.5</f>
        <v>285.42468565377374</v>
      </c>
      <c r="Q2">
        <f>((C2-$J$14)^2+(D2-$K$14)^2+(E2-$L$14)^2+(F2-$M$14)^2+(G2-$N$14)^2+(H2-$O$14)^2)^0.5</f>
        <v>254.73086232771681</v>
      </c>
      <c r="R2">
        <f>((C2-$J$17)^2+(D2-$K$17)^2+(E2-$L$17)^2+(F2-$M$17)^2+(G2-$N$17)^2+(H2-$O$17)^2)^0.5</f>
        <v>272.11981079769146</v>
      </c>
      <c r="S2">
        <f>((C2-$J$24)^2+(D2-$K$24)^2+(E2-$L$24)^2+(F2-$M$24)^2+(G2-$N$24)^2+(H2-$O$24)^2)^0.5</f>
        <v>253.23062050331475</v>
      </c>
      <c r="T2">
        <f>IF(MIN(P2:S2)=P2,3,IF(MIN(P2:S2)=Q2,2,IF(MIN(P2:S2)=R2,1,IF(MIN(P2:S2)=S2,0))))</f>
        <v>0</v>
      </c>
      <c r="X2" s="12">
        <v>8</v>
      </c>
      <c r="Y2" s="12" t="s">
        <v>17</v>
      </c>
      <c r="Z2" s="12">
        <v>2.9</v>
      </c>
      <c r="AA2" s="12">
        <v>30</v>
      </c>
      <c r="AB2" s="12">
        <v>2.5</v>
      </c>
      <c r="AC2" s="12">
        <v>3</v>
      </c>
      <c r="AD2" s="12">
        <v>398.4</v>
      </c>
      <c r="AE2" s="12">
        <v>1</v>
      </c>
      <c r="AF2" s="12">
        <v>3</v>
      </c>
      <c r="AG2">
        <f>AVERAGE(Z2:Z6)</f>
        <v>4.46</v>
      </c>
      <c r="AH2">
        <f t="shared" ref="AH2:AL2" si="1">AVERAGE(AA2:AA6)</f>
        <v>39</v>
      </c>
      <c r="AI2">
        <f t="shared" si="1"/>
        <v>2.96</v>
      </c>
      <c r="AJ2">
        <f t="shared" si="1"/>
        <v>2.2600000000000002</v>
      </c>
      <c r="AK2">
        <f t="shared" si="1"/>
        <v>227.4</v>
      </c>
      <c r="AL2">
        <f>AVERAGE(AE2:AE6)</f>
        <v>0.4</v>
      </c>
      <c r="AM2">
        <f>((Z2-$AG$2)^2+(AA2-$AH$2)^2+(AB2-$AI$2)^2+(AC2-$AJ$2)^2+(AD2-$AK$2)^2+(AE2-$AL$2)^2)^0.5</f>
        <v>171.24705194542764</v>
      </c>
      <c r="AN2">
        <f>((Z2-$AG$7)^2+(AA2-$AH$7)^2+(AB2-$AI$7)^2+(AC2-$AJ$7)^2+(AD2-$AK$7)^2+(AE2-$AL$7)^2)^0.5</f>
        <v>396.33800249562518</v>
      </c>
      <c r="AO2">
        <f>((Z2-$AG$10)^2+(AA2-$AH$10)^2+(AB2-$AI$10)^2+(AC2-$AJ$10)^2+(AD2-$AK$10)^2+(AE2-$AL$10)^2)^0.5</f>
        <v>391.71103891202779</v>
      </c>
      <c r="AP2">
        <f>((Z2-$AG$29)^2+(AA2-$AH$29)^2+(AB2-$AI$29)^2+(AC2-$AJ$29)^2+(AD2-$AK$29)^2+(AE2-$AL$29)^2)^0.5</f>
        <v>461.41778858752292</v>
      </c>
      <c r="AQ2">
        <f>IF(MIN(AM2:AP2)=AM2,3,IF(MIN(AM2:AP2)=AN2,2,IF(MIN(AM2:AP2)=AO2,1,IF(MIN(AM2:AP2)=AP2,0))))</f>
        <v>3</v>
      </c>
      <c r="AT2" s="12">
        <v>8</v>
      </c>
      <c r="AU2" s="12" t="s">
        <v>17</v>
      </c>
      <c r="AV2" s="12">
        <v>2.9</v>
      </c>
      <c r="AW2" s="12">
        <v>30</v>
      </c>
      <c r="AX2" s="12">
        <v>2.5</v>
      </c>
      <c r="AY2" s="12">
        <v>3</v>
      </c>
      <c r="AZ2" s="12">
        <v>398.4</v>
      </c>
      <c r="BA2" s="12">
        <v>1</v>
      </c>
      <c r="BB2">
        <v>3</v>
      </c>
      <c r="BC2">
        <f>AVERAGE(AV2:AV3)</f>
        <v>2.25</v>
      </c>
      <c r="BD2">
        <f t="shared" ref="BD2:BH2" si="2">AVERAGE(AW2:AW3)</f>
        <v>22</v>
      </c>
      <c r="BE2">
        <f t="shared" si="2"/>
        <v>1.8</v>
      </c>
      <c r="BF2">
        <f t="shared" si="2"/>
        <v>1.9</v>
      </c>
      <c r="BG2">
        <f t="shared" si="2"/>
        <v>398.4</v>
      </c>
      <c r="BH2">
        <f>AVERAGE(BA2:BA3)</f>
        <v>0.5</v>
      </c>
      <c r="BI2">
        <f>((AV2-$BC$2)^2+(AW2-$BD$2)^2+(AX2-$BE$2)^2+(AY2-$BF$2)^2+(AZ2-$BG$2)^2+(BA2-$BH$2)^2)^0.5</f>
        <v>8.1469319378524325</v>
      </c>
      <c r="BJ2">
        <f>((AV2-$BC$4)^2+(AW2-$BD$4)^2+(AX2-$BE$4)^2+(AY2-$BF$4)^2+(AZ2-$BG$4)^2+(BA2-$BH$4)^2)^0.5</f>
        <v>385.97809787708979</v>
      </c>
      <c r="BK2">
        <f>((AV2-$BC$11)^2+(AW2-$BD$11)^2+(AX2-$BE$11)^2+(AY2-$BF$11)^2+(AZ2-$BG$11)^2+(BA2-$BH$11)^2)^0.5</f>
        <v>380.94128425519847</v>
      </c>
      <c r="BL2">
        <f>((AV2-$BC$31)^2+(AW2-$BD$31)^2+(AX2-$BE$31)^2+(AY2-$BF$31)^2+(AZ2-$BG$31)^2+(BA2-$BH$31)^2)^0.5</f>
        <v>522.88262067121718</v>
      </c>
      <c r="BM2">
        <f>IF(MIN(BI2:BL2)=BI2,3,IF(MIN(BI2:BL2)=BJ2,2,IF(MIN(BI2:BL2)=BK2,1,IF(MIN(BI2:BL2)=BL2,0))))</f>
        <v>3</v>
      </c>
      <c r="BP2" s="12">
        <v>8</v>
      </c>
      <c r="BQ2" s="12" t="s">
        <v>17</v>
      </c>
      <c r="BR2" s="12">
        <v>2.9</v>
      </c>
      <c r="BS2" s="12">
        <v>30</v>
      </c>
      <c r="BT2" s="12">
        <v>2.5</v>
      </c>
      <c r="BU2" s="12">
        <v>3</v>
      </c>
      <c r="BV2" s="12">
        <v>398.4</v>
      </c>
      <c r="BW2" s="12">
        <v>1</v>
      </c>
      <c r="BX2">
        <v>3</v>
      </c>
      <c r="BY2">
        <f>AVERAGE(BR2:BR3)</f>
        <v>2.25</v>
      </c>
      <c r="BZ2">
        <f t="shared" ref="BZ2" si="3">AVERAGE(BS2:BS3)</f>
        <v>22</v>
      </c>
      <c r="CA2">
        <f t="shared" ref="CA2" si="4">AVERAGE(BT2:BT3)</f>
        <v>1.8</v>
      </c>
      <c r="CB2">
        <f t="shared" ref="CB2" si="5">AVERAGE(BU2:BU3)</f>
        <v>1.9</v>
      </c>
      <c r="CC2">
        <f t="shared" ref="CC2" si="6">AVERAGE(BV2:BV3)</f>
        <v>398.4</v>
      </c>
      <c r="CD2">
        <f>AVERAGE(BW2:BW3)</f>
        <v>0.5</v>
      </c>
      <c r="CE2">
        <f>((BR2-$BY$2)^2+(BS2-$BZ$2)^2+(BT2-$CA$2)^2+(BU2-$CB$2)^2+(BV2-$CC$2)^2+(BW2-$CD$2)^2)^0.5</f>
        <v>8.1469319378524325</v>
      </c>
      <c r="CF2">
        <f>((BR2-$BY$4)^2+(BS2-$BZ$4)^2+(BT2-$CA$4)^2+(BU2-$CB$4)^2+(BV2-$CC$4)^2+(BW2-$CD$4)^2)^0.5</f>
        <v>385.1156438872182</v>
      </c>
      <c r="CG2">
        <f>((BR2-$BY$10)^2+(BS2-$BZ$10)^2+(BT2-$CA$10)^2+(BU2-$CB$10)^2+(BV2-$CC$10)^2+(BW2-$CD$10)^2)^0.5</f>
        <v>381.53845394237089</v>
      </c>
      <c r="CH2">
        <f>((BR2-$BY$31)^2+(BS2-$BZ$31)^2+(BT2-$CA$31)^2+(BU2-$CB$31)^2+(BV2-$CC$31)^2+(BW2-$CD$31)^2)^0.5</f>
        <v>522.88262067121718</v>
      </c>
      <c r="CI2">
        <f>IF(MIN(CE2:CH2)=CE2,3,IF(MIN(CE2:CH2)=CF2,2,IF(MIN(CE2:CH2)=CG2,1,IF(MIN(CE2:CH2)=CH2,0))))</f>
        <v>3</v>
      </c>
    </row>
    <row r="3" spans="1:87" x14ac:dyDescent="0.2">
      <c r="A3" s="12">
        <v>6</v>
      </c>
      <c r="B3" s="12" t="s">
        <v>15</v>
      </c>
      <c r="C3" s="12">
        <v>10.7</v>
      </c>
      <c r="D3" s="12">
        <v>94</v>
      </c>
      <c r="E3" s="12">
        <v>4.5</v>
      </c>
      <c r="F3" s="12">
        <v>3.2</v>
      </c>
      <c r="G3" s="12">
        <v>7.9</v>
      </c>
      <c r="H3" s="12">
        <v>1</v>
      </c>
      <c r="I3" s="12">
        <v>3</v>
      </c>
      <c r="P3">
        <f t="shared" ref="P3:P32" si="7">((C3-$J$2)^2+(D3-$K$2)^2+(E3-$L$2)^2+(F3-$M$2)^2+(G3-$N$2)^2+(H3-$O$2)^2)^0.5</f>
        <v>78.975193450573798</v>
      </c>
      <c r="Q3">
        <f t="shared" ref="Q3:Q32" si="8">((C3-$J$14)^2+(D3-$K$14)^2+(E3-$L$14)^2+(F3-$M$14)^2+(G3-$N$14)^2+(H3-$O$14)^2)^0.5</f>
        <v>13.273867392570843</v>
      </c>
      <c r="R3">
        <f t="shared" ref="R3:R32" si="9">((C3-$J$17)^2+(D3-$K$17)^2+(E3-$L$17)^2+(F3-$M$17)^2+(G3-$N$17)^2+(H3-$O$17)^2)^0.5</f>
        <v>32.053548945475598</v>
      </c>
      <c r="S3">
        <f t="shared" ref="S3:S32" si="10">((C3-$J$24)^2+(D3-$K$24)^2+(E3-$L$24)^2+(F3-$M$24)^2+(G3-$N$24)^2+(H3-$O$24)^2)^0.5</f>
        <v>16.774168117953945</v>
      </c>
      <c r="T3">
        <f t="shared" ref="T3:T32" si="11">IF(MIN(P3:S3)=P3,3,IF(MIN(P3:S3)=Q3,2,IF(MIN(P3:S3)=R3,1,IF(MIN(P3:S3)=S3,0))))</f>
        <v>2</v>
      </c>
      <c r="X3" s="12">
        <v>27</v>
      </c>
      <c r="Y3" s="12" t="s">
        <v>36</v>
      </c>
      <c r="Z3" s="12">
        <v>1.6</v>
      </c>
      <c r="AA3" s="12">
        <v>14</v>
      </c>
      <c r="AB3" s="12">
        <v>1.1000000000000001</v>
      </c>
      <c r="AC3" s="12">
        <v>0.8</v>
      </c>
      <c r="AD3" s="12">
        <v>398.4</v>
      </c>
      <c r="AE3" s="12">
        <v>0</v>
      </c>
      <c r="AF3" s="12">
        <v>3</v>
      </c>
      <c r="AM3">
        <f t="shared" ref="AM3:AM32" si="12">((Z3-$AG$2)^2+(AA3-$AH$2)^2+(AB3-$AI$2)^2+(AC3-$AJ$2)^2+(AD3-$AK$2)^2+(AE3-$AL$2)^2)^0.5</f>
        <v>172.85812332661715</v>
      </c>
      <c r="AN3">
        <f t="shared" ref="AN3:AN32" si="13">((Z3-$AG$7)^2+(AA3-$AH$7)^2+(AB3-$AI$7)^2+(AC3-$AJ$7)^2+(AD3-$AK$7)^2+(AE3-$AL$7)^2)^0.5</f>
        <v>399.26956919966847</v>
      </c>
      <c r="AO3">
        <f t="shared" ref="AO3:AO32" si="14">((Z3-$AG$10)^2+(AA3-$AH$10)^2+(AB3-$AI$10)^2+(AC3-$AJ$10)^2+(AD3-$AK$10)^2+(AE3-$AL$10)^2)^0.5</f>
        <v>392.21491772974508</v>
      </c>
      <c r="AP3">
        <f t="shared" ref="AP3:AP32" si="15">((Z3-$AG$29)^2+(AA3-$AH$29)^2+(AB3-$AI$29)^2+(AC3-$AJ$29)^2+(AD3-$AK$29)^2+(AE3-$AL$29)^2)^0.5</f>
        <v>470.06244332535226</v>
      </c>
      <c r="AQ3">
        <f t="shared" ref="AQ3:AQ19" si="16">IF(MIN(AM3:AP3)=AM3,3,IF(MIN(AM3:AP3)=AN3,2,IF(MIN(AM3:AP3)=AO3,1,IF(MIN(AM3:AP3)=AP3,0))))</f>
        <v>3</v>
      </c>
      <c r="AT3" s="12">
        <v>27</v>
      </c>
      <c r="AU3" s="12" t="s">
        <v>36</v>
      </c>
      <c r="AV3" s="12">
        <v>1.6</v>
      </c>
      <c r="AW3" s="12">
        <v>14</v>
      </c>
      <c r="AX3" s="12">
        <v>1.1000000000000001</v>
      </c>
      <c r="AY3" s="12">
        <v>0.8</v>
      </c>
      <c r="AZ3" s="12">
        <v>398.4</v>
      </c>
      <c r="BA3" s="12">
        <v>0</v>
      </c>
      <c r="BB3">
        <v>3</v>
      </c>
      <c r="BI3">
        <f t="shared" ref="BI3:BI32" si="17">((AV3-$BC$2)^2+(AW3-$BD$2)^2+(AX3-$BE$2)^2+(AY3-$BF$2)^2+(AZ3-$BG$2)^2+(BA3-$BH$2)^2)^0.5</f>
        <v>8.1469319378524325</v>
      </c>
      <c r="BJ3">
        <f t="shared" ref="BJ3:BJ32" si="18">((AV3-$BC$4)^2+(AW3-$BD$4)^2+(AX3-$BE$4)^2+(AY3-$BF$4)^2+(AZ3-$BG$4)^2+(BA3-$BH$4)^2)^0.5</f>
        <v>389.82221850584187</v>
      </c>
      <c r="BK3">
        <f t="shared" ref="BK3:BK32" si="19">((AV3-$BC$11)^2+(AW3-$BD$11)^2+(AX3-$BE$11)^2+(AY3-$BF$11)^2+(AZ3-$BG$11)^2+(BA3-$BH$11)^2)^0.5</f>
        <v>381.328121242061</v>
      </c>
      <c r="BL3">
        <f t="shared" ref="BL3:BL32" si="20">((AV3-$BC$31)^2+(AW3-$BD$31)^2+(AX3-$BE$31)^2+(AY3-$BF$31)^2+(AZ3-$BG$31)^2+(BA3-$BH$31)^2)^0.5</f>
        <v>533.63025120395866</v>
      </c>
      <c r="BM3">
        <f t="shared" ref="BM3:BM19" si="21">IF(MIN(BI3:BL3)=BI3,3,IF(MIN(BI3:BL3)=BJ3,2,IF(MIN(BI3:BL3)=BK3,1,IF(MIN(BI3:BL3)=BL3,0))))</f>
        <v>3</v>
      </c>
      <c r="BP3" s="12">
        <v>27</v>
      </c>
      <c r="BQ3" s="12" t="s">
        <v>36</v>
      </c>
      <c r="BR3" s="12">
        <v>1.6</v>
      </c>
      <c r="BS3" s="12">
        <v>14</v>
      </c>
      <c r="BT3" s="12">
        <v>1.1000000000000001</v>
      </c>
      <c r="BU3" s="12">
        <v>0.8</v>
      </c>
      <c r="BV3" s="12">
        <v>398.4</v>
      </c>
      <c r="BW3" s="12">
        <v>0</v>
      </c>
      <c r="BX3">
        <v>3</v>
      </c>
      <c r="CE3">
        <f t="shared" ref="CE3:CE32" si="22">((BR3-$BY$2)^2+(BS3-$BZ$2)^2+(BT3-$CA$2)^2+(BU3-$CB$2)^2+(BV3-$CC$2)^2+(BW3-$CD$2)^2)^0.5</f>
        <v>8.1469319378524325</v>
      </c>
      <c r="CF3">
        <f t="shared" ref="CF3:CF32" si="23">((BR3-$BY$4)^2+(BS3-$BZ$4)^2+(BT3-$CA$4)^2+(BU3-$CB$4)^2+(BV3-$CC$4)^2+(BW3-$CD$4)^2)^0.5</f>
        <v>389.30040564239505</v>
      </c>
      <c r="CG3">
        <f t="shared" ref="CG3:CG32" si="24">((BR3-$BY$10)^2+(BS3-$BZ$10)^2+(BT3-$CA$10)^2+(BU3-$CB$10)^2+(BV3-$CC$10)^2+(BW3-$CD$10)^2)^0.5</f>
        <v>381.99553217104449</v>
      </c>
      <c r="CH3">
        <f t="shared" ref="CH3:CH32" si="25">((BR3-$BY$31)^2+(BS3-$BZ$31)^2+(BT3-$CA$31)^2+(BU3-$CB$31)^2+(BV3-$CC$31)^2+(BW3-$CD$31)^2)^0.5</f>
        <v>533.63025120395866</v>
      </c>
      <c r="CI3">
        <f t="shared" ref="CI3:CI19" si="26">IF(MIN(CE3:CH3)=CE3,3,IF(MIN(CE3:CH3)=CF3,2,IF(MIN(CE3:CH3)=CG3,1,IF(MIN(CE3:CH3)=CH3,0))))</f>
        <v>3</v>
      </c>
    </row>
    <row r="4" spans="1:87" x14ac:dyDescent="0.2">
      <c r="A4" s="12">
        <v>8</v>
      </c>
      <c r="B4" s="12" t="s">
        <v>17</v>
      </c>
      <c r="C4" s="12">
        <v>2.9</v>
      </c>
      <c r="D4" s="12">
        <v>30</v>
      </c>
      <c r="E4" s="12">
        <v>2.5</v>
      </c>
      <c r="F4" s="12">
        <v>3</v>
      </c>
      <c r="G4" s="12">
        <v>398.4</v>
      </c>
      <c r="H4" s="12">
        <v>1</v>
      </c>
      <c r="I4" s="12">
        <v>3</v>
      </c>
      <c r="P4">
        <f t="shared" si="7"/>
        <v>320.26403093992445</v>
      </c>
      <c r="Q4">
        <f t="shared" si="8"/>
        <v>396.82277180401604</v>
      </c>
      <c r="R4">
        <f t="shared" si="9"/>
        <v>378.53439549323463</v>
      </c>
      <c r="S4">
        <f t="shared" si="10"/>
        <v>381.80046045668706</v>
      </c>
      <c r="T4">
        <f t="shared" si="11"/>
        <v>3</v>
      </c>
      <c r="X4" s="12">
        <v>29</v>
      </c>
      <c r="Y4" s="12" t="s">
        <v>38</v>
      </c>
      <c r="Z4" s="12">
        <v>1.3</v>
      </c>
      <c r="AA4" s="12">
        <v>18</v>
      </c>
      <c r="AB4" s="12">
        <v>1.4</v>
      </c>
      <c r="AC4" s="12">
        <v>0.9</v>
      </c>
      <c r="AD4" s="12">
        <v>113.4</v>
      </c>
      <c r="AE4" s="12">
        <v>0</v>
      </c>
      <c r="AF4" s="12">
        <v>3</v>
      </c>
      <c r="AM4">
        <f t="shared" si="12"/>
        <v>115.98029487805245</v>
      </c>
      <c r="AN4">
        <f t="shared" si="13"/>
        <v>130.73361805170424</v>
      </c>
      <c r="AO4">
        <f t="shared" si="14"/>
        <v>107.93917441763773</v>
      </c>
      <c r="AP4">
        <f t="shared" si="15"/>
        <v>275.91055729167016</v>
      </c>
      <c r="AQ4">
        <f t="shared" si="16"/>
        <v>1</v>
      </c>
      <c r="AT4" s="12">
        <v>3</v>
      </c>
      <c r="AU4" s="12" t="s">
        <v>12</v>
      </c>
      <c r="AV4" s="12">
        <v>15</v>
      </c>
      <c r="AW4" s="12">
        <v>112</v>
      </c>
      <c r="AX4" s="12">
        <v>8.1</v>
      </c>
      <c r="AY4" s="12">
        <v>5.6</v>
      </c>
      <c r="AZ4" s="12">
        <v>113.4</v>
      </c>
      <c r="BA4" s="12">
        <v>1</v>
      </c>
      <c r="BB4">
        <v>2</v>
      </c>
      <c r="BC4">
        <f>AVERAGE(AV4:AV10)</f>
        <v>8.0285714285714285</v>
      </c>
      <c r="BD4">
        <f t="shared" ref="BD4:BH4" si="27">AVERAGE(AW4:AW10)</f>
        <v>114</v>
      </c>
      <c r="BE4">
        <f t="shared" si="27"/>
        <v>6.2</v>
      </c>
      <c r="BF4">
        <f t="shared" si="27"/>
        <v>4.2857142857142856</v>
      </c>
      <c r="BG4">
        <f t="shared" si="27"/>
        <v>21.728571428571428</v>
      </c>
      <c r="BH4">
        <f>AVERAGE(BA4:BA10)</f>
        <v>0.7142857142857143</v>
      </c>
      <c r="BI4">
        <f t="shared" si="17"/>
        <v>299.23434378426555</v>
      </c>
      <c r="BJ4">
        <f t="shared" si="18"/>
        <v>91.987339412795819</v>
      </c>
      <c r="BK4">
        <f t="shared" si="19"/>
        <v>126.24907148173408</v>
      </c>
      <c r="BL4">
        <f t="shared" si="20"/>
        <v>283.70665307672994</v>
      </c>
      <c r="BM4">
        <f t="shared" si="21"/>
        <v>2</v>
      </c>
      <c r="BP4" s="12">
        <v>3</v>
      </c>
      <c r="BQ4" s="12" t="s">
        <v>12</v>
      </c>
      <c r="BR4" s="12">
        <v>15</v>
      </c>
      <c r="BS4" s="12">
        <v>112</v>
      </c>
      <c r="BT4" s="12">
        <v>8.1</v>
      </c>
      <c r="BU4" s="12">
        <v>5.6</v>
      </c>
      <c r="BV4" s="12">
        <v>113.4</v>
      </c>
      <c r="BW4" s="12">
        <v>1</v>
      </c>
      <c r="BX4">
        <v>2</v>
      </c>
      <c r="BY4">
        <f>AVERAGE(BR4:BR9)</f>
        <v>8.5833333333333339</v>
      </c>
      <c r="BZ4">
        <f t="shared" ref="BZ4:CD4" si="28">AVERAGE(BS4:BS9)</f>
        <v>122</v>
      </c>
      <c r="CA4">
        <f t="shared" si="28"/>
        <v>6.2666666666666666</v>
      </c>
      <c r="CB4">
        <f t="shared" si="28"/>
        <v>4.5</v>
      </c>
      <c r="CC4">
        <f t="shared" si="28"/>
        <v>24.5</v>
      </c>
      <c r="CD4">
        <f>AVERAGE(BW4:BW9)</f>
        <v>0.66666666666666663</v>
      </c>
      <c r="CE4">
        <f t="shared" si="22"/>
        <v>299.23434378426555</v>
      </c>
      <c r="CF4">
        <f t="shared" si="23"/>
        <v>89.716586166289972</v>
      </c>
      <c r="CG4">
        <f t="shared" si="24"/>
        <v>125.62657410933797</v>
      </c>
      <c r="CH4">
        <f t="shared" si="25"/>
        <v>283.70665307672994</v>
      </c>
      <c r="CI4">
        <f t="shared" si="26"/>
        <v>2</v>
      </c>
    </row>
    <row r="5" spans="1:87" x14ac:dyDescent="0.2">
      <c r="A5" s="12">
        <v>9</v>
      </c>
      <c r="B5" s="12" t="s">
        <v>18</v>
      </c>
      <c r="C5" s="12">
        <v>2.5</v>
      </c>
      <c r="D5" s="12">
        <v>40</v>
      </c>
      <c r="E5" s="12">
        <v>3.3</v>
      </c>
      <c r="F5" s="12">
        <v>2</v>
      </c>
      <c r="G5" s="12">
        <v>9.1999999999999993</v>
      </c>
      <c r="H5" s="12">
        <v>0</v>
      </c>
      <c r="I5" s="12">
        <v>3</v>
      </c>
      <c r="P5">
        <f t="shared" si="7"/>
        <v>73.904462070222039</v>
      </c>
      <c r="Q5">
        <f t="shared" si="8"/>
        <v>42.97494101863964</v>
      </c>
      <c r="R5">
        <f t="shared" si="9"/>
        <v>28.70863483841951</v>
      </c>
      <c r="S5">
        <f t="shared" si="10"/>
        <v>46.173061463782879</v>
      </c>
      <c r="T5">
        <f t="shared" si="11"/>
        <v>1</v>
      </c>
      <c r="X5" s="12">
        <v>28</v>
      </c>
      <c r="Y5" s="12" t="s">
        <v>37</v>
      </c>
      <c r="Z5" s="12">
        <v>1.5</v>
      </c>
      <c r="AA5" s="12">
        <v>21</v>
      </c>
      <c r="AB5" s="12">
        <v>1.7</v>
      </c>
      <c r="AC5" s="12">
        <v>1</v>
      </c>
      <c r="AD5" s="12">
        <v>113.4</v>
      </c>
      <c r="AE5" s="12">
        <v>0</v>
      </c>
      <c r="AF5" s="12">
        <v>3</v>
      </c>
      <c r="AM5">
        <f t="shared" si="12"/>
        <v>115.46469936738241</v>
      </c>
      <c r="AN5">
        <f t="shared" si="13"/>
        <v>128.99353558307573</v>
      </c>
      <c r="AO5">
        <f t="shared" si="14"/>
        <v>107.521714356551</v>
      </c>
      <c r="AP5">
        <f t="shared" si="15"/>
        <v>273.13810723698003</v>
      </c>
      <c r="AQ5">
        <f t="shared" si="16"/>
        <v>1</v>
      </c>
      <c r="AT5" s="12">
        <v>6</v>
      </c>
      <c r="AU5" s="12" t="s">
        <v>15</v>
      </c>
      <c r="AV5" s="12">
        <v>10.7</v>
      </c>
      <c r="AW5" s="12">
        <v>94</v>
      </c>
      <c r="AX5" s="12">
        <v>4.5</v>
      </c>
      <c r="AY5" s="12">
        <v>3.2</v>
      </c>
      <c r="AZ5" s="12">
        <v>7.9</v>
      </c>
      <c r="BA5" s="12">
        <v>1</v>
      </c>
      <c r="BB5">
        <v>2</v>
      </c>
      <c r="BI5">
        <f t="shared" si="17"/>
        <v>397.18368861271227</v>
      </c>
      <c r="BJ5">
        <f t="shared" si="18"/>
        <v>24.546207986787127</v>
      </c>
      <c r="BK5">
        <f t="shared" si="19"/>
        <v>64.09868212373793</v>
      </c>
      <c r="BL5">
        <f t="shared" si="20"/>
        <v>280.29087569879977</v>
      </c>
      <c r="BM5">
        <f t="shared" si="21"/>
        <v>2</v>
      </c>
      <c r="BP5" s="12">
        <v>6</v>
      </c>
      <c r="BQ5" s="12" t="s">
        <v>15</v>
      </c>
      <c r="BR5" s="12">
        <v>10.7</v>
      </c>
      <c r="BS5" s="12">
        <v>94</v>
      </c>
      <c r="BT5" s="12">
        <v>4.5</v>
      </c>
      <c r="BU5" s="12">
        <v>3.2</v>
      </c>
      <c r="BV5" s="12">
        <v>7.9</v>
      </c>
      <c r="BW5" s="12">
        <v>1</v>
      </c>
      <c r="BX5">
        <v>2</v>
      </c>
      <c r="CE5">
        <f t="shared" si="22"/>
        <v>397.18368861271227</v>
      </c>
      <c r="CF5">
        <f t="shared" si="23"/>
        <v>32.694991971248442</v>
      </c>
      <c r="CG5">
        <f t="shared" si="24"/>
        <v>62.368168991893299</v>
      </c>
      <c r="CH5">
        <f t="shared" si="25"/>
        <v>280.29087569879977</v>
      </c>
      <c r="CI5">
        <f t="shared" si="26"/>
        <v>2</v>
      </c>
    </row>
    <row r="6" spans="1:87" x14ac:dyDescent="0.2">
      <c r="A6" s="12">
        <v>13</v>
      </c>
      <c r="B6" s="12" t="s">
        <v>22</v>
      </c>
      <c r="C6" s="12">
        <v>3.5</v>
      </c>
      <c r="D6" s="12">
        <v>44</v>
      </c>
      <c r="E6" s="12">
        <v>2.6</v>
      </c>
      <c r="F6" s="12">
        <v>2.1</v>
      </c>
      <c r="G6" s="12">
        <v>5.0999999999999996</v>
      </c>
      <c r="H6" s="12">
        <v>0</v>
      </c>
      <c r="I6" s="12">
        <v>3</v>
      </c>
      <c r="P6">
        <f t="shared" si="7"/>
        <v>76.78622606880019</v>
      </c>
      <c r="Q6">
        <f t="shared" si="8"/>
        <v>38.781295606115194</v>
      </c>
      <c r="R6">
        <f t="shared" si="9"/>
        <v>27.400234618390723</v>
      </c>
      <c r="S6">
        <f t="shared" si="10"/>
        <v>43.57539372480305</v>
      </c>
      <c r="T6">
        <f t="shared" si="11"/>
        <v>1</v>
      </c>
      <c r="X6" s="12">
        <v>3</v>
      </c>
      <c r="Y6" s="12" t="s">
        <v>12</v>
      </c>
      <c r="Z6" s="12">
        <v>15</v>
      </c>
      <c r="AA6" s="12">
        <v>112</v>
      </c>
      <c r="AB6" s="12">
        <v>8.1</v>
      </c>
      <c r="AC6" s="12">
        <v>5.6</v>
      </c>
      <c r="AD6" s="12">
        <v>113.4</v>
      </c>
      <c r="AE6" s="12">
        <v>1</v>
      </c>
      <c r="AF6" s="12">
        <v>3</v>
      </c>
      <c r="AM6">
        <f t="shared" si="12"/>
        <v>135.91919216946516</v>
      </c>
      <c r="AN6">
        <f t="shared" si="13"/>
        <v>107.94252585931501</v>
      </c>
      <c r="AO6">
        <f t="shared" si="14"/>
        <v>132.74556035895833</v>
      </c>
      <c r="AP6">
        <f t="shared" si="15"/>
        <v>192.76423585561716</v>
      </c>
      <c r="AQ6">
        <f t="shared" si="16"/>
        <v>2</v>
      </c>
      <c r="AT6" s="12">
        <v>5</v>
      </c>
      <c r="AU6" s="12" t="s">
        <v>14</v>
      </c>
      <c r="AV6" s="12">
        <v>7.4</v>
      </c>
      <c r="AW6" s="12">
        <v>95</v>
      </c>
      <c r="AX6" s="12">
        <v>5.2</v>
      </c>
      <c r="AY6" s="12">
        <v>2.7</v>
      </c>
      <c r="AZ6" s="12">
        <v>9.1999999999999993</v>
      </c>
      <c r="BA6" s="12">
        <v>1</v>
      </c>
      <c r="BB6">
        <v>2</v>
      </c>
      <c r="BI6">
        <f t="shared" si="17"/>
        <v>396.03612524616995</v>
      </c>
      <c r="BJ6">
        <f t="shared" si="18"/>
        <v>22.846363529687</v>
      </c>
      <c r="BK6">
        <f t="shared" si="19"/>
        <v>64.574368367023155</v>
      </c>
      <c r="BL6">
        <f t="shared" si="20"/>
        <v>279.31279061296135</v>
      </c>
      <c r="BM6">
        <f t="shared" si="21"/>
        <v>2</v>
      </c>
      <c r="BP6" s="12">
        <v>5</v>
      </c>
      <c r="BQ6" s="12" t="s">
        <v>14</v>
      </c>
      <c r="BR6" s="12">
        <v>7.4</v>
      </c>
      <c r="BS6" s="12">
        <v>95</v>
      </c>
      <c r="BT6" s="12">
        <v>5.2</v>
      </c>
      <c r="BU6" s="12">
        <v>2.7</v>
      </c>
      <c r="BV6" s="12">
        <v>9.1999999999999993</v>
      </c>
      <c r="BW6" s="12">
        <v>1</v>
      </c>
      <c r="BX6">
        <v>2</v>
      </c>
      <c r="CE6">
        <f t="shared" si="22"/>
        <v>396.03612524616995</v>
      </c>
      <c r="CF6">
        <f t="shared" si="23"/>
        <v>31.128430199203212</v>
      </c>
      <c r="CG6">
        <f t="shared" si="24"/>
        <v>62.847395889312928</v>
      </c>
      <c r="CH6">
        <f t="shared" si="25"/>
        <v>279.31279061296135</v>
      </c>
      <c r="CI6">
        <f t="shared" si="26"/>
        <v>2</v>
      </c>
    </row>
    <row r="7" spans="1:87" x14ac:dyDescent="0.2">
      <c r="A7" s="12">
        <v>21</v>
      </c>
      <c r="B7" s="12" t="s">
        <v>30</v>
      </c>
      <c r="C7" s="12">
        <v>3.4</v>
      </c>
      <c r="D7" s="12">
        <v>30</v>
      </c>
      <c r="E7" s="12">
        <v>1.7</v>
      </c>
      <c r="F7" s="12">
        <v>1.1000000000000001</v>
      </c>
      <c r="G7" s="12">
        <v>4.8</v>
      </c>
      <c r="H7" s="12">
        <v>1</v>
      </c>
      <c r="I7" s="12">
        <v>3</v>
      </c>
      <c r="P7">
        <f t="shared" si="7"/>
        <v>81.513349707612647</v>
      </c>
      <c r="Q7">
        <f t="shared" si="8"/>
        <v>52.850596548719828</v>
      </c>
      <c r="R7">
        <f t="shared" si="9"/>
        <v>39.653895503108245</v>
      </c>
      <c r="S7">
        <f t="shared" si="10"/>
        <v>57.006690099052257</v>
      </c>
      <c r="T7">
        <f t="shared" si="11"/>
        <v>1</v>
      </c>
      <c r="X7" s="12">
        <v>6</v>
      </c>
      <c r="Y7" s="12" t="s">
        <v>15</v>
      </c>
      <c r="Z7" s="12">
        <v>10.7</v>
      </c>
      <c r="AA7" s="12">
        <v>94</v>
      </c>
      <c r="AB7" s="12">
        <v>4.5</v>
      </c>
      <c r="AC7" s="12">
        <v>3.2</v>
      </c>
      <c r="AD7" s="12">
        <v>7.9</v>
      </c>
      <c r="AE7" s="12">
        <v>1</v>
      </c>
      <c r="AF7" s="12">
        <v>2</v>
      </c>
      <c r="AG7">
        <f>AVERAGE(Z7:Z9)</f>
        <v>7.666666666666667</v>
      </c>
      <c r="AH7">
        <f t="shared" ref="AH7:AL7" si="29">AVERAGE(AA7:AA9)</f>
        <v>94</v>
      </c>
      <c r="AI7">
        <f t="shared" si="29"/>
        <v>4.8999999999999995</v>
      </c>
      <c r="AJ7">
        <f t="shared" si="29"/>
        <v>3.1</v>
      </c>
      <c r="AK7">
        <f t="shared" si="29"/>
        <v>7.3000000000000007</v>
      </c>
      <c r="AL7">
        <f>AVERAGE(AE7:AE9)</f>
        <v>0.66666666666666663</v>
      </c>
      <c r="AM7">
        <f t="shared" si="12"/>
        <v>226.37977559843989</v>
      </c>
      <c r="AN7">
        <f t="shared" si="13"/>
        <v>3.1372316175606505</v>
      </c>
      <c r="AO7">
        <f t="shared" si="14"/>
        <v>60.314549220278764</v>
      </c>
      <c r="AP7">
        <f t="shared" si="15"/>
        <v>177.71633471631131</v>
      </c>
      <c r="AQ7">
        <f t="shared" si="16"/>
        <v>2</v>
      </c>
      <c r="AT7" s="12">
        <v>12</v>
      </c>
      <c r="AU7" s="12" t="s">
        <v>21</v>
      </c>
      <c r="AV7" s="12">
        <v>4.9000000000000004</v>
      </c>
      <c r="AW7" s="12">
        <v>93</v>
      </c>
      <c r="AX7" s="12">
        <v>5</v>
      </c>
      <c r="AY7" s="12">
        <v>3.4</v>
      </c>
      <c r="AZ7" s="12">
        <v>4.8</v>
      </c>
      <c r="BA7" s="12">
        <v>0</v>
      </c>
      <c r="BB7">
        <v>2</v>
      </c>
      <c r="BI7">
        <f t="shared" si="17"/>
        <v>399.97715247248806</v>
      </c>
      <c r="BJ7">
        <f t="shared" si="18"/>
        <v>27.204763988564014</v>
      </c>
      <c r="BK7">
        <f t="shared" si="19"/>
        <v>63.187617853500377</v>
      </c>
      <c r="BL7">
        <f t="shared" si="20"/>
        <v>281.31310847523616</v>
      </c>
      <c r="BM7">
        <f t="shared" si="21"/>
        <v>2</v>
      </c>
      <c r="BP7" s="12">
        <v>12</v>
      </c>
      <c r="BQ7" s="12" t="s">
        <v>21</v>
      </c>
      <c r="BR7" s="12">
        <v>4.9000000000000004</v>
      </c>
      <c r="BS7" s="12">
        <v>93</v>
      </c>
      <c r="BT7" s="12">
        <v>5</v>
      </c>
      <c r="BU7" s="12">
        <v>3.4</v>
      </c>
      <c r="BV7" s="12">
        <v>4.8</v>
      </c>
      <c r="BW7" s="12">
        <v>0</v>
      </c>
      <c r="BX7">
        <v>2</v>
      </c>
      <c r="CE7">
        <f t="shared" si="22"/>
        <v>399.97715247248806</v>
      </c>
      <c r="CF7">
        <f t="shared" si="23"/>
        <v>35.297532963839458</v>
      </c>
      <c r="CG7">
        <f t="shared" si="24"/>
        <v>61.438160381154063</v>
      </c>
      <c r="CH7">
        <f t="shared" si="25"/>
        <v>281.31310847523616</v>
      </c>
      <c r="CI7">
        <f t="shared" si="26"/>
        <v>2</v>
      </c>
    </row>
    <row r="8" spans="1:87" x14ac:dyDescent="0.2">
      <c r="A8" s="12">
        <v>22</v>
      </c>
      <c r="B8" s="12" t="s">
        <v>31</v>
      </c>
      <c r="C8" s="12">
        <v>1.5</v>
      </c>
      <c r="D8" s="12">
        <v>60</v>
      </c>
      <c r="E8" s="12">
        <v>2.5</v>
      </c>
      <c r="F8" s="12">
        <v>1.8</v>
      </c>
      <c r="G8" s="12">
        <v>2.2999999999999998</v>
      </c>
      <c r="H8" s="12">
        <v>1</v>
      </c>
      <c r="I8" s="12">
        <v>3</v>
      </c>
      <c r="P8">
        <f t="shared" si="7"/>
        <v>77.505104222596557</v>
      </c>
      <c r="Q8">
        <f t="shared" si="8"/>
        <v>23.260744231907594</v>
      </c>
      <c r="R8">
        <f t="shared" si="9"/>
        <v>20.318499663396128</v>
      </c>
      <c r="S8">
        <f t="shared" si="10"/>
        <v>30.952929217773463</v>
      </c>
      <c r="T8">
        <f t="shared" si="11"/>
        <v>1</v>
      </c>
      <c r="X8" s="12">
        <v>5</v>
      </c>
      <c r="Y8" s="12" t="s">
        <v>14</v>
      </c>
      <c r="Z8" s="12">
        <v>7.4</v>
      </c>
      <c r="AA8" s="12">
        <v>95</v>
      </c>
      <c r="AB8" s="12">
        <v>5.2</v>
      </c>
      <c r="AC8" s="12">
        <v>2.7</v>
      </c>
      <c r="AD8" s="12">
        <v>9.1999999999999993</v>
      </c>
      <c r="AE8" s="12">
        <v>1</v>
      </c>
      <c r="AF8" s="12">
        <v>2</v>
      </c>
      <c r="AM8">
        <f t="shared" si="12"/>
        <v>225.30302883006257</v>
      </c>
      <c r="AN8">
        <f t="shared" si="13"/>
        <v>2.2454893057465708</v>
      </c>
      <c r="AO8">
        <f t="shared" si="14"/>
        <v>61.009124470836824</v>
      </c>
      <c r="AP8">
        <f t="shared" si="15"/>
        <v>176.72184535308588</v>
      </c>
      <c r="AQ8">
        <f t="shared" si="16"/>
        <v>2</v>
      </c>
      <c r="AT8" s="12">
        <v>18</v>
      </c>
      <c r="AU8" s="12" t="s">
        <v>27</v>
      </c>
      <c r="AV8" s="12">
        <v>4.7</v>
      </c>
      <c r="AW8" s="12">
        <v>66</v>
      </c>
      <c r="AX8" s="12">
        <v>5.8</v>
      </c>
      <c r="AY8" s="12">
        <v>3</v>
      </c>
      <c r="AZ8" s="12">
        <v>5.0999999999999996</v>
      </c>
      <c r="BA8" s="12">
        <v>1</v>
      </c>
      <c r="BB8">
        <v>2</v>
      </c>
      <c r="BI8">
        <f t="shared" si="17"/>
        <v>395.78321401999852</v>
      </c>
      <c r="BJ8">
        <f t="shared" si="18"/>
        <v>50.92625520679637</v>
      </c>
      <c r="BK8">
        <f t="shared" si="19"/>
        <v>37.184325326674944</v>
      </c>
      <c r="BL8">
        <f t="shared" si="20"/>
        <v>308.27031157735576</v>
      </c>
      <c r="BM8">
        <f t="shared" si="21"/>
        <v>1</v>
      </c>
      <c r="BP8" s="12">
        <v>4</v>
      </c>
      <c r="BQ8" s="12" t="s">
        <v>13</v>
      </c>
      <c r="BR8" s="12">
        <v>6.7</v>
      </c>
      <c r="BS8" s="12">
        <v>172</v>
      </c>
      <c r="BT8" s="12">
        <v>8.6999999999999993</v>
      </c>
      <c r="BU8" s="12">
        <v>7.3</v>
      </c>
      <c r="BV8" s="12">
        <v>5.0999999999999996</v>
      </c>
      <c r="BW8" s="12">
        <v>0</v>
      </c>
      <c r="BX8">
        <v>2</v>
      </c>
      <c r="CE8">
        <f t="shared" si="22"/>
        <v>421.048349361448</v>
      </c>
      <c r="CF8">
        <f t="shared" si="23"/>
        <v>53.796956233601172</v>
      </c>
      <c r="CG8">
        <f t="shared" si="24"/>
        <v>139.92673058416247</v>
      </c>
      <c r="CH8">
        <f t="shared" si="25"/>
        <v>202.16526655189807</v>
      </c>
      <c r="CI8">
        <f t="shared" si="26"/>
        <v>2</v>
      </c>
    </row>
    <row r="9" spans="1:87" x14ac:dyDescent="0.2">
      <c r="A9" s="12">
        <v>23</v>
      </c>
      <c r="B9" s="12" t="s">
        <v>32</v>
      </c>
      <c r="C9" s="12">
        <v>1.1000000000000001</v>
      </c>
      <c r="D9" s="12">
        <v>20</v>
      </c>
      <c r="E9" s="12">
        <v>1.2</v>
      </c>
      <c r="F9" s="12">
        <v>1</v>
      </c>
      <c r="G9" s="12">
        <v>4.7</v>
      </c>
      <c r="H9" s="12">
        <v>1</v>
      </c>
      <c r="I9" s="12">
        <v>3</v>
      </c>
      <c r="P9">
        <f t="shared" si="7"/>
        <v>86.070133305474911</v>
      </c>
      <c r="Q9">
        <f t="shared" si="8"/>
        <v>62.935460769126195</v>
      </c>
      <c r="R9">
        <f t="shared" si="9"/>
        <v>49.017926749885525</v>
      </c>
      <c r="S9">
        <f t="shared" si="10"/>
        <v>66.796327613994251</v>
      </c>
      <c r="T9">
        <f t="shared" si="11"/>
        <v>1</v>
      </c>
      <c r="X9" s="12">
        <v>12</v>
      </c>
      <c r="Y9" s="12" t="s">
        <v>21</v>
      </c>
      <c r="Z9" s="12">
        <v>4.9000000000000004</v>
      </c>
      <c r="AA9" s="12">
        <v>93</v>
      </c>
      <c r="AB9" s="12">
        <v>5</v>
      </c>
      <c r="AC9" s="12">
        <v>3.4</v>
      </c>
      <c r="AD9" s="12">
        <v>4.8</v>
      </c>
      <c r="AE9" s="12">
        <v>0</v>
      </c>
      <c r="AF9" s="12">
        <v>2</v>
      </c>
      <c r="AM9">
        <f t="shared" si="12"/>
        <v>229.0689302371668</v>
      </c>
      <c r="AN9">
        <f t="shared" si="13"/>
        <v>3.9305074594623139</v>
      </c>
      <c r="AO9">
        <f t="shared" si="14"/>
        <v>58.853910170712282</v>
      </c>
      <c r="AP9">
        <f t="shared" si="15"/>
        <v>178.70681471337349</v>
      </c>
      <c r="AQ9">
        <f t="shared" si="16"/>
        <v>2</v>
      </c>
      <c r="AT9" s="12">
        <v>4</v>
      </c>
      <c r="AU9" s="12" t="s">
        <v>13</v>
      </c>
      <c r="AV9" s="12">
        <v>6.7</v>
      </c>
      <c r="AW9" s="12">
        <v>172</v>
      </c>
      <c r="AX9" s="12">
        <v>8.6999999999999993</v>
      </c>
      <c r="AY9" s="12">
        <v>7.3</v>
      </c>
      <c r="AZ9" s="12">
        <v>5.0999999999999996</v>
      </c>
      <c r="BA9" s="12">
        <v>0</v>
      </c>
      <c r="BB9">
        <v>2</v>
      </c>
      <c r="BI9">
        <f t="shared" si="17"/>
        <v>421.048349361448</v>
      </c>
      <c r="BJ9">
        <f t="shared" si="18"/>
        <v>60.482399193855549</v>
      </c>
      <c r="BK9">
        <f t="shared" si="19"/>
        <v>141.63654560176198</v>
      </c>
      <c r="BL9">
        <f t="shared" si="20"/>
        <v>202.16526655189807</v>
      </c>
      <c r="BM9">
        <f t="shared" si="21"/>
        <v>2</v>
      </c>
      <c r="BP9" s="12">
        <v>7</v>
      </c>
      <c r="BQ9" s="12" t="s">
        <v>16</v>
      </c>
      <c r="BR9" s="12">
        <v>6.8</v>
      </c>
      <c r="BS9" s="12">
        <v>166</v>
      </c>
      <c r="BT9" s="12">
        <v>6.1</v>
      </c>
      <c r="BU9" s="12">
        <v>4.8</v>
      </c>
      <c r="BV9" s="12">
        <v>6.6</v>
      </c>
      <c r="BW9" s="12">
        <v>1</v>
      </c>
      <c r="BX9">
        <v>2</v>
      </c>
      <c r="CE9">
        <f t="shared" si="22"/>
        <v>417.48184691073692</v>
      </c>
      <c r="CF9">
        <f t="shared" si="23"/>
        <v>47.537555329093927</v>
      </c>
      <c r="CG9">
        <f t="shared" si="24"/>
        <v>133.65938916860713</v>
      </c>
      <c r="CH9">
        <f t="shared" si="25"/>
        <v>208.29984397497759</v>
      </c>
      <c r="CI9">
        <f t="shared" si="26"/>
        <v>2</v>
      </c>
    </row>
    <row r="10" spans="1:87" x14ac:dyDescent="0.2">
      <c r="A10" s="12">
        <v>25</v>
      </c>
      <c r="B10" s="12" t="s">
        <v>34</v>
      </c>
      <c r="C10" s="12">
        <v>1.5</v>
      </c>
      <c r="D10" s="12">
        <v>12</v>
      </c>
      <c r="E10" s="12">
        <v>0.8</v>
      </c>
      <c r="F10" s="12">
        <v>0.5</v>
      </c>
      <c r="G10" s="12">
        <v>2.9</v>
      </c>
      <c r="H10" s="12">
        <v>0</v>
      </c>
      <c r="I10" s="12">
        <v>3</v>
      </c>
      <c r="P10">
        <f t="shared" si="7"/>
        <v>91.754570352411065</v>
      </c>
      <c r="Q10">
        <f t="shared" si="8"/>
        <v>70.956152344638568</v>
      </c>
      <c r="R10">
        <f t="shared" si="9"/>
        <v>57.153040164106763</v>
      </c>
      <c r="S10">
        <f t="shared" si="10"/>
        <v>74.985727860147165</v>
      </c>
      <c r="T10">
        <f t="shared" si="11"/>
        <v>1</v>
      </c>
      <c r="X10" s="12">
        <v>9</v>
      </c>
      <c r="Y10" s="12" t="s">
        <v>18</v>
      </c>
      <c r="Z10" s="12">
        <v>2.5</v>
      </c>
      <c r="AA10" s="12">
        <v>40</v>
      </c>
      <c r="AB10" s="12">
        <v>3.3</v>
      </c>
      <c r="AC10" s="12">
        <v>2</v>
      </c>
      <c r="AD10" s="12">
        <v>9.1999999999999993</v>
      </c>
      <c r="AE10" s="12">
        <v>0</v>
      </c>
      <c r="AF10" s="12">
        <v>1</v>
      </c>
      <c r="AG10">
        <f>AVERAGE(Z10:Z28)</f>
        <v>2.5315789473684212</v>
      </c>
      <c r="AH10">
        <f t="shared" ref="AH10:AL10" si="30">AVERAGE(AA10:AA28)</f>
        <v>34.315789473684212</v>
      </c>
      <c r="AI10">
        <f t="shared" si="30"/>
        <v>2.3368421052631581</v>
      </c>
      <c r="AJ10">
        <f t="shared" si="30"/>
        <v>1.5842105263157891</v>
      </c>
      <c r="AK10">
        <f t="shared" si="30"/>
        <v>6.7157894736842092</v>
      </c>
      <c r="AL10">
        <f>AVERAGE(AE10:AE28)</f>
        <v>0.52631578947368418</v>
      </c>
      <c r="AM10">
        <f t="shared" si="12"/>
        <v>218.21188051982872</v>
      </c>
      <c r="AN10">
        <f t="shared" si="13"/>
        <v>54.318679005374285</v>
      </c>
      <c r="AO10">
        <f t="shared" si="14"/>
        <v>6.3134864222016089</v>
      </c>
      <c r="AP10">
        <f t="shared" si="15"/>
        <v>231.8247519679467</v>
      </c>
      <c r="AQ10">
        <f t="shared" si="16"/>
        <v>1</v>
      </c>
      <c r="AT10" s="12">
        <v>7</v>
      </c>
      <c r="AU10" s="12" t="s">
        <v>16</v>
      </c>
      <c r="AV10" s="12">
        <v>6.8</v>
      </c>
      <c r="AW10" s="12">
        <v>166</v>
      </c>
      <c r="AX10" s="12">
        <v>6.1</v>
      </c>
      <c r="AY10" s="12">
        <v>4.8</v>
      </c>
      <c r="AZ10" s="12">
        <v>6.6</v>
      </c>
      <c r="BA10" s="12">
        <v>1</v>
      </c>
      <c r="BB10">
        <v>2</v>
      </c>
      <c r="BI10">
        <f t="shared" si="17"/>
        <v>417.48184691073692</v>
      </c>
      <c r="BJ10">
        <f t="shared" si="18"/>
        <v>54.173233092307399</v>
      </c>
      <c r="BK10">
        <f t="shared" si="19"/>
        <v>135.36401312756652</v>
      </c>
      <c r="BL10">
        <f t="shared" si="20"/>
        <v>208.29984397497759</v>
      </c>
      <c r="BM10">
        <f t="shared" si="21"/>
        <v>2</v>
      </c>
      <c r="BP10" s="12">
        <v>18</v>
      </c>
      <c r="BQ10" s="12" t="s">
        <v>27</v>
      </c>
      <c r="BR10" s="12">
        <v>4.7</v>
      </c>
      <c r="BS10" s="12">
        <v>66</v>
      </c>
      <c r="BT10" s="12">
        <v>5.8</v>
      </c>
      <c r="BU10" s="12">
        <v>3</v>
      </c>
      <c r="BV10" s="12">
        <v>5.0999999999999996</v>
      </c>
      <c r="BW10" s="12">
        <v>1</v>
      </c>
      <c r="BX10">
        <v>1</v>
      </c>
      <c r="BY10">
        <f>AVERAGE(BR10:BR30)</f>
        <v>2.4238095238095236</v>
      </c>
      <c r="BZ10">
        <f t="shared" ref="BZ10:CD10" si="31">AVERAGE(BS10:BS30)</f>
        <v>32.904761904761905</v>
      </c>
      <c r="CA10">
        <f t="shared" si="31"/>
        <v>2.2619047619047619</v>
      </c>
      <c r="CB10">
        <f t="shared" si="31"/>
        <v>1.5238095238095237</v>
      </c>
      <c r="CC10">
        <f t="shared" si="31"/>
        <v>16.876190476190477</v>
      </c>
      <c r="CD10">
        <f t="shared" si="31"/>
        <v>0.47619047619047616</v>
      </c>
      <c r="CE10">
        <f t="shared" si="22"/>
        <v>395.78321401999852</v>
      </c>
      <c r="CF10">
        <f t="shared" si="23"/>
        <v>59.413964407929107</v>
      </c>
      <c r="CG10">
        <f t="shared" si="24"/>
        <v>35.413643168261856</v>
      </c>
      <c r="CH10">
        <f t="shared" si="25"/>
        <v>308.27031157735576</v>
      </c>
      <c r="CI10">
        <f t="shared" si="26"/>
        <v>1</v>
      </c>
    </row>
    <row r="11" spans="1:87" x14ac:dyDescent="0.2">
      <c r="A11" s="12">
        <v>27</v>
      </c>
      <c r="B11" s="12" t="s">
        <v>36</v>
      </c>
      <c r="C11" s="12">
        <v>1.6</v>
      </c>
      <c r="D11" s="12">
        <v>14</v>
      </c>
      <c r="E11" s="12">
        <v>1.1000000000000001</v>
      </c>
      <c r="F11" s="12">
        <v>0.8</v>
      </c>
      <c r="G11" s="12">
        <v>398.4</v>
      </c>
      <c r="H11" s="12">
        <v>0</v>
      </c>
      <c r="I11" s="12">
        <v>3</v>
      </c>
      <c r="P11">
        <f t="shared" si="7"/>
        <v>322.27099804443395</v>
      </c>
      <c r="Q11">
        <f t="shared" si="8"/>
        <v>399.28855341580834</v>
      </c>
      <c r="R11">
        <f t="shared" si="9"/>
        <v>380.39866118136041</v>
      </c>
      <c r="S11">
        <f t="shared" si="10"/>
        <v>384.4418861507686</v>
      </c>
      <c r="T11">
        <f t="shared" si="11"/>
        <v>3</v>
      </c>
      <c r="X11" s="12">
        <v>13</v>
      </c>
      <c r="Y11" s="12" t="s">
        <v>22</v>
      </c>
      <c r="Z11" s="12">
        <v>3.5</v>
      </c>
      <c r="AA11" s="12">
        <v>44</v>
      </c>
      <c r="AB11" s="12">
        <v>2.6</v>
      </c>
      <c r="AC11" s="12">
        <v>2.1</v>
      </c>
      <c r="AD11" s="12">
        <v>5.0999999999999996</v>
      </c>
      <c r="AE11" s="12">
        <v>0</v>
      </c>
      <c r="AF11" s="12">
        <v>1</v>
      </c>
      <c r="AM11">
        <f t="shared" si="12"/>
        <v>222.35900431509404</v>
      </c>
      <c r="AN11">
        <f t="shared" si="13"/>
        <v>50.288523099764582</v>
      </c>
      <c r="AO11">
        <f t="shared" si="14"/>
        <v>9.8967089300145279</v>
      </c>
      <c r="AP11">
        <f t="shared" si="15"/>
        <v>227.79753208715846</v>
      </c>
      <c r="AQ11">
        <f t="shared" si="16"/>
        <v>1</v>
      </c>
      <c r="AT11" s="12">
        <v>29</v>
      </c>
      <c r="AU11" s="12" t="s">
        <v>38</v>
      </c>
      <c r="AV11" s="12">
        <v>1.3</v>
      </c>
      <c r="AW11" s="12">
        <v>18</v>
      </c>
      <c r="AX11" s="12">
        <v>1.4</v>
      </c>
      <c r="AY11" s="12">
        <v>0.9</v>
      </c>
      <c r="AZ11" s="12">
        <v>113.4</v>
      </c>
      <c r="BA11" s="12">
        <v>0</v>
      </c>
      <c r="BB11">
        <v>1</v>
      </c>
      <c r="BC11">
        <f>AVERAGE(AV11:AV30)</f>
        <v>2.31</v>
      </c>
      <c r="BD11">
        <f t="shared" ref="BD11:BH11" si="32">AVERAGE(AW11:AW30)</f>
        <v>31.25</v>
      </c>
      <c r="BE11">
        <f t="shared" si="32"/>
        <v>2.085</v>
      </c>
      <c r="BF11">
        <f t="shared" si="32"/>
        <v>1.4499999999999997</v>
      </c>
      <c r="BG11">
        <f t="shared" si="32"/>
        <v>17.465000000000003</v>
      </c>
      <c r="BH11">
        <f>AVERAGE(BA11:BA30)</f>
        <v>0.45</v>
      </c>
      <c r="BI11">
        <f t="shared" si="17"/>
        <v>285.03212538238563</v>
      </c>
      <c r="BJ11">
        <f t="shared" si="18"/>
        <v>133.04111302564348</v>
      </c>
      <c r="BK11">
        <f t="shared" si="19"/>
        <v>96.855980971750014</v>
      </c>
      <c r="BL11">
        <f t="shared" si="20"/>
        <v>372.62738090483907</v>
      </c>
      <c r="BM11">
        <f t="shared" si="21"/>
        <v>1</v>
      </c>
      <c r="BP11" s="12">
        <v>29</v>
      </c>
      <c r="BQ11" s="24" t="s">
        <v>38</v>
      </c>
      <c r="BR11" s="12">
        <v>1.3</v>
      </c>
      <c r="BS11" s="12">
        <v>18</v>
      </c>
      <c r="BT11" s="12">
        <v>1.4</v>
      </c>
      <c r="BU11" s="12">
        <v>0.9</v>
      </c>
      <c r="BV11" s="12">
        <v>113.4</v>
      </c>
      <c r="BW11" s="12">
        <v>0</v>
      </c>
      <c r="BX11">
        <v>1</v>
      </c>
      <c r="CE11">
        <f t="shared" si="22"/>
        <v>285.03212538238563</v>
      </c>
      <c r="CF11">
        <f t="shared" si="23"/>
        <v>137.147168521021</v>
      </c>
      <c r="CG11">
        <f t="shared" si="24"/>
        <v>97.681213422962315</v>
      </c>
      <c r="CH11">
        <f t="shared" si="25"/>
        <v>372.62738090483907</v>
      </c>
      <c r="CI11">
        <f t="shared" si="26"/>
        <v>1</v>
      </c>
    </row>
    <row r="12" spans="1:87" x14ac:dyDescent="0.2">
      <c r="A12" s="12">
        <v>29</v>
      </c>
      <c r="B12" s="12" t="s">
        <v>38</v>
      </c>
      <c r="C12" s="12">
        <v>1.3</v>
      </c>
      <c r="D12" s="12">
        <v>18</v>
      </c>
      <c r="E12" s="12">
        <v>1.4</v>
      </c>
      <c r="F12" s="12">
        <v>0.9</v>
      </c>
      <c r="G12" s="12">
        <v>113.4</v>
      </c>
      <c r="H12" s="12">
        <v>0</v>
      </c>
      <c r="I12" s="12">
        <v>3</v>
      </c>
      <c r="P12">
        <f t="shared" si="7"/>
        <v>55.499515138022211</v>
      </c>
      <c r="Q12">
        <f t="shared" si="8"/>
        <v>126.25809104986325</v>
      </c>
      <c r="R12">
        <f t="shared" si="9"/>
        <v>103.61818648976913</v>
      </c>
      <c r="S12">
        <f t="shared" si="10"/>
        <v>114.42568886226965</v>
      </c>
      <c r="T12">
        <f t="shared" si="11"/>
        <v>3</v>
      </c>
      <c r="X12" s="12">
        <v>21</v>
      </c>
      <c r="Y12" s="12" t="s">
        <v>30</v>
      </c>
      <c r="Z12" s="12">
        <v>3.4</v>
      </c>
      <c r="AA12" s="12">
        <v>30</v>
      </c>
      <c r="AB12" s="12">
        <v>1.7</v>
      </c>
      <c r="AC12" s="12">
        <v>1.1000000000000001</v>
      </c>
      <c r="AD12" s="12">
        <v>4.8</v>
      </c>
      <c r="AE12" s="12">
        <v>1</v>
      </c>
      <c r="AF12" s="12">
        <v>1</v>
      </c>
      <c r="AM12">
        <f t="shared" si="12"/>
        <v>222.79177902247648</v>
      </c>
      <c r="AN12">
        <f t="shared" si="13"/>
        <v>64.302453728886235</v>
      </c>
      <c r="AO12">
        <f t="shared" si="14"/>
        <v>4.8902809372703091</v>
      </c>
      <c r="AP12">
        <f t="shared" si="15"/>
        <v>241.84185044156439</v>
      </c>
      <c r="AQ12">
        <f t="shared" si="16"/>
        <v>1</v>
      </c>
      <c r="AT12" s="12">
        <v>28</v>
      </c>
      <c r="AU12" s="12" t="s">
        <v>37</v>
      </c>
      <c r="AV12" s="12">
        <v>1.5</v>
      </c>
      <c r="AW12" s="12">
        <v>21</v>
      </c>
      <c r="AX12" s="12">
        <v>1.7</v>
      </c>
      <c r="AY12" s="12">
        <v>1</v>
      </c>
      <c r="AZ12" s="12">
        <v>113.4</v>
      </c>
      <c r="BA12" s="12">
        <v>0</v>
      </c>
      <c r="BB12">
        <v>1</v>
      </c>
      <c r="BI12">
        <f t="shared" si="17"/>
        <v>285.00461838363253</v>
      </c>
      <c r="BJ12">
        <f t="shared" si="18"/>
        <v>130.86951204796887</v>
      </c>
      <c r="BK12">
        <f t="shared" si="19"/>
        <v>96.48728439540622</v>
      </c>
      <c r="BL12">
        <f t="shared" si="20"/>
        <v>369.74371529479714</v>
      </c>
      <c r="BM12">
        <f t="shared" si="21"/>
        <v>1</v>
      </c>
      <c r="BP12" s="12">
        <v>28</v>
      </c>
      <c r="BQ12" s="12" t="s">
        <v>37</v>
      </c>
      <c r="BR12" s="12">
        <v>1.5</v>
      </c>
      <c r="BS12" s="12">
        <v>21</v>
      </c>
      <c r="BT12" s="12">
        <v>1.7</v>
      </c>
      <c r="BU12" s="12">
        <v>1</v>
      </c>
      <c r="BV12" s="12">
        <v>113.4</v>
      </c>
      <c r="BW12" s="12">
        <v>0</v>
      </c>
      <c r="BX12">
        <v>1</v>
      </c>
      <c r="CE12">
        <f t="shared" si="22"/>
        <v>285.00461838363253</v>
      </c>
      <c r="CF12">
        <f t="shared" si="23"/>
        <v>134.86264308547419</v>
      </c>
      <c r="CG12">
        <f t="shared" si="24"/>
        <v>97.263762295020825</v>
      </c>
      <c r="CH12">
        <f t="shared" si="25"/>
        <v>369.74371529479714</v>
      </c>
      <c r="CI12">
        <f t="shared" si="26"/>
        <v>1</v>
      </c>
    </row>
    <row r="13" spans="1:87" x14ac:dyDescent="0.2">
      <c r="A13" s="12">
        <v>31</v>
      </c>
      <c r="B13" s="12" t="s">
        <v>40</v>
      </c>
      <c r="C13" s="12">
        <v>1.8</v>
      </c>
      <c r="D13" s="12">
        <v>45</v>
      </c>
      <c r="E13" s="12">
        <v>2.2000000000000002</v>
      </c>
      <c r="F13" s="12">
        <v>1.7</v>
      </c>
      <c r="G13" s="12">
        <v>4.7</v>
      </c>
      <c r="H13" s="12">
        <v>1</v>
      </c>
      <c r="I13" s="12">
        <v>3</v>
      </c>
      <c r="P13">
        <f t="shared" si="7"/>
        <v>76.977341994612644</v>
      </c>
      <c r="Q13">
        <f t="shared" si="8"/>
        <v>37.928514632426911</v>
      </c>
      <c r="R13">
        <f t="shared" si="9"/>
        <v>26.951119775305393</v>
      </c>
      <c r="S13">
        <f t="shared" si="10"/>
        <v>42.905431467154784</v>
      </c>
      <c r="T13">
        <f t="shared" si="11"/>
        <v>1</v>
      </c>
      <c r="X13" s="12">
        <v>22</v>
      </c>
      <c r="Y13" s="12" t="s">
        <v>31</v>
      </c>
      <c r="Z13" s="12">
        <v>1.5</v>
      </c>
      <c r="AA13" s="12">
        <v>60</v>
      </c>
      <c r="AB13" s="12">
        <v>2.5</v>
      </c>
      <c r="AC13" s="12">
        <v>1.8</v>
      </c>
      <c r="AD13" s="12">
        <v>2.2999999999999998</v>
      </c>
      <c r="AE13" s="12">
        <v>1</v>
      </c>
      <c r="AF13" s="12">
        <v>1</v>
      </c>
      <c r="AM13">
        <f t="shared" si="12"/>
        <v>226.09855107894876</v>
      </c>
      <c r="AN13">
        <f t="shared" si="13"/>
        <v>35.022691057211595</v>
      </c>
      <c r="AO13">
        <f t="shared" si="14"/>
        <v>26.087153629469327</v>
      </c>
      <c r="AP13">
        <f t="shared" si="15"/>
        <v>211.91365134176704</v>
      </c>
      <c r="AQ13">
        <f t="shared" si="16"/>
        <v>1</v>
      </c>
      <c r="AT13" s="12">
        <v>9</v>
      </c>
      <c r="AU13" s="12" t="s">
        <v>18</v>
      </c>
      <c r="AV13" s="12">
        <v>2.5</v>
      </c>
      <c r="AW13" s="12">
        <v>40</v>
      </c>
      <c r="AX13" s="12">
        <v>3.3</v>
      </c>
      <c r="AY13" s="12">
        <v>2</v>
      </c>
      <c r="AZ13" s="12">
        <v>9.1999999999999993</v>
      </c>
      <c r="BA13" s="12">
        <v>0</v>
      </c>
      <c r="BB13">
        <v>1</v>
      </c>
      <c r="BI13">
        <f t="shared" si="17"/>
        <v>389.61931741123925</v>
      </c>
      <c r="BJ13">
        <f t="shared" si="18"/>
        <v>75.350347696339014</v>
      </c>
      <c r="BK13">
        <f t="shared" si="19"/>
        <v>12.119820543225879</v>
      </c>
      <c r="BL13">
        <f t="shared" si="20"/>
        <v>334.4249616879697</v>
      </c>
      <c r="BM13">
        <f t="shared" si="21"/>
        <v>1</v>
      </c>
      <c r="BP13" s="12">
        <v>9</v>
      </c>
      <c r="BQ13" s="12" t="s">
        <v>18</v>
      </c>
      <c r="BR13" s="12">
        <v>2.5</v>
      </c>
      <c r="BS13" s="12">
        <v>40</v>
      </c>
      <c r="BT13" s="12">
        <v>3.3</v>
      </c>
      <c r="BU13" s="12">
        <v>2</v>
      </c>
      <c r="BV13" s="12">
        <v>9.1999999999999993</v>
      </c>
      <c r="BW13" s="12">
        <v>0</v>
      </c>
      <c r="BX13">
        <v>1</v>
      </c>
      <c r="CE13">
        <f t="shared" si="22"/>
        <v>389.61931741123925</v>
      </c>
      <c r="CF13">
        <f t="shared" si="23"/>
        <v>83.729281019246784</v>
      </c>
      <c r="CG13">
        <f t="shared" si="24"/>
        <v>10.526312996777289</v>
      </c>
      <c r="CH13">
        <f t="shared" si="25"/>
        <v>334.4249616879697</v>
      </c>
      <c r="CI13">
        <f t="shared" si="26"/>
        <v>1</v>
      </c>
    </row>
    <row r="14" spans="1:87" x14ac:dyDescent="0.2">
      <c r="A14" s="12">
        <v>4</v>
      </c>
      <c r="B14" s="12" t="s">
        <v>13</v>
      </c>
      <c r="C14" s="12">
        <v>6.7</v>
      </c>
      <c r="D14" s="12">
        <v>172</v>
      </c>
      <c r="E14" s="12">
        <v>8.6999999999999993</v>
      </c>
      <c r="F14" s="12">
        <v>7.3</v>
      </c>
      <c r="G14" s="12">
        <v>5.0999999999999996</v>
      </c>
      <c r="H14" s="12">
        <v>0</v>
      </c>
      <c r="I14" s="12">
        <v>2</v>
      </c>
      <c r="J14">
        <f>AVERAGE(C14:C16)</f>
        <v>4.5</v>
      </c>
      <c r="K14">
        <f t="shared" ref="K14:N14" si="33">AVERAGE(D14:D16)</f>
        <v>82.666666666666671</v>
      </c>
      <c r="L14">
        <f t="shared" si="33"/>
        <v>4.833333333333333</v>
      </c>
      <c r="M14">
        <f t="shared" si="33"/>
        <v>3.8000000000000003</v>
      </c>
      <c r="N14">
        <f t="shared" si="33"/>
        <v>5.0999999999999996</v>
      </c>
      <c r="O14">
        <f>AVERAGE(H14:H16)</f>
        <v>0</v>
      </c>
      <c r="P14">
        <f t="shared" si="7"/>
        <v>133.17443891586535</v>
      </c>
      <c r="Q14">
        <f t="shared" si="8"/>
        <v>89.512488265914911</v>
      </c>
      <c r="R14">
        <f t="shared" si="9"/>
        <v>107.68968646731483</v>
      </c>
      <c r="S14">
        <f t="shared" si="10"/>
        <v>88.919279527023491</v>
      </c>
      <c r="T14">
        <f t="shared" si="11"/>
        <v>0</v>
      </c>
      <c r="X14" s="12">
        <v>23</v>
      </c>
      <c r="Y14" s="12" t="s">
        <v>32</v>
      </c>
      <c r="Z14" s="12">
        <v>1.1000000000000001</v>
      </c>
      <c r="AA14" s="12">
        <v>20</v>
      </c>
      <c r="AB14" s="12">
        <v>1.2</v>
      </c>
      <c r="AC14" s="12">
        <v>1</v>
      </c>
      <c r="AD14" s="12">
        <v>4.7</v>
      </c>
      <c r="AE14" s="12">
        <v>1</v>
      </c>
      <c r="AF14" s="12">
        <v>1</v>
      </c>
      <c r="AM14">
        <f t="shared" si="12"/>
        <v>223.54557656102259</v>
      </c>
      <c r="AN14">
        <f t="shared" si="13"/>
        <v>74.458661163240251</v>
      </c>
      <c r="AO14">
        <f t="shared" si="14"/>
        <v>14.591529816378801</v>
      </c>
      <c r="AP14">
        <f t="shared" si="15"/>
        <v>251.91059053759528</v>
      </c>
      <c r="AQ14">
        <f t="shared" si="16"/>
        <v>1</v>
      </c>
      <c r="AT14" s="12">
        <v>13</v>
      </c>
      <c r="AU14" s="12" t="s">
        <v>22</v>
      </c>
      <c r="AV14" s="12">
        <v>3.5</v>
      </c>
      <c r="AW14" s="12">
        <v>44</v>
      </c>
      <c r="AX14" s="12">
        <v>2.6</v>
      </c>
      <c r="AY14" s="12">
        <v>2.1</v>
      </c>
      <c r="AZ14" s="12">
        <v>5.0999999999999996</v>
      </c>
      <c r="BA14" s="12">
        <v>0</v>
      </c>
      <c r="BB14">
        <v>1</v>
      </c>
      <c r="BI14">
        <f t="shared" si="17"/>
        <v>393.91798956127906</v>
      </c>
      <c r="BJ14">
        <f t="shared" si="18"/>
        <v>72.21679096968505</v>
      </c>
      <c r="BK14">
        <f t="shared" si="19"/>
        <v>17.825881464881338</v>
      </c>
      <c r="BL14">
        <f t="shared" si="20"/>
        <v>330.40397243374662</v>
      </c>
      <c r="BM14">
        <f t="shared" si="21"/>
        <v>1</v>
      </c>
      <c r="BP14" s="12">
        <v>13</v>
      </c>
      <c r="BQ14" s="12" t="s">
        <v>22</v>
      </c>
      <c r="BR14" s="12">
        <v>3.5</v>
      </c>
      <c r="BS14" s="12">
        <v>44</v>
      </c>
      <c r="BT14" s="12">
        <v>2.6</v>
      </c>
      <c r="BU14" s="12">
        <v>2.1</v>
      </c>
      <c r="BV14" s="12">
        <v>5.0999999999999996</v>
      </c>
      <c r="BW14" s="12">
        <v>0</v>
      </c>
      <c r="BX14">
        <v>1</v>
      </c>
      <c r="CE14">
        <f t="shared" si="22"/>
        <v>393.91798956127906</v>
      </c>
      <c r="CF14">
        <f t="shared" si="23"/>
        <v>80.65884431769814</v>
      </c>
      <c r="CG14">
        <f t="shared" si="24"/>
        <v>16.236200839084088</v>
      </c>
      <c r="CH14">
        <f t="shared" si="25"/>
        <v>330.40397243374662</v>
      </c>
      <c r="CI14">
        <f t="shared" si="26"/>
        <v>1</v>
      </c>
    </row>
    <row r="15" spans="1:87" x14ac:dyDescent="0.2">
      <c r="A15" s="12">
        <v>15</v>
      </c>
      <c r="B15" s="12" t="s">
        <v>24</v>
      </c>
      <c r="C15" s="12">
        <v>2.9</v>
      </c>
      <c r="D15" s="12">
        <v>42</v>
      </c>
      <c r="E15" s="12">
        <v>3.3</v>
      </c>
      <c r="F15" s="12">
        <v>2</v>
      </c>
      <c r="G15" s="12">
        <v>5.0999999999999996</v>
      </c>
      <c r="H15" s="12">
        <v>0</v>
      </c>
      <c r="I15" s="12">
        <v>2</v>
      </c>
      <c r="P15">
        <f t="shared" si="7"/>
        <v>77.280880649025264</v>
      </c>
      <c r="Q15">
        <f t="shared" si="8"/>
        <v>40.766762060395344</v>
      </c>
      <c r="R15">
        <f t="shared" si="9"/>
        <v>29.018737788834699</v>
      </c>
      <c r="S15">
        <f t="shared" si="10"/>
        <v>45.446518561741513</v>
      </c>
      <c r="T15">
        <f t="shared" si="11"/>
        <v>1</v>
      </c>
      <c r="X15" s="12">
        <v>25</v>
      </c>
      <c r="Y15" s="12" t="s">
        <v>34</v>
      </c>
      <c r="Z15" s="12">
        <v>1.5</v>
      </c>
      <c r="AA15" s="12">
        <v>12</v>
      </c>
      <c r="AB15" s="12">
        <v>0.8</v>
      </c>
      <c r="AC15" s="12">
        <v>0.5</v>
      </c>
      <c r="AD15" s="12">
        <v>2.9</v>
      </c>
      <c r="AE15" s="12">
        <v>0</v>
      </c>
      <c r="AF15" s="12">
        <v>1</v>
      </c>
      <c r="AM15">
        <f t="shared" si="12"/>
        <v>226.15467008222492</v>
      </c>
      <c r="AN15">
        <f t="shared" si="13"/>
        <v>82.494861792854849</v>
      </c>
      <c r="AO15">
        <f t="shared" si="14"/>
        <v>22.747159574286655</v>
      </c>
      <c r="AP15">
        <f t="shared" si="15"/>
        <v>259.92648119227869</v>
      </c>
      <c r="AQ15">
        <f t="shared" si="16"/>
        <v>1</v>
      </c>
      <c r="AT15" s="12">
        <v>21</v>
      </c>
      <c r="AU15" s="12" t="s">
        <v>30</v>
      </c>
      <c r="AV15" s="12">
        <v>3.4</v>
      </c>
      <c r="AW15" s="12">
        <v>30</v>
      </c>
      <c r="AX15" s="12">
        <v>1.7</v>
      </c>
      <c r="AY15" s="12">
        <v>1.1000000000000001</v>
      </c>
      <c r="AZ15" s="12">
        <v>4.8</v>
      </c>
      <c r="BA15" s="12">
        <v>1</v>
      </c>
      <c r="BB15">
        <v>1</v>
      </c>
      <c r="BI15">
        <f t="shared" si="17"/>
        <v>393.68411512277197</v>
      </c>
      <c r="BJ15">
        <f t="shared" si="18"/>
        <v>85.991165896532053</v>
      </c>
      <c r="BK15">
        <f t="shared" si="19"/>
        <v>12.79554805391313</v>
      </c>
      <c r="BL15">
        <f t="shared" si="20"/>
        <v>344.44559076870183</v>
      </c>
      <c r="BM15">
        <f t="shared" si="21"/>
        <v>1</v>
      </c>
      <c r="BP15" s="12">
        <v>21</v>
      </c>
      <c r="BQ15" s="12" t="s">
        <v>30</v>
      </c>
      <c r="BR15" s="12">
        <v>3.4</v>
      </c>
      <c r="BS15" s="12">
        <v>30</v>
      </c>
      <c r="BT15" s="12">
        <v>1.7</v>
      </c>
      <c r="BU15" s="12">
        <v>1.1000000000000001</v>
      </c>
      <c r="BV15" s="12">
        <v>4.8</v>
      </c>
      <c r="BW15" s="12">
        <v>1</v>
      </c>
      <c r="BX15">
        <v>1</v>
      </c>
      <c r="CE15">
        <f t="shared" si="22"/>
        <v>393.68411512277197</v>
      </c>
      <c r="CF15">
        <f t="shared" si="23"/>
        <v>94.400648832515984</v>
      </c>
      <c r="CG15">
        <f t="shared" si="24"/>
        <v>12.489783580092611</v>
      </c>
      <c r="CH15">
        <f t="shared" si="25"/>
        <v>344.44559076870183</v>
      </c>
      <c r="CI15">
        <f t="shared" si="26"/>
        <v>1</v>
      </c>
    </row>
    <row r="16" spans="1:87" x14ac:dyDescent="0.2">
      <c r="A16" s="12">
        <v>17</v>
      </c>
      <c r="B16" s="12" t="s">
        <v>26</v>
      </c>
      <c r="C16" s="12">
        <v>3.9</v>
      </c>
      <c r="D16" s="12">
        <v>34</v>
      </c>
      <c r="E16" s="12">
        <v>2.5</v>
      </c>
      <c r="F16" s="12">
        <v>2.1</v>
      </c>
      <c r="G16" s="12">
        <v>5.0999999999999996</v>
      </c>
      <c r="H16" s="12">
        <v>0</v>
      </c>
      <c r="I16" s="12">
        <v>2</v>
      </c>
      <c r="P16">
        <f t="shared" si="7"/>
        <v>79.726268238405723</v>
      </c>
      <c r="Q16">
        <f t="shared" si="8"/>
        <v>48.755911322514415</v>
      </c>
      <c r="R16">
        <f t="shared" si="9"/>
        <v>35.888796500937652</v>
      </c>
      <c r="S16">
        <f t="shared" si="10"/>
        <v>53.024673967717305</v>
      </c>
      <c r="T16">
        <f t="shared" si="11"/>
        <v>1</v>
      </c>
      <c r="V16" s="7" t="s">
        <v>81</v>
      </c>
      <c r="X16" s="12">
        <v>31</v>
      </c>
      <c r="Y16" s="12" t="s">
        <v>40</v>
      </c>
      <c r="Z16" s="12">
        <v>1.8</v>
      </c>
      <c r="AA16" s="12">
        <v>45</v>
      </c>
      <c r="AB16" s="12">
        <v>2.2000000000000002</v>
      </c>
      <c r="AC16" s="12">
        <v>1.7</v>
      </c>
      <c r="AD16" s="12">
        <v>4.7</v>
      </c>
      <c r="AE16" s="12">
        <v>1</v>
      </c>
      <c r="AF16" s="12">
        <v>1</v>
      </c>
      <c r="AM16">
        <f t="shared" si="12"/>
        <v>222.79949910177089</v>
      </c>
      <c r="AN16">
        <f t="shared" si="13"/>
        <v>49.51301736805069</v>
      </c>
      <c r="AO16">
        <f t="shared" si="14"/>
        <v>10.909054918936686</v>
      </c>
      <c r="AP16">
        <f t="shared" si="15"/>
        <v>226.87137462668136</v>
      </c>
      <c r="AQ16">
        <f t="shared" si="16"/>
        <v>1</v>
      </c>
      <c r="AT16" s="12">
        <v>22</v>
      </c>
      <c r="AU16" s="12" t="s">
        <v>31</v>
      </c>
      <c r="AV16" s="12">
        <v>1.5</v>
      </c>
      <c r="AW16" s="12">
        <v>60</v>
      </c>
      <c r="AX16" s="12">
        <v>2.5</v>
      </c>
      <c r="AY16" s="12">
        <v>1.8</v>
      </c>
      <c r="AZ16" s="12">
        <v>2.2999999999999998</v>
      </c>
      <c r="BA16" s="12">
        <v>1</v>
      </c>
      <c r="BB16">
        <v>1</v>
      </c>
      <c r="BI16">
        <f t="shared" si="17"/>
        <v>397.92024640623652</v>
      </c>
      <c r="BJ16">
        <f t="shared" si="18"/>
        <v>57.931356283245492</v>
      </c>
      <c r="BK16">
        <f t="shared" si="19"/>
        <v>32.523730567079788</v>
      </c>
      <c r="BL16">
        <f t="shared" si="20"/>
        <v>314.49908584922787</v>
      </c>
      <c r="BM16">
        <f t="shared" si="21"/>
        <v>1</v>
      </c>
      <c r="BO16" s="7" t="s">
        <v>131</v>
      </c>
      <c r="BP16" s="12">
        <v>22</v>
      </c>
      <c r="BQ16" s="12" t="s">
        <v>31</v>
      </c>
      <c r="BR16" s="12">
        <v>1.5</v>
      </c>
      <c r="BS16" s="12">
        <v>60</v>
      </c>
      <c r="BT16" s="12">
        <v>2.5</v>
      </c>
      <c r="BU16" s="12">
        <v>1.8</v>
      </c>
      <c r="BV16" s="12">
        <v>2.2999999999999998</v>
      </c>
      <c r="BW16" s="12">
        <v>1</v>
      </c>
      <c r="BX16">
        <v>1</v>
      </c>
      <c r="CE16">
        <f t="shared" si="22"/>
        <v>397.92024640623652</v>
      </c>
      <c r="CF16">
        <f t="shared" si="23"/>
        <v>66.397307927355001</v>
      </c>
      <c r="CG16">
        <f t="shared" si="24"/>
        <v>30.787627826951596</v>
      </c>
      <c r="CH16">
        <f t="shared" si="25"/>
        <v>314.49908584922787</v>
      </c>
      <c r="CI16">
        <f t="shared" si="26"/>
        <v>1</v>
      </c>
    </row>
    <row r="17" spans="1:87" x14ac:dyDescent="0.2">
      <c r="A17" s="12">
        <v>5</v>
      </c>
      <c r="B17" s="12" t="s">
        <v>14</v>
      </c>
      <c r="C17" s="12">
        <v>7.4</v>
      </c>
      <c r="D17" s="12">
        <v>95</v>
      </c>
      <c r="E17" s="12">
        <v>5.2</v>
      </c>
      <c r="F17" s="12">
        <v>2.7</v>
      </c>
      <c r="G17" s="12">
        <v>9.1999999999999993</v>
      </c>
      <c r="H17" s="12">
        <v>1</v>
      </c>
      <c r="I17" s="12">
        <v>1</v>
      </c>
      <c r="J17">
        <f>AVERAGE(C17:C23)</f>
        <v>3.8571428571428572</v>
      </c>
      <c r="K17">
        <f>AVERAGE(D17:D23)</f>
        <v>65.857142857142861</v>
      </c>
      <c r="L17">
        <f t="shared" ref="L17:N17" si="34">AVERAGE(E17:E23)</f>
        <v>3.6285714285714286</v>
      </c>
      <c r="M17">
        <f t="shared" si="34"/>
        <v>2.2857142857142856</v>
      </c>
      <c r="N17">
        <f t="shared" si="34"/>
        <v>21.571428571428573</v>
      </c>
      <c r="O17">
        <f>AVERAGE(H17:H23)</f>
        <v>0.7142857142857143</v>
      </c>
      <c r="P17">
        <f t="shared" si="7"/>
        <v>77.994569344424363</v>
      </c>
      <c r="Q17">
        <f t="shared" si="8"/>
        <v>13.404311080975235</v>
      </c>
      <c r="R17">
        <f t="shared" si="9"/>
        <v>31.900358260415462</v>
      </c>
      <c r="S17">
        <f t="shared" si="10"/>
        <v>15.572962482900518</v>
      </c>
      <c r="T17">
        <f t="shared" si="11"/>
        <v>2</v>
      </c>
      <c r="X17" s="12">
        <v>15</v>
      </c>
      <c r="Y17" s="12" t="s">
        <v>24</v>
      </c>
      <c r="Z17" s="12">
        <v>2.9</v>
      </c>
      <c r="AA17" s="12">
        <v>42</v>
      </c>
      <c r="AB17" s="12">
        <v>3.3</v>
      </c>
      <c r="AC17" s="12">
        <v>2</v>
      </c>
      <c r="AD17" s="12">
        <v>5.0999999999999996</v>
      </c>
      <c r="AE17" s="12">
        <v>0</v>
      </c>
      <c r="AF17" s="12">
        <v>1</v>
      </c>
      <c r="AM17">
        <f t="shared" si="12"/>
        <v>222.32648695106036</v>
      </c>
      <c r="AN17">
        <f t="shared" si="13"/>
        <v>52.304641816530541</v>
      </c>
      <c r="AO17">
        <f t="shared" si="14"/>
        <v>7.9480289024954489</v>
      </c>
      <c r="AP17">
        <f t="shared" si="15"/>
        <v>229.78578203405013</v>
      </c>
      <c r="AQ17">
        <f t="shared" si="16"/>
        <v>1</v>
      </c>
      <c r="AT17" s="12">
        <v>23</v>
      </c>
      <c r="AU17" s="12" t="s">
        <v>32</v>
      </c>
      <c r="AV17" s="12">
        <v>1.1000000000000001</v>
      </c>
      <c r="AW17" s="12">
        <v>20</v>
      </c>
      <c r="AX17" s="12">
        <v>1.2</v>
      </c>
      <c r="AY17" s="12">
        <v>1</v>
      </c>
      <c r="AZ17" s="12">
        <v>4.7</v>
      </c>
      <c r="BA17" s="12">
        <v>1</v>
      </c>
      <c r="BB17">
        <v>1</v>
      </c>
      <c r="BI17">
        <f t="shared" si="17"/>
        <v>393.7085628990053</v>
      </c>
      <c r="BJ17">
        <f t="shared" si="18"/>
        <v>95.967988923177828</v>
      </c>
      <c r="BK17">
        <f t="shared" si="19"/>
        <v>17.095614934830515</v>
      </c>
      <c r="BL17">
        <f t="shared" si="20"/>
        <v>354.51068390106383</v>
      </c>
      <c r="BM17">
        <f t="shared" si="21"/>
        <v>1</v>
      </c>
      <c r="BP17" s="12">
        <v>23</v>
      </c>
      <c r="BQ17" s="12" t="s">
        <v>32</v>
      </c>
      <c r="BR17" s="12">
        <v>1.1000000000000001</v>
      </c>
      <c r="BS17" s="12">
        <v>20</v>
      </c>
      <c r="BT17" s="12">
        <v>1.2</v>
      </c>
      <c r="BU17" s="12">
        <v>1</v>
      </c>
      <c r="BV17" s="12">
        <v>4.7</v>
      </c>
      <c r="BW17" s="12">
        <v>1</v>
      </c>
      <c r="BX17">
        <v>1</v>
      </c>
      <c r="CE17">
        <f t="shared" si="22"/>
        <v>393.7085628990053</v>
      </c>
      <c r="CF17">
        <f t="shared" si="23"/>
        <v>104.35551015638801</v>
      </c>
      <c r="CG17">
        <f t="shared" si="24"/>
        <v>17.838760061848966</v>
      </c>
      <c r="CH17">
        <f t="shared" si="25"/>
        <v>354.51068390106383</v>
      </c>
      <c r="CI17">
        <f t="shared" si="26"/>
        <v>1</v>
      </c>
    </row>
    <row r="18" spans="1:87" x14ac:dyDescent="0.2">
      <c r="A18" s="12">
        <v>7</v>
      </c>
      <c r="B18" s="12" t="s">
        <v>16</v>
      </c>
      <c r="C18" s="12">
        <v>6.8</v>
      </c>
      <c r="D18" s="12">
        <v>166</v>
      </c>
      <c r="E18" s="12">
        <v>6.1</v>
      </c>
      <c r="F18" s="12">
        <v>4.8</v>
      </c>
      <c r="G18" s="12">
        <v>6.6</v>
      </c>
      <c r="H18" s="12">
        <v>1</v>
      </c>
      <c r="I18" s="12">
        <v>1</v>
      </c>
      <c r="P18">
        <f t="shared" si="7"/>
        <v>127.24008611239182</v>
      </c>
      <c r="Q18">
        <f t="shared" si="8"/>
        <v>83.40017319459767</v>
      </c>
      <c r="R18">
        <f t="shared" si="9"/>
        <v>101.36028385347558</v>
      </c>
      <c r="S18">
        <f t="shared" si="10"/>
        <v>82.582291917042383</v>
      </c>
      <c r="T18">
        <f t="shared" si="11"/>
        <v>0</v>
      </c>
      <c r="X18" s="12">
        <v>17</v>
      </c>
      <c r="Y18" s="12" t="s">
        <v>26</v>
      </c>
      <c r="Z18" s="12">
        <v>3.9</v>
      </c>
      <c r="AA18" s="12">
        <v>34</v>
      </c>
      <c r="AB18" s="12">
        <v>2.5</v>
      </c>
      <c r="AC18" s="12">
        <v>2.1</v>
      </c>
      <c r="AD18" s="12">
        <v>5.0999999999999996</v>
      </c>
      <c r="AE18" s="12">
        <v>0</v>
      </c>
      <c r="AF18" s="12">
        <v>1</v>
      </c>
      <c r="AM18">
        <f t="shared" si="12"/>
        <v>222.35782153996743</v>
      </c>
      <c r="AN18">
        <f t="shared" si="13"/>
        <v>60.218205073069242</v>
      </c>
      <c r="AO18">
        <f t="shared" si="14"/>
        <v>2.2699652821731582</v>
      </c>
      <c r="AP18">
        <f t="shared" si="15"/>
        <v>237.78024649873672</v>
      </c>
      <c r="AQ18">
        <f t="shared" si="16"/>
        <v>1</v>
      </c>
      <c r="AS18" s="7" t="s">
        <v>82</v>
      </c>
      <c r="AT18" s="12">
        <v>25</v>
      </c>
      <c r="AU18" s="12" t="s">
        <v>34</v>
      </c>
      <c r="AV18" s="12">
        <v>1.5</v>
      </c>
      <c r="AW18" s="12">
        <v>12</v>
      </c>
      <c r="AX18" s="12">
        <v>0.8</v>
      </c>
      <c r="AY18" s="12">
        <v>0.5</v>
      </c>
      <c r="AZ18" s="12">
        <v>2.9</v>
      </c>
      <c r="BA18" s="12">
        <v>0</v>
      </c>
      <c r="BB18">
        <v>1</v>
      </c>
      <c r="BI18">
        <f t="shared" si="17"/>
        <v>395.63116977811541</v>
      </c>
      <c r="BJ18">
        <f t="shared" si="18"/>
        <v>104.13999800112092</v>
      </c>
      <c r="BK18">
        <f t="shared" si="19"/>
        <v>24.20979244025029</v>
      </c>
      <c r="BL18">
        <f t="shared" si="20"/>
        <v>362.52178555226169</v>
      </c>
      <c r="BM18">
        <f t="shared" si="21"/>
        <v>1</v>
      </c>
      <c r="BP18" s="12">
        <v>25</v>
      </c>
      <c r="BQ18" s="12" t="s">
        <v>34</v>
      </c>
      <c r="BR18" s="12">
        <v>1.5</v>
      </c>
      <c r="BS18" s="12">
        <v>12</v>
      </c>
      <c r="BT18" s="12">
        <v>0.8</v>
      </c>
      <c r="BU18" s="12">
        <v>0.5</v>
      </c>
      <c r="BV18" s="12">
        <v>2.9</v>
      </c>
      <c r="BW18" s="12">
        <v>0</v>
      </c>
      <c r="BX18">
        <v>1</v>
      </c>
      <c r="CE18">
        <f t="shared" si="22"/>
        <v>395.63116977811541</v>
      </c>
      <c r="CF18">
        <f t="shared" si="23"/>
        <v>112.53027370445697</v>
      </c>
      <c r="CG18">
        <f t="shared" si="24"/>
        <v>25.231101906206167</v>
      </c>
      <c r="CH18">
        <f t="shared" si="25"/>
        <v>362.52178555226169</v>
      </c>
      <c r="CI18">
        <f t="shared" si="26"/>
        <v>1</v>
      </c>
    </row>
    <row r="19" spans="1:87" x14ac:dyDescent="0.2">
      <c r="A19" s="12">
        <v>12</v>
      </c>
      <c r="B19" s="12" t="s">
        <v>21</v>
      </c>
      <c r="C19" s="12">
        <v>4.9000000000000004</v>
      </c>
      <c r="D19" s="12">
        <v>93</v>
      </c>
      <c r="E19" s="12">
        <v>5</v>
      </c>
      <c r="F19" s="12">
        <v>3.4</v>
      </c>
      <c r="G19" s="12">
        <v>4.8</v>
      </c>
      <c r="H19" s="12">
        <v>0</v>
      </c>
      <c r="I19" s="12">
        <v>1</v>
      </c>
      <c r="P19">
        <f t="shared" si="7"/>
        <v>81.137267519651871</v>
      </c>
      <c r="Q19">
        <f t="shared" si="8"/>
        <v>10.35449446161209</v>
      </c>
      <c r="R19">
        <f t="shared" si="9"/>
        <v>31.980239434465059</v>
      </c>
      <c r="S19">
        <f t="shared" si="10"/>
        <v>17.837770303003566</v>
      </c>
      <c r="T19">
        <f t="shared" si="11"/>
        <v>2</v>
      </c>
      <c r="X19" s="12">
        <v>18</v>
      </c>
      <c r="Y19" s="12" t="s">
        <v>27</v>
      </c>
      <c r="Z19" s="12">
        <v>4.7</v>
      </c>
      <c r="AA19" s="12">
        <v>66</v>
      </c>
      <c r="AB19" s="12">
        <v>5.8</v>
      </c>
      <c r="AC19" s="12">
        <v>3</v>
      </c>
      <c r="AD19" s="12">
        <v>5.0999999999999996</v>
      </c>
      <c r="AE19" s="12">
        <v>1</v>
      </c>
      <c r="AF19" s="12">
        <v>1</v>
      </c>
      <c r="AM19">
        <f t="shared" si="12"/>
        <v>223.95383631454052</v>
      </c>
      <c r="AN19">
        <f t="shared" si="13"/>
        <v>28.259020192183279</v>
      </c>
      <c r="AO19">
        <f t="shared" si="14"/>
        <v>32.022247287310108</v>
      </c>
      <c r="AP19">
        <f t="shared" si="15"/>
        <v>205.66731783392322</v>
      </c>
      <c r="AQ19">
        <f t="shared" si="16"/>
        <v>2</v>
      </c>
      <c r="AT19" s="12">
        <v>31</v>
      </c>
      <c r="AU19" s="12" t="s">
        <v>40</v>
      </c>
      <c r="AV19" s="12">
        <v>1.8</v>
      </c>
      <c r="AW19" s="12">
        <v>45</v>
      </c>
      <c r="AX19" s="12">
        <v>2.2000000000000002</v>
      </c>
      <c r="AY19" s="12">
        <v>1.7</v>
      </c>
      <c r="AZ19" s="12">
        <v>4.7</v>
      </c>
      <c r="BA19" s="12">
        <v>1</v>
      </c>
      <c r="BB19">
        <v>1</v>
      </c>
      <c r="BI19">
        <f t="shared" si="17"/>
        <v>394.37208636007693</v>
      </c>
      <c r="BJ19">
        <f t="shared" si="18"/>
        <v>71.501992265664768</v>
      </c>
      <c r="BK19">
        <f t="shared" si="19"/>
        <v>18.778872436863725</v>
      </c>
      <c r="BL19">
        <f t="shared" si="20"/>
        <v>329.47166038978224</v>
      </c>
      <c r="BM19">
        <f t="shared" si="21"/>
        <v>1</v>
      </c>
      <c r="BP19" s="12">
        <v>31</v>
      </c>
      <c r="BQ19" s="12" t="s">
        <v>40</v>
      </c>
      <c r="BR19" s="12">
        <v>1.8</v>
      </c>
      <c r="BS19" s="12">
        <v>45</v>
      </c>
      <c r="BT19" s="12">
        <v>2.2000000000000002</v>
      </c>
      <c r="BU19" s="12">
        <v>1.7</v>
      </c>
      <c r="BV19" s="12">
        <v>4.7</v>
      </c>
      <c r="BW19" s="12">
        <v>1</v>
      </c>
      <c r="BX19">
        <v>1</v>
      </c>
      <c r="CE19">
        <f t="shared" si="22"/>
        <v>394.37208636007693</v>
      </c>
      <c r="CF19">
        <f t="shared" si="23"/>
        <v>79.947123150242248</v>
      </c>
      <c r="CG19">
        <f t="shared" si="24"/>
        <v>17.182921437160978</v>
      </c>
      <c r="CH19">
        <f t="shared" si="25"/>
        <v>329.47166038978224</v>
      </c>
      <c r="CI19">
        <f t="shared" si="26"/>
        <v>1</v>
      </c>
    </row>
    <row r="20" spans="1:87" x14ac:dyDescent="0.2">
      <c r="A20" s="12">
        <v>18</v>
      </c>
      <c r="B20" s="12" t="s">
        <v>27</v>
      </c>
      <c r="C20" s="12">
        <v>4.7</v>
      </c>
      <c r="D20" s="12">
        <v>66</v>
      </c>
      <c r="E20" s="12">
        <v>5.8</v>
      </c>
      <c r="F20" s="12">
        <v>3</v>
      </c>
      <c r="G20" s="12">
        <v>5.0999999999999996</v>
      </c>
      <c r="H20" s="12">
        <v>1</v>
      </c>
      <c r="I20" s="12">
        <v>1</v>
      </c>
      <c r="P20">
        <f t="shared" si="7"/>
        <v>74.804107600377719</v>
      </c>
      <c r="Q20">
        <f>((C20-$J$14)^2+(D20-$K$14)^2+(E20-$L$14)^2+(F20-$M$14)^2+(G20-$N$14)^2+(H20-$O$14)^2)^0.5</f>
        <v>16.744916309800487</v>
      </c>
      <c r="R20">
        <f>((C20-$J$17)^2+(D20-$K$17)^2+(E20-$L$17)^2+(F20-$M$17)^2+(G20-$N$17)^2+(H20-$O$17)^2)^0.5</f>
        <v>16.653699717651762</v>
      </c>
      <c r="S20">
        <f>((C20-$J$24)^2+(D20-$K$24)^2+(E20-$L$24)^2+(F20-$M$24)^2+(G20-$N$24)^2+(H20-$O$24)^2)^0.5</f>
        <v>24.264891062430202</v>
      </c>
      <c r="T20">
        <f>IF(MIN(P20:S20)=P20,3,IF(MIN(P20:S20)=Q20,2,IF(MIN(P20:S20)=R20,1,IF(MIN(P20:S20)=S20,0))))</f>
        <v>1</v>
      </c>
      <c r="X20" s="12">
        <v>26</v>
      </c>
      <c r="Y20" s="12" t="s">
        <v>35</v>
      </c>
      <c r="Z20" s="12">
        <v>0.7</v>
      </c>
      <c r="AA20" s="12">
        <v>12</v>
      </c>
      <c r="AB20" s="12">
        <v>0.9</v>
      </c>
      <c r="AC20" s="12">
        <v>0.6</v>
      </c>
      <c r="AD20" s="12">
        <v>4</v>
      </c>
      <c r="AE20" s="12">
        <v>1</v>
      </c>
      <c r="AF20" s="12">
        <v>1</v>
      </c>
      <c r="AM20">
        <f t="shared" si="12"/>
        <v>225.07344756767736</v>
      </c>
      <c r="AN20">
        <f t="shared" si="13"/>
        <v>82.497185137164266</v>
      </c>
      <c r="AO20">
        <f t="shared" si="14"/>
        <v>22.627024021432472</v>
      </c>
      <c r="AP20">
        <f t="shared" si="15"/>
        <v>259.93511810642286</v>
      </c>
      <c r="AQ20">
        <f>IF(MIN(AM20:AP20)=AM20,3,IF(MIN(AM20:AP20)=AN20,2,IF(MIN(AM20:AP20)=AO20,1,IF(MIN(AM20:AP20)=AP20,0))))</f>
        <v>1</v>
      </c>
      <c r="AT20" s="12">
        <v>15</v>
      </c>
      <c r="AU20" s="12" t="s">
        <v>24</v>
      </c>
      <c r="AV20" s="12">
        <v>2.9</v>
      </c>
      <c r="AW20" s="12">
        <v>42</v>
      </c>
      <c r="AX20" s="12">
        <v>3.3</v>
      </c>
      <c r="AY20" s="12">
        <v>2</v>
      </c>
      <c r="AZ20" s="12">
        <v>5.0999999999999996</v>
      </c>
      <c r="BA20" s="12">
        <v>0</v>
      </c>
      <c r="BB20">
        <v>1</v>
      </c>
      <c r="BI20">
        <f t="shared" si="17"/>
        <v>393.81191259280104</v>
      </c>
      <c r="BJ20">
        <f t="shared" si="18"/>
        <v>74.168432142863935</v>
      </c>
      <c r="BK20">
        <f t="shared" si="19"/>
        <v>16.455547696749569</v>
      </c>
      <c r="BL20">
        <f t="shared" si="20"/>
        <v>332.3906361496966</v>
      </c>
      <c r="BM20">
        <f>IF(MIN(BI20:BL20)=BI20,3,IF(MIN(BI20:BL20)=BJ20,2,IF(MIN(BI20:BL20)=BK20,1,IF(MIN(BI20:BL20)=BL20,0))))</f>
        <v>1</v>
      </c>
      <c r="BP20" s="12">
        <v>15</v>
      </c>
      <c r="BQ20" s="12" t="s">
        <v>24</v>
      </c>
      <c r="BR20" s="12">
        <v>2.9</v>
      </c>
      <c r="BS20" s="12">
        <v>42</v>
      </c>
      <c r="BT20" s="12">
        <v>3.3</v>
      </c>
      <c r="BU20" s="12">
        <v>2</v>
      </c>
      <c r="BV20" s="12">
        <v>5.0999999999999996</v>
      </c>
      <c r="BW20" s="12">
        <v>0</v>
      </c>
      <c r="BX20">
        <v>1</v>
      </c>
      <c r="CE20">
        <f t="shared" si="22"/>
        <v>393.81191259280104</v>
      </c>
      <c r="CF20">
        <f t="shared" si="23"/>
        <v>82.608448922209718</v>
      </c>
      <c r="CG20">
        <f t="shared" si="24"/>
        <v>14.938538481819068</v>
      </c>
      <c r="CH20">
        <f t="shared" si="25"/>
        <v>332.3906361496966</v>
      </c>
      <c r="CI20">
        <f>IF(MIN(CE20:CH20)=CE20,3,IF(MIN(CE20:CH20)=CF20,2,IF(MIN(CE20:CH20)=CG20,1,IF(MIN(CE20:CH20)=CH20,0))))</f>
        <v>1</v>
      </c>
    </row>
    <row r="21" spans="1:87" x14ac:dyDescent="0.2">
      <c r="A21" s="12">
        <v>26</v>
      </c>
      <c r="B21" s="12" t="s">
        <v>35</v>
      </c>
      <c r="C21" s="12">
        <v>0.7</v>
      </c>
      <c r="D21" s="12">
        <v>12</v>
      </c>
      <c r="E21" s="12">
        <v>0.9</v>
      </c>
      <c r="F21" s="12">
        <v>0.6</v>
      </c>
      <c r="G21" s="12">
        <v>4</v>
      </c>
      <c r="H21" s="12">
        <v>1</v>
      </c>
      <c r="I21" s="12">
        <v>1</v>
      </c>
      <c r="P21">
        <f t="shared" si="7"/>
        <v>90.853524132100787</v>
      </c>
      <c r="Q21">
        <f t="shared" si="8"/>
        <v>70.96575856628948</v>
      </c>
      <c r="R21">
        <f t="shared" si="9"/>
        <v>56.830298759929619</v>
      </c>
      <c r="S21">
        <f t="shared" si="10"/>
        <v>74.766127538882841</v>
      </c>
      <c r="T21">
        <f t="shared" si="11"/>
        <v>1</v>
      </c>
      <c r="X21" s="12">
        <v>30</v>
      </c>
      <c r="Y21" s="12" t="s">
        <v>39</v>
      </c>
      <c r="Z21" s="12">
        <v>1</v>
      </c>
      <c r="AA21" s="12">
        <v>8</v>
      </c>
      <c r="AB21" s="12">
        <v>0.7</v>
      </c>
      <c r="AC21" s="12">
        <v>0.5</v>
      </c>
      <c r="AD21" s="12">
        <v>7.9</v>
      </c>
      <c r="AE21" s="12">
        <v>1</v>
      </c>
      <c r="AF21" s="12">
        <v>1</v>
      </c>
      <c r="AM21">
        <f t="shared" si="12"/>
        <v>221.7245741905935</v>
      </c>
      <c r="AN21">
        <f t="shared" si="13"/>
        <v>86.402057588668313</v>
      </c>
      <c r="AO21">
        <f t="shared" si="14"/>
        <v>26.464088979977497</v>
      </c>
      <c r="AP21">
        <f t="shared" si="15"/>
        <v>263.93834625722729</v>
      </c>
      <c r="AQ21">
        <f t="shared" ref="AQ21:AQ32" si="35">IF(MIN(AM21:AP21)=AM21,3,IF(MIN(AM21:AP21)=AN21,2,IF(MIN(AM21:AP21)=AO21,1,IF(MIN(AM21:AP21)=AP21,0))))</f>
        <v>1</v>
      </c>
      <c r="AT21" s="12">
        <v>17</v>
      </c>
      <c r="AU21" s="12" t="s">
        <v>26</v>
      </c>
      <c r="AV21" s="12">
        <v>3.9</v>
      </c>
      <c r="AW21" s="12">
        <v>34</v>
      </c>
      <c r="AX21" s="12">
        <v>2.5</v>
      </c>
      <c r="AY21" s="12">
        <v>2.1</v>
      </c>
      <c r="AZ21" s="12">
        <v>5.0999999999999996</v>
      </c>
      <c r="BA21" s="12">
        <v>0</v>
      </c>
      <c r="BB21">
        <v>1</v>
      </c>
      <c r="BI21">
        <f t="shared" si="17"/>
        <v>393.48747438768612</v>
      </c>
      <c r="BJ21">
        <f t="shared" si="18"/>
        <v>81.930043578752759</v>
      </c>
      <c r="BK21">
        <f t="shared" si="19"/>
        <v>12.797697058455482</v>
      </c>
      <c r="BL21">
        <f t="shared" si="20"/>
        <v>340.38759524988569</v>
      </c>
      <c r="BM21">
        <f t="shared" ref="BM21:BM32" si="36">IF(MIN(BI21:BL21)=BI21,3,IF(MIN(BI21:BL21)=BJ21,2,IF(MIN(BI21:BL21)=BK21,1,IF(MIN(BI21:BL21)=BL21,0))))</f>
        <v>1</v>
      </c>
      <c r="BP21" s="12">
        <v>17</v>
      </c>
      <c r="BQ21" s="12" t="s">
        <v>26</v>
      </c>
      <c r="BR21" s="12">
        <v>3.9</v>
      </c>
      <c r="BS21" s="12">
        <v>34</v>
      </c>
      <c r="BT21" s="12">
        <v>2.5</v>
      </c>
      <c r="BU21" s="12">
        <v>2.1</v>
      </c>
      <c r="BV21" s="12">
        <v>5.0999999999999996</v>
      </c>
      <c r="BW21" s="12">
        <v>0</v>
      </c>
      <c r="BX21">
        <v>1</v>
      </c>
      <c r="CE21">
        <f t="shared" si="22"/>
        <v>393.48747438768612</v>
      </c>
      <c r="CF21">
        <f t="shared" si="23"/>
        <v>90.34758343936673</v>
      </c>
      <c r="CG21">
        <f t="shared" si="24"/>
        <v>11.94457153336386</v>
      </c>
      <c r="CH21">
        <f t="shared" si="25"/>
        <v>340.38759524988569</v>
      </c>
      <c r="CI21">
        <f t="shared" ref="CI21:CI32" si="37">IF(MIN(CE21:CH21)=CE21,3,IF(MIN(CE21:CH21)=CF21,2,IF(MIN(CE21:CH21)=CG21,1,IF(MIN(CE21:CH21)=CH21,0))))</f>
        <v>1</v>
      </c>
    </row>
    <row r="22" spans="1:87" x14ac:dyDescent="0.2">
      <c r="A22" s="12">
        <v>28</v>
      </c>
      <c r="B22" s="12" t="s">
        <v>37</v>
      </c>
      <c r="C22" s="12">
        <v>1.5</v>
      </c>
      <c r="D22" s="12">
        <v>21</v>
      </c>
      <c r="E22" s="12">
        <v>1.7</v>
      </c>
      <c r="F22" s="12">
        <v>1</v>
      </c>
      <c r="G22" s="12">
        <v>113.4</v>
      </c>
      <c r="H22" s="12">
        <v>0</v>
      </c>
      <c r="I22" s="12">
        <v>1</v>
      </c>
      <c r="P22">
        <f t="shared" si="7"/>
        <v>53.131844003593763</v>
      </c>
      <c r="Q22">
        <f t="shared" si="8"/>
        <v>124.73301710275254</v>
      </c>
      <c r="R22">
        <f t="shared" si="9"/>
        <v>102.25501734109957</v>
      </c>
      <c r="S22">
        <f t="shared" si="10"/>
        <v>112.6884024617561</v>
      </c>
      <c r="T22">
        <f t="shared" si="11"/>
        <v>3</v>
      </c>
      <c r="X22" s="12">
        <v>10</v>
      </c>
      <c r="Y22" s="12" t="s">
        <v>19</v>
      </c>
      <c r="Z22" s="12">
        <v>2.8</v>
      </c>
      <c r="AA22" s="12">
        <v>26</v>
      </c>
      <c r="AB22" s="12">
        <v>2.1</v>
      </c>
      <c r="AC22" s="12">
        <v>1.5</v>
      </c>
      <c r="AD22" s="12">
        <v>3.7</v>
      </c>
      <c r="AE22" s="12">
        <v>1</v>
      </c>
      <c r="AF22" s="12">
        <v>1</v>
      </c>
      <c r="AM22">
        <f t="shared" si="12"/>
        <v>224.08731066260759</v>
      </c>
      <c r="AN22">
        <f t="shared" si="13"/>
        <v>68.345852511732971</v>
      </c>
      <c r="AO22">
        <f t="shared" si="14"/>
        <v>8.8660562206985389</v>
      </c>
      <c r="AP22">
        <f t="shared" si="15"/>
        <v>245.82973909801879</v>
      </c>
      <c r="AQ22">
        <f t="shared" si="35"/>
        <v>1</v>
      </c>
      <c r="AT22" s="12">
        <v>26</v>
      </c>
      <c r="AU22" s="12" t="s">
        <v>35</v>
      </c>
      <c r="AV22" s="12">
        <v>0.7</v>
      </c>
      <c r="AW22" s="12">
        <v>12</v>
      </c>
      <c r="AX22" s="12">
        <v>0.9</v>
      </c>
      <c r="AY22" s="12">
        <v>0.6</v>
      </c>
      <c r="AZ22" s="12">
        <v>4</v>
      </c>
      <c r="BA22" s="12">
        <v>1</v>
      </c>
      <c r="BB22">
        <v>1</v>
      </c>
      <c r="BI22">
        <f t="shared" si="17"/>
        <v>394.53328440069538</v>
      </c>
      <c r="BJ22">
        <f t="shared" si="18"/>
        <v>103.9892606307527</v>
      </c>
      <c r="BK22">
        <f t="shared" si="19"/>
        <v>23.598517961939901</v>
      </c>
      <c r="BL22">
        <f t="shared" si="20"/>
        <v>362.53230890501328</v>
      </c>
      <c r="BM22">
        <f t="shared" si="36"/>
        <v>1</v>
      </c>
      <c r="BP22" s="12">
        <v>26</v>
      </c>
      <c r="BQ22" s="12" t="s">
        <v>35</v>
      </c>
      <c r="BR22" s="12">
        <v>0.7</v>
      </c>
      <c r="BS22" s="12">
        <v>12</v>
      </c>
      <c r="BT22" s="12">
        <v>0.9</v>
      </c>
      <c r="BU22" s="12">
        <v>0.6</v>
      </c>
      <c r="BV22" s="12">
        <v>4</v>
      </c>
      <c r="BW22" s="12">
        <v>1</v>
      </c>
      <c r="BX22">
        <v>1</v>
      </c>
      <c r="CE22">
        <f t="shared" si="22"/>
        <v>394.53328440069538</v>
      </c>
      <c r="CF22">
        <f t="shared" si="23"/>
        <v>112.36778527080912</v>
      </c>
      <c r="CG22">
        <f t="shared" si="24"/>
        <v>24.673051205359929</v>
      </c>
      <c r="CH22">
        <f t="shared" si="25"/>
        <v>362.53230890501328</v>
      </c>
      <c r="CI22">
        <f t="shared" si="37"/>
        <v>1</v>
      </c>
    </row>
    <row r="23" spans="1:87" x14ac:dyDescent="0.2">
      <c r="A23" s="12">
        <v>30</v>
      </c>
      <c r="B23" s="12" t="s">
        <v>39</v>
      </c>
      <c r="C23" s="12">
        <v>1</v>
      </c>
      <c r="D23" s="12">
        <v>8</v>
      </c>
      <c r="E23" s="12">
        <v>0.7</v>
      </c>
      <c r="F23" s="12">
        <v>0.5</v>
      </c>
      <c r="G23" s="12">
        <v>7.9</v>
      </c>
      <c r="H23" s="12">
        <v>1</v>
      </c>
      <c r="I23" s="12">
        <v>1</v>
      </c>
      <c r="P23">
        <f t="shared" si="7"/>
        <v>89.968982695272388</v>
      </c>
      <c r="Q23">
        <f t="shared" si="8"/>
        <v>74.994503502293796</v>
      </c>
      <c r="R23">
        <f t="shared" si="9"/>
        <v>59.618513423743991</v>
      </c>
      <c r="S23">
        <f t="shared" si="10"/>
        <v>77.929551123252381</v>
      </c>
      <c r="T23">
        <f t="shared" si="11"/>
        <v>1</v>
      </c>
      <c r="X23" s="12">
        <v>11</v>
      </c>
      <c r="Y23" s="12" t="s">
        <v>20</v>
      </c>
      <c r="Z23" s="12">
        <v>5.2</v>
      </c>
      <c r="AA23" s="12">
        <v>50</v>
      </c>
      <c r="AB23" s="12">
        <v>3.9</v>
      </c>
      <c r="AC23" s="12">
        <v>2.2000000000000002</v>
      </c>
      <c r="AD23" s="12">
        <v>4.8</v>
      </c>
      <c r="AE23" s="12">
        <v>0</v>
      </c>
      <c r="AF23" s="12">
        <v>1</v>
      </c>
      <c r="AM23">
        <f t="shared" si="12"/>
        <v>222.87520005599546</v>
      </c>
      <c r="AN23">
        <f t="shared" si="13"/>
        <v>44.165471681947295</v>
      </c>
      <c r="AO23">
        <f t="shared" si="14"/>
        <v>16.120944378212752</v>
      </c>
      <c r="AP23">
        <f t="shared" si="15"/>
        <v>221.72153847788448</v>
      </c>
      <c r="AQ23">
        <f t="shared" si="35"/>
        <v>1</v>
      </c>
      <c r="AT23" s="12">
        <v>30</v>
      </c>
      <c r="AU23" s="12" t="s">
        <v>39</v>
      </c>
      <c r="AV23" s="12">
        <v>1</v>
      </c>
      <c r="AW23" s="12">
        <v>8</v>
      </c>
      <c r="AX23" s="12">
        <v>0.7</v>
      </c>
      <c r="AY23" s="12">
        <v>0.5</v>
      </c>
      <c r="AZ23" s="12">
        <v>7.9</v>
      </c>
      <c r="BA23" s="12">
        <v>1</v>
      </c>
      <c r="BB23">
        <v>1</v>
      </c>
      <c r="BI23">
        <f t="shared" si="17"/>
        <v>390.75725521095575</v>
      </c>
      <c r="BJ23">
        <f t="shared" si="18"/>
        <v>107.33728834560596</v>
      </c>
      <c r="BK23">
        <f t="shared" si="19"/>
        <v>25.236700457864931</v>
      </c>
      <c r="BL23">
        <f t="shared" si="20"/>
        <v>366.53930894243803</v>
      </c>
      <c r="BM23">
        <f t="shared" si="36"/>
        <v>1</v>
      </c>
      <c r="BP23" s="12">
        <v>30</v>
      </c>
      <c r="BQ23" s="12" t="s">
        <v>39</v>
      </c>
      <c r="BR23" s="12">
        <v>1</v>
      </c>
      <c r="BS23" s="12">
        <v>8</v>
      </c>
      <c r="BT23" s="12">
        <v>0.7</v>
      </c>
      <c r="BU23" s="12">
        <v>0.5</v>
      </c>
      <c r="BV23" s="12">
        <v>7.9</v>
      </c>
      <c r="BW23" s="12">
        <v>1</v>
      </c>
      <c r="BX23">
        <v>1</v>
      </c>
      <c r="CE23">
        <f t="shared" si="22"/>
        <v>390.75725521095575</v>
      </c>
      <c r="CF23">
        <f t="shared" si="23"/>
        <v>115.65537528940595</v>
      </c>
      <c r="CG23">
        <f t="shared" si="24"/>
        <v>26.582108708704069</v>
      </c>
      <c r="CH23">
        <f t="shared" si="25"/>
        <v>366.53930894243803</v>
      </c>
      <c r="CI23">
        <f t="shared" si="37"/>
        <v>1</v>
      </c>
    </row>
    <row r="24" spans="1:87" x14ac:dyDescent="0.2">
      <c r="A24" s="12">
        <v>1</v>
      </c>
      <c r="B24" s="12" t="s">
        <v>8</v>
      </c>
      <c r="C24" s="12">
        <v>9.1999999999999993</v>
      </c>
      <c r="D24" s="12">
        <v>411</v>
      </c>
      <c r="E24" s="12">
        <v>16</v>
      </c>
      <c r="F24" s="12">
        <v>8</v>
      </c>
      <c r="G24" s="12">
        <v>4.8</v>
      </c>
      <c r="H24" s="12">
        <v>1</v>
      </c>
      <c r="I24" s="12">
        <v>0</v>
      </c>
      <c r="J24">
        <f>AVERAGE(C24:C32)</f>
        <v>4.8666666666666671</v>
      </c>
      <c r="K24">
        <f t="shared" ref="K24:N24" si="38">AVERAGE(D24:D32)</f>
        <v>84.666666666666671</v>
      </c>
      <c r="L24">
        <f t="shared" si="38"/>
        <v>4.5555555555555562</v>
      </c>
      <c r="M24">
        <f t="shared" si="38"/>
        <v>2.8111111111111109</v>
      </c>
      <c r="N24">
        <f t="shared" si="38"/>
        <v>20.544444444444444</v>
      </c>
      <c r="O24">
        <f>AVERAGE(H24:H32)</f>
        <v>0.55555555555555558</v>
      </c>
      <c r="P24">
        <f t="shared" si="7"/>
        <v>357.27159068961652</v>
      </c>
      <c r="Q24">
        <f t="shared" si="8"/>
        <v>328.58528911413885</v>
      </c>
      <c r="R24">
        <f t="shared" si="9"/>
        <v>345.86009557953588</v>
      </c>
      <c r="S24">
        <f t="shared" si="10"/>
        <v>326.98349677085207</v>
      </c>
      <c r="T24">
        <f t="shared" si="11"/>
        <v>0</v>
      </c>
      <c r="X24" s="12">
        <v>14</v>
      </c>
      <c r="Y24" s="12" t="s">
        <v>23</v>
      </c>
      <c r="Z24" s="12">
        <v>4.3</v>
      </c>
      <c r="AA24" s="12">
        <v>55</v>
      </c>
      <c r="AB24" s="12">
        <v>3</v>
      </c>
      <c r="AC24" s="12">
        <v>2.2000000000000002</v>
      </c>
      <c r="AD24" s="12">
        <v>5.0999999999999996</v>
      </c>
      <c r="AE24" s="12">
        <v>0</v>
      </c>
      <c r="AF24" s="12">
        <v>1</v>
      </c>
      <c r="AM24">
        <f t="shared" si="12"/>
        <v>222.87548272522039</v>
      </c>
      <c r="AN24">
        <f t="shared" si="13"/>
        <v>39.268802997912843</v>
      </c>
      <c r="AO24">
        <f t="shared" si="14"/>
        <v>20.848756248733721</v>
      </c>
      <c r="AP24">
        <f t="shared" si="15"/>
        <v>216.77616479908485</v>
      </c>
      <c r="AQ24">
        <f t="shared" si="35"/>
        <v>1</v>
      </c>
      <c r="AT24" s="12">
        <v>10</v>
      </c>
      <c r="AU24" s="12" t="s">
        <v>19</v>
      </c>
      <c r="AV24" s="12">
        <v>2.8</v>
      </c>
      <c r="AW24" s="12">
        <v>26</v>
      </c>
      <c r="AX24" s="12">
        <v>2.1</v>
      </c>
      <c r="AY24" s="12">
        <v>1.5</v>
      </c>
      <c r="AZ24" s="12">
        <v>3.7</v>
      </c>
      <c r="BA24" s="12">
        <v>1</v>
      </c>
      <c r="BB24">
        <v>1</v>
      </c>
      <c r="BI24">
        <f t="shared" si="17"/>
        <v>394.72128457938521</v>
      </c>
      <c r="BJ24">
        <f t="shared" si="18"/>
        <v>90.116697585261463</v>
      </c>
      <c r="BK24">
        <f t="shared" si="19"/>
        <v>14.750696593720587</v>
      </c>
      <c r="BL24">
        <f t="shared" si="20"/>
        <v>348.43166474934509</v>
      </c>
      <c r="BM24">
        <f t="shared" si="36"/>
        <v>1</v>
      </c>
      <c r="BP24" s="12">
        <v>10</v>
      </c>
      <c r="BQ24" s="12" t="s">
        <v>19</v>
      </c>
      <c r="BR24" s="12">
        <v>2.8</v>
      </c>
      <c r="BS24" s="12">
        <v>26</v>
      </c>
      <c r="BT24" s="12">
        <v>2.1</v>
      </c>
      <c r="BU24" s="12">
        <v>1.5</v>
      </c>
      <c r="BV24" s="12">
        <v>3.7</v>
      </c>
      <c r="BW24" s="12">
        <v>1</v>
      </c>
      <c r="BX24">
        <v>1</v>
      </c>
      <c r="CE24">
        <f t="shared" si="22"/>
        <v>394.72128457938521</v>
      </c>
      <c r="CF24">
        <f t="shared" si="23"/>
        <v>98.532021021933105</v>
      </c>
      <c r="CG24">
        <f t="shared" si="24"/>
        <v>14.890614767808122</v>
      </c>
      <c r="CH24">
        <f t="shared" si="25"/>
        <v>348.43166474934509</v>
      </c>
      <c r="CI24">
        <f t="shared" si="37"/>
        <v>1</v>
      </c>
    </row>
    <row r="25" spans="1:87" x14ac:dyDescent="0.2">
      <c r="A25" s="12">
        <v>3</v>
      </c>
      <c r="B25" s="12" t="s">
        <v>12</v>
      </c>
      <c r="C25" s="12">
        <v>15</v>
      </c>
      <c r="D25" s="12">
        <v>112</v>
      </c>
      <c r="E25" s="12">
        <v>8.1</v>
      </c>
      <c r="F25" s="12">
        <v>5.6</v>
      </c>
      <c r="G25" s="12">
        <v>113.4</v>
      </c>
      <c r="H25" s="12">
        <v>1</v>
      </c>
      <c r="I25" s="12">
        <v>0</v>
      </c>
      <c r="P25">
        <f t="shared" si="7"/>
        <v>61.608545245138053</v>
      </c>
      <c r="Q25">
        <f t="shared" si="8"/>
        <v>112.75857198260165</v>
      </c>
      <c r="R25">
        <f t="shared" si="9"/>
        <v>103.5223302343164</v>
      </c>
      <c r="S25">
        <f t="shared" si="10"/>
        <v>97.429401474118364</v>
      </c>
      <c r="T25">
        <f t="shared" si="11"/>
        <v>3</v>
      </c>
      <c r="X25" s="12">
        <v>16</v>
      </c>
      <c r="Y25" s="12" t="s">
        <v>25</v>
      </c>
      <c r="Z25" s="12">
        <v>1.6</v>
      </c>
      <c r="AA25" s="12">
        <v>26</v>
      </c>
      <c r="AB25" s="12">
        <v>1.9</v>
      </c>
      <c r="AC25" s="12">
        <v>1.4</v>
      </c>
      <c r="AD25" s="12">
        <v>5.0999999999999996</v>
      </c>
      <c r="AE25" s="12">
        <v>0</v>
      </c>
      <c r="AF25" s="12">
        <v>1</v>
      </c>
      <c r="AM25">
        <f t="shared" si="12"/>
        <v>222.70270047756497</v>
      </c>
      <c r="AN25">
        <f t="shared" si="13"/>
        <v>68.395751979848058</v>
      </c>
      <c r="AO25">
        <f t="shared" si="14"/>
        <v>8.5517683774919604</v>
      </c>
      <c r="AP25">
        <f t="shared" si="15"/>
        <v>245.86628606826108</v>
      </c>
      <c r="AQ25">
        <f t="shared" si="35"/>
        <v>1</v>
      </c>
      <c r="AT25" s="12">
        <v>11</v>
      </c>
      <c r="AU25" s="12" t="s">
        <v>20</v>
      </c>
      <c r="AV25" s="12">
        <v>5.2</v>
      </c>
      <c r="AW25" s="12">
        <v>50</v>
      </c>
      <c r="AX25" s="12">
        <v>3.9</v>
      </c>
      <c r="AY25" s="12">
        <v>2.2000000000000002</v>
      </c>
      <c r="AZ25" s="12">
        <v>4.8</v>
      </c>
      <c r="BA25" s="12">
        <v>0</v>
      </c>
      <c r="BB25">
        <v>1</v>
      </c>
      <c r="BI25">
        <f t="shared" si="17"/>
        <v>394.61172372345953</v>
      </c>
      <c r="BJ25">
        <f t="shared" si="18"/>
        <v>66.337981240779712</v>
      </c>
      <c r="BK25">
        <f t="shared" si="19"/>
        <v>22.899258721626779</v>
      </c>
      <c r="BL25">
        <f t="shared" si="20"/>
        <v>324.32610903225168</v>
      </c>
      <c r="BM25">
        <f t="shared" si="36"/>
        <v>1</v>
      </c>
      <c r="BP25" s="12">
        <v>11</v>
      </c>
      <c r="BQ25" s="12" t="s">
        <v>20</v>
      </c>
      <c r="BR25" s="12">
        <v>5.2</v>
      </c>
      <c r="BS25" s="12">
        <v>50</v>
      </c>
      <c r="BT25" s="12">
        <v>3.9</v>
      </c>
      <c r="BU25" s="12">
        <v>2.2000000000000002</v>
      </c>
      <c r="BV25" s="12">
        <v>4.8</v>
      </c>
      <c r="BW25" s="12">
        <v>0</v>
      </c>
      <c r="BX25">
        <v>1</v>
      </c>
      <c r="CE25">
        <f t="shared" si="22"/>
        <v>394.61172372345953</v>
      </c>
      <c r="CF25">
        <f t="shared" si="23"/>
        <v>74.798880339213639</v>
      </c>
      <c r="CG25">
        <f t="shared" si="24"/>
        <v>21.193303717188115</v>
      </c>
      <c r="CH25">
        <f t="shared" si="25"/>
        <v>324.32610903225168</v>
      </c>
      <c r="CI25">
        <f t="shared" si="37"/>
        <v>1</v>
      </c>
    </row>
    <row r="26" spans="1:87" x14ac:dyDescent="0.2">
      <c r="A26" s="12">
        <v>10</v>
      </c>
      <c r="B26" s="12" t="s">
        <v>19</v>
      </c>
      <c r="C26" s="12">
        <v>2.8</v>
      </c>
      <c r="D26" s="12">
        <v>26</v>
      </c>
      <c r="E26" s="12">
        <v>2.1</v>
      </c>
      <c r="F26" s="12">
        <v>1.5</v>
      </c>
      <c r="G26" s="12">
        <v>3.7</v>
      </c>
      <c r="H26" s="12">
        <v>1</v>
      </c>
      <c r="I26" s="12">
        <v>0</v>
      </c>
      <c r="P26">
        <f t="shared" si="7"/>
        <v>84.150625946704764</v>
      </c>
      <c r="Q26">
        <f t="shared" si="8"/>
        <v>56.830645097713102</v>
      </c>
      <c r="R26">
        <f t="shared" si="9"/>
        <v>43.72794137782909</v>
      </c>
      <c r="S26">
        <f t="shared" si="10"/>
        <v>61.136981392829341</v>
      </c>
      <c r="T26">
        <f t="shared" si="11"/>
        <v>1</v>
      </c>
      <c r="X26" s="12">
        <v>19</v>
      </c>
      <c r="Y26" s="12" t="s">
        <v>28</v>
      </c>
      <c r="Z26" s="12">
        <v>2.7</v>
      </c>
      <c r="AA26" s="12">
        <v>57</v>
      </c>
      <c r="AB26" s="12">
        <v>4.2</v>
      </c>
      <c r="AC26" s="12">
        <v>2.9</v>
      </c>
      <c r="AD26" s="12">
        <v>5.0999999999999996</v>
      </c>
      <c r="AE26" s="12">
        <v>0</v>
      </c>
      <c r="AF26" s="12">
        <v>1</v>
      </c>
      <c r="AM26">
        <f t="shared" si="12"/>
        <v>223.0392225596207</v>
      </c>
      <c r="AN26">
        <f t="shared" si="13"/>
        <v>37.409654131283034</v>
      </c>
      <c r="AO26">
        <f t="shared" si="14"/>
        <v>22.862463035869123</v>
      </c>
      <c r="AP26">
        <f t="shared" si="15"/>
        <v>214.75808628547611</v>
      </c>
      <c r="AQ26">
        <f t="shared" si="35"/>
        <v>1</v>
      </c>
      <c r="AT26" s="12">
        <v>14</v>
      </c>
      <c r="AU26" s="12" t="s">
        <v>23</v>
      </c>
      <c r="AV26" s="12">
        <v>4.3</v>
      </c>
      <c r="AW26" s="12">
        <v>55</v>
      </c>
      <c r="AX26" s="12">
        <v>3</v>
      </c>
      <c r="AY26" s="12">
        <v>2.2000000000000002</v>
      </c>
      <c r="AZ26" s="12">
        <v>5.0999999999999996</v>
      </c>
      <c r="BA26" s="12">
        <v>0</v>
      </c>
      <c r="BB26">
        <v>1</v>
      </c>
      <c r="BI26">
        <f t="shared" si="17"/>
        <v>394.68959005780727</v>
      </c>
      <c r="BJ26">
        <f t="shared" si="18"/>
        <v>61.534640982265643</v>
      </c>
      <c r="BK26">
        <f t="shared" si="19"/>
        <v>26.879695868815183</v>
      </c>
      <c r="BL26">
        <f t="shared" si="20"/>
        <v>319.38250578264302</v>
      </c>
      <c r="BM26">
        <f t="shared" si="36"/>
        <v>1</v>
      </c>
      <c r="BP26" s="12">
        <v>14</v>
      </c>
      <c r="BQ26" s="12" t="s">
        <v>23</v>
      </c>
      <c r="BR26" s="12">
        <v>4.3</v>
      </c>
      <c r="BS26" s="12">
        <v>55</v>
      </c>
      <c r="BT26" s="12">
        <v>3</v>
      </c>
      <c r="BU26" s="12">
        <v>2.2000000000000002</v>
      </c>
      <c r="BV26" s="12">
        <v>5.0999999999999996</v>
      </c>
      <c r="BW26" s="12">
        <v>0</v>
      </c>
      <c r="BX26">
        <v>1</v>
      </c>
      <c r="CE26">
        <f t="shared" si="22"/>
        <v>394.68959005780727</v>
      </c>
      <c r="CF26">
        <f t="shared" si="23"/>
        <v>70.000803566816288</v>
      </c>
      <c r="CG26">
        <f t="shared" si="24"/>
        <v>25.132192002090306</v>
      </c>
      <c r="CH26">
        <f t="shared" si="25"/>
        <v>319.38250578264302</v>
      </c>
      <c r="CI26">
        <f t="shared" si="37"/>
        <v>1</v>
      </c>
    </row>
    <row r="27" spans="1:87" x14ac:dyDescent="0.2">
      <c r="A27" s="12">
        <v>11</v>
      </c>
      <c r="B27" s="12" t="s">
        <v>20</v>
      </c>
      <c r="C27" s="12">
        <v>5.2</v>
      </c>
      <c r="D27" s="12">
        <v>50</v>
      </c>
      <c r="E27" s="12">
        <v>3.9</v>
      </c>
      <c r="F27" s="12">
        <v>2.2000000000000002</v>
      </c>
      <c r="G27" s="12">
        <v>4.8</v>
      </c>
      <c r="H27" s="12">
        <v>0</v>
      </c>
      <c r="I27" s="12">
        <v>0</v>
      </c>
      <c r="P27">
        <f t="shared" si="7"/>
        <v>75.915981061668134</v>
      </c>
      <c r="Q27">
        <f t="shared" si="8"/>
        <v>32.728003639425097</v>
      </c>
      <c r="R27">
        <f t="shared" si="9"/>
        <v>23.132753526424082</v>
      </c>
      <c r="S27">
        <f t="shared" si="10"/>
        <v>38.090527321171841</v>
      </c>
      <c r="T27">
        <f t="shared" si="11"/>
        <v>1</v>
      </c>
      <c r="X27" s="12">
        <v>20</v>
      </c>
      <c r="Y27" s="12" t="s">
        <v>29</v>
      </c>
      <c r="Z27" s="12">
        <v>2.2000000000000002</v>
      </c>
      <c r="AA27" s="12">
        <v>15</v>
      </c>
      <c r="AB27" s="12">
        <v>1.2</v>
      </c>
      <c r="AC27" s="12">
        <v>0.8</v>
      </c>
      <c r="AD27" s="12">
        <v>40</v>
      </c>
      <c r="AE27" s="12">
        <v>1</v>
      </c>
      <c r="AF27" s="12">
        <v>1</v>
      </c>
      <c r="AM27">
        <f t="shared" si="12"/>
        <v>188.95887594923929</v>
      </c>
      <c r="AN27">
        <f t="shared" si="13"/>
        <v>85.786161795219371</v>
      </c>
      <c r="AO27">
        <f t="shared" si="14"/>
        <v>38.512077466728854</v>
      </c>
      <c r="AP27">
        <f t="shared" si="15"/>
        <v>259.19595024807001</v>
      </c>
      <c r="AQ27">
        <f t="shared" si="35"/>
        <v>1</v>
      </c>
      <c r="AT27" s="12">
        <v>16</v>
      </c>
      <c r="AU27" s="12" t="s">
        <v>25</v>
      </c>
      <c r="AV27" s="12">
        <v>1.6</v>
      </c>
      <c r="AW27" s="12">
        <v>26</v>
      </c>
      <c r="AX27" s="12">
        <v>1.9</v>
      </c>
      <c r="AY27" s="12">
        <v>1.4</v>
      </c>
      <c r="AZ27" s="12">
        <v>5.0999999999999996</v>
      </c>
      <c r="BA27" s="12">
        <v>0</v>
      </c>
      <c r="BB27">
        <v>1</v>
      </c>
      <c r="BI27">
        <f t="shared" si="17"/>
        <v>393.321525599604</v>
      </c>
      <c r="BJ27">
        <f t="shared" si="18"/>
        <v>89.939776903146452</v>
      </c>
      <c r="BK27">
        <f t="shared" si="19"/>
        <v>13.461019649343065</v>
      </c>
      <c r="BL27">
        <f t="shared" si="20"/>
        <v>348.46897279384865</v>
      </c>
      <c r="BM27">
        <f t="shared" si="36"/>
        <v>1</v>
      </c>
      <c r="BP27" s="12">
        <v>16</v>
      </c>
      <c r="BQ27" s="12" t="s">
        <v>25</v>
      </c>
      <c r="BR27" s="12">
        <v>1.6</v>
      </c>
      <c r="BS27" s="12">
        <v>26</v>
      </c>
      <c r="BT27" s="12">
        <v>1.9</v>
      </c>
      <c r="BU27" s="12">
        <v>1.4</v>
      </c>
      <c r="BV27" s="12">
        <v>5.0999999999999996</v>
      </c>
      <c r="BW27" s="12">
        <v>0</v>
      </c>
      <c r="BX27">
        <v>1</v>
      </c>
      <c r="CE27">
        <f t="shared" si="22"/>
        <v>393.321525599604</v>
      </c>
      <c r="CF27">
        <f t="shared" si="23"/>
        <v>98.337425056113133</v>
      </c>
      <c r="CG27">
        <f t="shared" si="24"/>
        <v>13.689635584959142</v>
      </c>
      <c r="CH27">
        <f t="shared" si="25"/>
        <v>348.46897279384865</v>
      </c>
      <c r="CI27">
        <f t="shared" si="37"/>
        <v>1</v>
      </c>
    </row>
    <row r="28" spans="1:87" x14ac:dyDescent="0.2">
      <c r="A28" s="12">
        <v>14</v>
      </c>
      <c r="B28" s="12" t="s">
        <v>23</v>
      </c>
      <c r="C28" s="12">
        <v>4.3</v>
      </c>
      <c r="D28" s="12">
        <v>55</v>
      </c>
      <c r="E28" s="12">
        <v>3</v>
      </c>
      <c r="F28" s="12">
        <v>2.2000000000000002</v>
      </c>
      <c r="G28" s="12">
        <v>5.0999999999999996</v>
      </c>
      <c r="H28" s="12">
        <v>0</v>
      </c>
      <c r="I28" s="12">
        <v>0</v>
      </c>
      <c r="P28">
        <f t="shared" si="7"/>
        <v>74.973869985185871</v>
      </c>
      <c r="Q28">
        <f t="shared" si="8"/>
        <v>27.774188657016712</v>
      </c>
      <c r="R28">
        <f t="shared" si="9"/>
        <v>19.755867121295534</v>
      </c>
      <c r="S28">
        <f t="shared" si="10"/>
        <v>33.497237770771562</v>
      </c>
      <c r="T28">
        <f t="shared" si="11"/>
        <v>1</v>
      </c>
      <c r="X28" s="12">
        <v>24</v>
      </c>
      <c r="Y28" s="12" t="s">
        <v>33</v>
      </c>
      <c r="Z28" s="12">
        <v>0.8</v>
      </c>
      <c r="AA28" s="12">
        <v>10</v>
      </c>
      <c r="AB28" s="12">
        <v>0.6</v>
      </c>
      <c r="AC28" s="12">
        <v>0.7</v>
      </c>
      <c r="AD28" s="12">
        <v>2.9</v>
      </c>
      <c r="AE28" s="12">
        <v>1</v>
      </c>
      <c r="AF28" s="12">
        <v>1</v>
      </c>
      <c r="AM28">
        <f t="shared" si="12"/>
        <v>226.41335826315549</v>
      </c>
      <c r="AN28">
        <f t="shared" si="13"/>
        <v>84.539175665618018</v>
      </c>
      <c r="AO28">
        <f t="shared" si="14"/>
        <v>24.755586403309966</v>
      </c>
      <c r="AP28">
        <f t="shared" si="15"/>
        <v>261.94665606760475</v>
      </c>
      <c r="AQ28">
        <f t="shared" si="35"/>
        <v>1</v>
      </c>
      <c r="AT28" s="12">
        <v>19</v>
      </c>
      <c r="AU28" s="12" t="s">
        <v>28</v>
      </c>
      <c r="AV28" s="12">
        <v>2.7</v>
      </c>
      <c r="AW28" s="12">
        <v>57</v>
      </c>
      <c r="AX28" s="12">
        <v>4.2</v>
      </c>
      <c r="AY28" s="12">
        <v>2.9</v>
      </c>
      <c r="AZ28" s="12">
        <v>5.0999999999999996</v>
      </c>
      <c r="BA28" s="12">
        <v>0</v>
      </c>
      <c r="BB28">
        <v>1</v>
      </c>
      <c r="BI28">
        <f t="shared" si="17"/>
        <v>394.863397265434</v>
      </c>
      <c r="BJ28">
        <f t="shared" si="18"/>
        <v>59.668529975086159</v>
      </c>
      <c r="BK28">
        <f t="shared" si="19"/>
        <v>28.685990483160939</v>
      </c>
      <c r="BL28">
        <f t="shared" si="20"/>
        <v>317.36267108782658</v>
      </c>
      <c r="BM28">
        <f t="shared" si="36"/>
        <v>1</v>
      </c>
      <c r="BP28" s="12">
        <v>19</v>
      </c>
      <c r="BQ28" s="12" t="s">
        <v>28</v>
      </c>
      <c r="BR28" s="12">
        <v>2.7</v>
      </c>
      <c r="BS28" s="12">
        <v>57</v>
      </c>
      <c r="BT28" s="12">
        <v>4.2</v>
      </c>
      <c r="BU28" s="12">
        <v>2.9</v>
      </c>
      <c r="BV28" s="12">
        <v>5.0999999999999996</v>
      </c>
      <c r="BW28" s="12">
        <v>0</v>
      </c>
      <c r="BX28">
        <v>1</v>
      </c>
      <c r="CE28">
        <f t="shared" si="22"/>
        <v>394.863397265434</v>
      </c>
      <c r="CF28">
        <f t="shared" si="23"/>
        <v>68.141390994509834</v>
      </c>
      <c r="CG28">
        <f t="shared" si="24"/>
        <v>26.929766299119088</v>
      </c>
      <c r="CH28">
        <f t="shared" si="25"/>
        <v>317.36267108782658</v>
      </c>
      <c r="CI28">
        <f t="shared" si="37"/>
        <v>1</v>
      </c>
    </row>
    <row r="29" spans="1:87" x14ac:dyDescent="0.2">
      <c r="A29" s="12">
        <v>16</v>
      </c>
      <c r="B29" s="12" t="s">
        <v>25</v>
      </c>
      <c r="C29" s="12">
        <v>1.6</v>
      </c>
      <c r="D29" s="12">
        <v>26</v>
      </c>
      <c r="E29" s="12">
        <v>1.9</v>
      </c>
      <c r="F29" s="12">
        <v>1.4</v>
      </c>
      <c r="G29" s="12">
        <v>5.0999999999999996</v>
      </c>
      <c r="H29" s="12">
        <v>0</v>
      </c>
      <c r="I29" s="12">
        <v>0</v>
      </c>
      <c r="P29">
        <f t="shared" si="7"/>
        <v>82.913214752267052</v>
      </c>
      <c r="Q29">
        <f t="shared" si="8"/>
        <v>56.867262599456609</v>
      </c>
      <c r="R29">
        <f t="shared" si="9"/>
        <v>43.235137826276713</v>
      </c>
      <c r="S29">
        <f t="shared" si="10"/>
        <v>60.830351017713781</v>
      </c>
      <c r="T29">
        <f t="shared" si="11"/>
        <v>1</v>
      </c>
      <c r="X29" s="12">
        <v>2</v>
      </c>
      <c r="Y29" s="12" t="s">
        <v>10</v>
      </c>
      <c r="Z29" s="12">
        <v>12.4</v>
      </c>
      <c r="AA29" s="12">
        <v>337</v>
      </c>
      <c r="AB29" s="12">
        <v>15.2</v>
      </c>
      <c r="AC29" s="12">
        <v>9.5</v>
      </c>
      <c r="AD29" s="12">
        <v>5.0999999999999996</v>
      </c>
      <c r="AE29" s="12">
        <v>0</v>
      </c>
      <c r="AF29" s="12">
        <v>0</v>
      </c>
      <c r="AG29">
        <f>AVERAGE(Z29:Z32)</f>
        <v>8.7750000000000004</v>
      </c>
      <c r="AH29">
        <f t="shared" ref="AH29:AL29" si="39">AVERAGE(AA29:AA32)</f>
        <v>271.5</v>
      </c>
      <c r="AI29">
        <f t="shared" si="39"/>
        <v>11.5</v>
      </c>
      <c r="AJ29">
        <f t="shared" si="39"/>
        <v>7.4</v>
      </c>
      <c r="AK29">
        <f t="shared" si="39"/>
        <v>5.3999999999999995</v>
      </c>
      <c r="AL29">
        <f>AVERAGE(AE29:AE32)</f>
        <v>0.5</v>
      </c>
      <c r="AM29">
        <f t="shared" si="12"/>
        <v>372.13805072848976</v>
      </c>
      <c r="AN29">
        <f t="shared" si="13"/>
        <v>243.35927943862933</v>
      </c>
      <c r="AO29">
        <f t="shared" si="14"/>
        <v>303.22619506559988</v>
      </c>
      <c r="AP29">
        <f t="shared" si="15"/>
        <v>65.740631461828841</v>
      </c>
      <c r="AQ29">
        <f t="shared" si="35"/>
        <v>0</v>
      </c>
      <c r="AT29" s="12">
        <v>20</v>
      </c>
      <c r="AU29" s="12" t="s">
        <v>29</v>
      </c>
      <c r="AV29" s="12">
        <v>2.2000000000000002</v>
      </c>
      <c r="AW29" s="12">
        <v>15</v>
      </c>
      <c r="AX29" s="12">
        <v>1.2</v>
      </c>
      <c r="AY29" s="12">
        <v>0.8</v>
      </c>
      <c r="AZ29" s="12">
        <v>40</v>
      </c>
      <c r="BA29" s="12">
        <v>1</v>
      </c>
      <c r="BB29">
        <v>1</v>
      </c>
      <c r="BI29">
        <f t="shared" si="17"/>
        <v>358.47089491338062</v>
      </c>
      <c r="BJ29">
        <f t="shared" si="18"/>
        <v>101.02499286648562</v>
      </c>
      <c r="BK29">
        <f t="shared" si="19"/>
        <v>27.810232828942656</v>
      </c>
      <c r="BL29">
        <f t="shared" si="20"/>
        <v>361.18454424296732</v>
      </c>
      <c r="BM29">
        <f t="shared" si="36"/>
        <v>1</v>
      </c>
      <c r="BP29" s="12">
        <v>20</v>
      </c>
      <c r="BQ29" s="12" t="s">
        <v>29</v>
      </c>
      <c r="BR29" s="12">
        <v>2.2000000000000002</v>
      </c>
      <c r="BS29" s="12">
        <v>15</v>
      </c>
      <c r="BT29" s="12">
        <v>1.2</v>
      </c>
      <c r="BU29" s="12">
        <v>0.8</v>
      </c>
      <c r="BV29" s="12">
        <v>40</v>
      </c>
      <c r="BW29" s="12">
        <v>1</v>
      </c>
      <c r="BX29">
        <v>1</v>
      </c>
      <c r="CE29">
        <f t="shared" si="22"/>
        <v>358.47089491338062</v>
      </c>
      <c r="CF29">
        <f t="shared" si="23"/>
        <v>108.48718434297513</v>
      </c>
      <c r="CG29">
        <f t="shared" si="24"/>
        <v>29.279123532475012</v>
      </c>
      <c r="CH29">
        <f t="shared" si="25"/>
        <v>361.18454424296732</v>
      </c>
      <c r="CI29">
        <f t="shared" si="37"/>
        <v>1</v>
      </c>
    </row>
    <row r="30" spans="1:87" x14ac:dyDescent="0.2">
      <c r="A30" s="12">
        <v>19</v>
      </c>
      <c r="B30" s="12" t="s">
        <v>28</v>
      </c>
      <c r="C30" s="12">
        <v>2.7</v>
      </c>
      <c r="D30" s="12">
        <v>57</v>
      </c>
      <c r="E30" s="12">
        <v>4.2</v>
      </c>
      <c r="F30" s="12">
        <v>2.9</v>
      </c>
      <c r="G30" s="12">
        <v>5.0999999999999996</v>
      </c>
      <c r="H30" s="12">
        <v>0</v>
      </c>
      <c r="I30" s="12">
        <v>0</v>
      </c>
      <c r="P30">
        <f t="shared" si="7"/>
        <v>74.825516017079508</v>
      </c>
      <c r="Q30">
        <f t="shared" si="8"/>
        <v>25.753230649549373</v>
      </c>
      <c r="R30">
        <f t="shared" si="9"/>
        <v>18.769922748908694</v>
      </c>
      <c r="S30">
        <f t="shared" si="10"/>
        <v>31.766534530058248</v>
      </c>
      <c r="T30">
        <f t="shared" si="11"/>
        <v>1</v>
      </c>
      <c r="X30" s="12">
        <v>4</v>
      </c>
      <c r="Y30" s="12" t="s">
        <v>13</v>
      </c>
      <c r="Z30" s="12">
        <v>6.7</v>
      </c>
      <c r="AA30" s="12">
        <v>172</v>
      </c>
      <c r="AB30" s="12">
        <v>8.6999999999999993</v>
      </c>
      <c r="AC30" s="12">
        <v>7.3</v>
      </c>
      <c r="AD30" s="12">
        <v>5.0999999999999996</v>
      </c>
      <c r="AE30" s="12">
        <v>0</v>
      </c>
      <c r="AF30" s="12">
        <v>0</v>
      </c>
      <c r="AM30">
        <f t="shared" si="12"/>
        <v>259.17140428681557</v>
      </c>
      <c r="AN30">
        <f t="shared" si="13"/>
        <v>78.245120543640851</v>
      </c>
      <c r="AO30">
        <f t="shared" si="14"/>
        <v>138.02306102228431</v>
      </c>
      <c r="AP30">
        <f t="shared" si="15"/>
        <v>99.562772284624543</v>
      </c>
      <c r="AQ30">
        <f t="shared" si="35"/>
        <v>2</v>
      </c>
      <c r="AT30" s="12">
        <v>24</v>
      </c>
      <c r="AU30" s="12" t="s">
        <v>33</v>
      </c>
      <c r="AV30" s="12">
        <v>0.8</v>
      </c>
      <c r="AW30" s="12">
        <v>10</v>
      </c>
      <c r="AX30" s="12">
        <v>0.6</v>
      </c>
      <c r="AY30" s="12">
        <v>0.7</v>
      </c>
      <c r="AZ30" s="12">
        <v>2.9</v>
      </c>
      <c r="BA30" s="12">
        <v>1</v>
      </c>
      <c r="BB30">
        <v>1</v>
      </c>
      <c r="BI30">
        <f t="shared" si="17"/>
        <v>395.6886181077237</v>
      </c>
      <c r="BJ30">
        <f t="shared" si="18"/>
        <v>106.14643812455797</v>
      </c>
      <c r="BK30">
        <f t="shared" si="19"/>
        <v>25.866040477815698</v>
      </c>
      <c r="BL30">
        <f t="shared" si="20"/>
        <v>364.54115679851571</v>
      </c>
      <c r="BM30">
        <f t="shared" si="36"/>
        <v>1</v>
      </c>
      <c r="BP30" s="12">
        <v>24</v>
      </c>
      <c r="BQ30" s="12" t="s">
        <v>33</v>
      </c>
      <c r="BR30" s="12">
        <v>0.8</v>
      </c>
      <c r="BS30" s="12">
        <v>10</v>
      </c>
      <c r="BT30" s="12">
        <v>0.6</v>
      </c>
      <c r="BU30" s="12">
        <v>0.7</v>
      </c>
      <c r="BV30" s="12">
        <v>2.9</v>
      </c>
      <c r="BW30" s="12">
        <v>1</v>
      </c>
      <c r="BX30">
        <v>1</v>
      </c>
      <c r="CE30">
        <f t="shared" si="22"/>
        <v>395.6886181077237</v>
      </c>
      <c r="CF30">
        <f t="shared" si="23"/>
        <v>114.53297560091592</v>
      </c>
      <c r="CG30">
        <f t="shared" si="24"/>
        <v>26.950208561282018</v>
      </c>
      <c r="CH30">
        <f t="shared" si="25"/>
        <v>364.54115679851571</v>
      </c>
      <c r="CI30">
        <f t="shared" si="37"/>
        <v>1</v>
      </c>
    </row>
    <row r="31" spans="1:87" x14ac:dyDescent="0.2">
      <c r="A31" s="12">
        <v>20</v>
      </c>
      <c r="B31" s="12" t="s">
        <v>29</v>
      </c>
      <c r="C31" s="12">
        <v>2.2000000000000002</v>
      </c>
      <c r="D31" s="12">
        <v>15</v>
      </c>
      <c r="E31" s="12">
        <v>1.2</v>
      </c>
      <c r="F31" s="12">
        <v>0.8</v>
      </c>
      <c r="G31" s="12">
        <v>40</v>
      </c>
      <c r="H31" s="12">
        <v>1</v>
      </c>
      <c r="I31" s="12">
        <v>0</v>
      </c>
      <c r="P31">
        <f t="shared" si="7"/>
        <v>61.62225934856837</v>
      </c>
      <c r="Q31">
        <f t="shared" si="8"/>
        <v>76.323514652359208</v>
      </c>
      <c r="R31">
        <f t="shared" si="9"/>
        <v>54.194042898775194</v>
      </c>
      <c r="S31">
        <f t="shared" si="10"/>
        <v>72.488454593698691</v>
      </c>
      <c r="T31">
        <f t="shared" si="11"/>
        <v>1</v>
      </c>
      <c r="X31" s="12">
        <v>7</v>
      </c>
      <c r="Y31" s="12" t="s">
        <v>16</v>
      </c>
      <c r="Z31" s="12">
        <v>6.8</v>
      </c>
      <c r="AA31" s="12">
        <v>166</v>
      </c>
      <c r="AB31" s="12">
        <v>6.1</v>
      </c>
      <c r="AC31" s="12">
        <v>4.8</v>
      </c>
      <c r="AD31" s="12">
        <v>6.6</v>
      </c>
      <c r="AE31" s="12">
        <v>1</v>
      </c>
      <c r="AF31" s="12">
        <v>0</v>
      </c>
      <c r="AM31">
        <f t="shared" si="12"/>
        <v>254.76221619384614</v>
      </c>
      <c r="AN31">
        <f t="shared" si="13"/>
        <v>72.039449069396838</v>
      </c>
      <c r="AO31">
        <f t="shared" si="14"/>
        <v>131.84722660501774</v>
      </c>
      <c r="AP31">
        <f t="shared" si="15"/>
        <v>105.6965497308214</v>
      </c>
      <c r="AQ31">
        <f t="shared" si="35"/>
        <v>2</v>
      </c>
      <c r="AT31" s="12">
        <v>2</v>
      </c>
      <c r="AU31" s="12" t="s">
        <v>10</v>
      </c>
      <c r="AV31" s="12">
        <v>12.4</v>
      </c>
      <c r="AW31" s="12">
        <v>337</v>
      </c>
      <c r="AX31" s="12">
        <v>15.2</v>
      </c>
      <c r="AY31" s="12">
        <v>9.5</v>
      </c>
      <c r="AZ31" s="12">
        <v>5.0999999999999996</v>
      </c>
      <c r="BA31" s="12">
        <v>0</v>
      </c>
      <c r="BB31">
        <v>0</v>
      </c>
      <c r="BC31">
        <f>AVERAGE(AV31:AV32)</f>
        <v>10.8</v>
      </c>
      <c r="BD31">
        <f t="shared" ref="BD31:BH31" si="40">AVERAGE(AW31:AW32)</f>
        <v>374</v>
      </c>
      <c r="BE31">
        <f t="shared" si="40"/>
        <v>15.6</v>
      </c>
      <c r="BF31">
        <f t="shared" si="40"/>
        <v>8.75</v>
      </c>
      <c r="BG31">
        <f t="shared" si="40"/>
        <v>4.9499999999999993</v>
      </c>
      <c r="BH31">
        <f t="shared" si="40"/>
        <v>0.5</v>
      </c>
      <c r="BI31">
        <f t="shared" si="17"/>
        <v>504.2325678692323</v>
      </c>
      <c r="BJ31">
        <f t="shared" si="18"/>
        <v>223.90470686232135</v>
      </c>
      <c r="BK31">
        <f t="shared" si="19"/>
        <v>306.55304932425645</v>
      </c>
      <c r="BL31">
        <f t="shared" si="20"/>
        <v>37.048009393218415</v>
      </c>
      <c r="BM31">
        <f t="shared" si="36"/>
        <v>0</v>
      </c>
      <c r="BP31" s="12">
        <v>2</v>
      </c>
      <c r="BQ31" s="12" t="s">
        <v>10</v>
      </c>
      <c r="BR31" s="12">
        <v>12.4</v>
      </c>
      <c r="BS31" s="12">
        <v>337</v>
      </c>
      <c r="BT31" s="12">
        <v>15.2</v>
      </c>
      <c r="BU31" s="12">
        <v>9.5</v>
      </c>
      <c r="BV31" s="12">
        <v>5.0999999999999996</v>
      </c>
      <c r="BW31" s="12">
        <v>0</v>
      </c>
      <c r="BX31">
        <v>0</v>
      </c>
      <c r="BY31">
        <f>AVERAGE(BR31:BR32)</f>
        <v>10.8</v>
      </c>
      <c r="BZ31">
        <f t="shared" ref="BZ31" si="41">AVERAGE(BS31:BS32)</f>
        <v>374</v>
      </c>
      <c r="CA31">
        <f t="shared" ref="CA31" si="42">AVERAGE(BT31:BT32)</f>
        <v>15.6</v>
      </c>
      <c r="CB31">
        <f t="shared" ref="CB31" si="43">AVERAGE(BU31:BU32)</f>
        <v>8.75</v>
      </c>
      <c r="CC31">
        <f t="shared" ref="CC31" si="44">AVERAGE(BV31:BV32)</f>
        <v>4.9499999999999993</v>
      </c>
      <c r="CD31">
        <f t="shared" ref="CD31" si="45">AVERAGE(BW31:BW32)</f>
        <v>0.5</v>
      </c>
      <c r="CE31">
        <f t="shared" si="22"/>
        <v>504.2325678692323</v>
      </c>
      <c r="CF31">
        <f t="shared" si="23"/>
        <v>216.15081733209647</v>
      </c>
      <c r="CG31">
        <f t="shared" si="24"/>
        <v>304.86613054096449</v>
      </c>
      <c r="CH31">
        <f t="shared" si="25"/>
        <v>37.048009393218415</v>
      </c>
      <c r="CI31">
        <f t="shared" si="37"/>
        <v>0</v>
      </c>
    </row>
    <row r="32" spans="1:87" x14ac:dyDescent="0.2">
      <c r="A32" s="12">
        <v>24</v>
      </c>
      <c r="B32" s="12" t="s">
        <v>33</v>
      </c>
      <c r="C32" s="12">
        <v>0.8</v>
      </c>
      <c r="D32" s="12">
        <v>10</v>
      </c>
      <c r="E32" s="12">
        <v>0.6</v>
      </c>
      <c r="F32" s="12">
        <v>0.7</v>
      </c>
      <c r="G32" s="12">
        <v>2.9</v>
      </c>
      <c r="H32" s="12">
        <v>1</v>
      </c>
      <c r="I32" s="12">
        <v>0</v>
      </c>
      <c r="P32">
        <f>((C32-$J$2)^2+(D32-$K$2)^2+(E32-$L$2)^2+(F32-$M$2)^2+(G32-$N$2)^2+(H32-$O$2)^2)^0.5</f>
        <v>92.880503052159554</v>
      </c>
      <c r="Q32">
        <f>((C32-$J$14)^2+(D32-$K$14)^2+(E32-$L$14)^2+(F32-$M$14)^2+(G32-$N$14)^2+(H32-$O$14)^2)^0.5</f>
        <v>72.989763361416337</v>
      </c>
      <c r="R32">
        <f>((C32-$J$17)^2+(D32-$K$17)^2+(E32-$L$17)^2+(F32-$M$17)^2+(G32-$N$17)^2+(H32-$O$17)^2)^0.5</f>
        <v>59.074166459266642</v>
      </c>
      <c r="S32">
        <f t="shared" si="10"/>
        <v>76.962822514397928</v>
      </c>
      <c r="T32">
        <f t="shared" si="11"/>
        <v>1</v>
      </c>
      <c r="X32" s="12">
        <v>1</v>
      </c>
      <c r="Y32" s="12" t="s">
        <v>8</v>
      </c>
      <c r="Z32" s="12">
        <v>9.1999999999999993</v>
      </c>
      <c r="AA32" s="12">
        <v>411</v>
      </c>
      <c r="AB32" s="12">
        <v>16</v>
      </c>
      <c r="AC32" s="12">
        <v>8</v>
      </c>
      <c r="AD32" s="12">
        <v>4.8</v>
      </c>
      <c r="AE32" s="12">
        <v>1</v>
      </c>
      <c r="AF32" s="12">
        <v>0</v>
      </c>
      <c r="AM32">
        <f>((Z32-$AG$2)^2+(AA32-$AH$2)^2+(AB32-$AI$2)^2+(AC32-$AJ$2)^2+(AD32-$AK$2)^2+(AE32-$AL$2)^2)^0.5</f>
        <v>433.77479963686221</v>
      </c>
      <c r="AN32">
        <f t="shared" si="13"/>
        <v>317.24585453906599</v>
      </c>
      <c r="AO32">
        <f t="shared" si="14"/>
        <v>377.05066126905928</v>
      </c>
      <c r="AP32">
        <f>((Z32-$AG$29)^2+(AA32-$AH$29)^2+(AB32-$AI$29)^2+(AC32-$AJ$29)^2+(AD32-$AK$29)^2+(AE32-$AL$29)^2)^0.5</f>
        <v>139.57668367245299</v>
      </c>
      <c r="AQ32">
        <f t="shared" si="35"/>
        <v>0</v>
      </c>
      <c r="AT32" s="12">
        <v>1</v>
      </c>
      <c r="AU32" s="12" t="s">
        <v>8</v>
      </c>
      <c r="AV32" s="12">
        <v>9.1999999999999993</v>
      </c>
      <c r="AW32" s="12">
        <v>411</v>
      </c>
      <c r="AX32" s="12">
        <v>16</v>
      </c>
      <c r="AY32" s="12">
        <v>8</v>
      </c>
      <c r="AZ32" s="12">
        <v>4.8</v>
      </c>
      <c r="BA32" s="12">
        <v>1</v>
      </c>
      <c r="BB32">
        <v>0</v>
      </c>
      <c r="BI32">
        <f>((AV32-$BC$2)^2+(AW32-$BD$2)^2+(AX32-$BE$2)^2+(AY32-$BF$2)^2+(AZ32-$BG$2)^2+(BA32-$BH$2)^2)^0.5</f>
        <v>553.65093922073311</v>
      </c>
      <c r="BJ32">
        <f>((AV32-$BC$4)^2+(AW32-$BD$4)^2+(AX32-$BE$4)^2+(AY32-$BF$4)^2+(AZ32-$BG$4)^2+(BA32-$BH$4)^2)^0.5</f>
        <v>297.66905503684893</v>
      </c>
      <c r="BK32">
        <f>((AV32-$BC$11)^2+(AW32-$BD$11)^2+(AX32-$BE$11)^2+(AY32-$BF$11)^2+(AZ32-$BG$11)^2+(BA32-$BH$11)^2)^0.5</f>
        <v>380.33507470387212</v>
      </c>
      <c r="BL32">
        <f t="shared" si="20"/>
        <v>37.048009393218415</v>
      </c>
      <c r="BM32">
        <f t="shared" si="36"/>
        <v>0</v>
      </c>
      <c r="BP32" s="12">
        <v>1</v>
      </c>
      <c r="BQ32" s="12" t="s">
        <v>8</v>
      </c>
      <c r="BR32" s="12">
        <v>9.1999999999999993</v>
      </c>
      <c r="BS32" s="12">
        <v>411</v>
      </c>
      <c r="BT32" s="12">
        <v>16</v>
      </c>
      <c r="BU32" s="12">
        <v>8</v>
      </c>
      <c r="BV32" s="12">
        <v>4.8</v>
      </c>
      <c r="BW32" s="12">
        <v>1</v>
      </c>
      <c r="BX32">
        <v>0</v>
      </c>
      <c r="CE32">
        <f>((BR32-$BY$2)^2+(BS32-$BZ$2)^2+(BT32-$CA$2)^2+(BU32-$CB$2)^2+(BV32-$CC$2)^2+(BW32-$CD$2)^2)^0.5</f>
        <v>553.65093922073311</v>
      </c>
      <c r="CF32">
        <f>((BR32-$BY$4)^2+(BS32-$BZ$4)^2+(BT32-$CA$4)^2+(BU32-$CB$4)^2+(BV32-$CC$4)^2+(BW32-$CD$4)^2)^0.5</f>
        <v>289.85611804249822</v>
      </c>
      <c r="CG32">
        <f>((BR32-$BY$10)^2+(BS32-$BZ$10)^2+(BT32-$CA$10)^2+(BU32-$CB$10)^2+(BV32-$CC$10)^2+(BW32-$CD$10)^2)^0.5</f>
        <v>378.65381403645432</v>
      </c>
      <c r="CH32">
        <f t="shared" si="25"/>
        <v>37.048009393218415</v>
      </c>
      <c r="CI32">
        <f t="shared" si="37"/>
        <v>0</v>
      </c>
    </row>
    <row r="36" spans="3:81" x14ac:dyDescent="0.2">
      <c r="C36" s="11" t="s">
        <v>54</v>
      </c>
      <c r="D36" s="11" t="s">
        <v>0</v>
      </c>
      <c r="E36" t="s">
        <v>70</v>
      </c>
      <c r="CB36" s="11" t="s">
        <v>0</v>
      </c>
      <c r="CC36" s="7" t="s">
        <v>132</v>
      </c>
    </row>
    <row r="37" spans="3:81" x14ac:dyDescent="0.2">
      <c r="C37" s="12">
        <v>1</v>
      </c>
      <c r="D37" s="12" t="s">
        <v>8</v>
      </c>
      <c r="E37">
        <v>0</v>
      </c>
      <c r="CB37" s="12" t="s">
        <v>17</v>
      </c>
      <c r="CC37">
        <v>3</v>
      </c>
    </row>
    <row r="38" spans="3:81" x14ac:dyDescent="0.2">
      <c r="C38" s="12">
        <v>2</v>
      </c>
      <c r="D38" s="12" t="s">
        <v>10</v>
      </c>
      <c r="E38">
        <v>0</v>
      </c>
      <c r="CB38" s="12" t="s">
        <v>36</v>
      </c>
      <c r="CC38">
        <v>3</v>
      </c>
    </row>
    <row r="39" spans="3:81" x14ac:dyDescent="0.2">
      <c r="C39" s="12">
        <v>3</v>
      </c>
      <c r="D39" s="12" t="s">
        <v>12</v>
      </c>
      <c r="E39">
        <v>3</v>
      </c>
      <c r="CB39" s="12" t="s">
        <v>12</v>
      </c>
      <c r="CC39">
        <v>2</v>
      </c>
    </row>
    <row r="40" spans="3:81" x14ac:dyDescent="0.2">
      <c r="C40" s="12">
        <v>4</v>
      </c>
      <c r="D40" s="12" t="s">
        <v>13</v>
      </c>
      <c r="E40">
        <v>0</v>
      </c>
      <c r="CB40" s="12" t="s">
        <v>15</v>
      </c>
      <c r="CC40">
        <v>2</v>
      </c>
    </row>
    <row r="41" spans="3:81" x14ac:dyDescent="0.2">
      <c r="C41" s="12">
        <v>5</v>
      </c>
      <c r="D41" s="12" t="s">
        <v>14</v>
      </c>
      <c r="E41">
        <v>2</v>
      </c>
      <c r="CB41" s="12" t="s">
        <v>14</v>
      </c>
      <c r="CC41">
        <v>2</v>
      </c>
    </row>
    <row r="42" spans="3:81" x14ac:dyDescent="0.2">
      <c r="C42" s="12">
        <v>6</v>
      </c>
      <c r="D42" s="12" t="s">
        <v>15</v>
      </c>
      <c r="E42">
        <v>2</v>
      </c>
      <c r="CB42" s="12" t="s">
        <v>21</v>
      </c>
      <c r="CC42">
        <v>2</v>
      </c>
    </row>
    <row r="43" spans="3:81" x14ac:dyDescent="0.2">
      <c r="C43" s="12">
        <v>7</v>
      </c>
      <c r="D43" s="12" t="s">
        <v>16</v>
      </c>
      <c r="E43">
        <v>0</v>
      </c>
      <c r="CB43" s="12" t="s">
        <v>13</v>
      </c>
      <c r="CC43">
        <v>2</v>
      </c>
    </row>
    <row r="44" spans="3:81" x14ac:dyDescent="0.2">
      <c r="C44" s="12">
        <v>8</v>
      </c>
      <c r="D44" s="12" t="s">
        <v>17</v>
      </c>
      <c r="E44">
        <v>3</v>
      </c>
      <c r="CB44" s="12" t="s">
        <v>16</v>
      </c>
      <c r="CC44">
        <v>2</v>
      </c>
    </row>
    <row r="45" spans="3:81" x14ac:dyDescent="0.2">
      <c r="C45" s="12">
        <v>9</v>
      </c>
      <c r="D45" s="12" t="s">
        <v>18</v>
      </c>
      <c r="E45">
        <v>1</v>
      </c>
      <c r="CB45" s="12" t="s">
        <v>27</v>
      </c>
      <c r="CC45">
        <v>1</v>
      </c>
    </row>
    <row r="46" spans="3:81" x14ac:dyDescent="0.2">
      <c r="C46" s="12">
        <v>10</v>
      </c>
      <c r="D46" s="12" t="s">
        <v>19</v>
      </c>
      <c r="E46">
        <v>1</v>
      </c>
      <c r="CB46" s="24" t="s">
        <v>38</v>
      </c>
      <c r="CC46">
        <v>1</v>
      </c>
    </row>
    <row r="47" spans="3:81" x14ac:dyDescent="0.2">
      <c r="C47" s="12">
        <v>11</v>
      </c>
      <c r="D47" s="12" t="s">
        <v>20</v>
      </c>
      <c r="E47">
        <v>1</v>
      </c>
      <c r="CB47" s="12" t="s">
        <v>37</v>
      </c>
      <c r="CC47">
        <v>1</v>
      </c>
    </row>
    <row r="48" spans="3:81" x14ac:dyDescent="0.2">
      <c r="C48" s="12">
        <v>12</v>
      </c>
      <c r="D48" s="12" t="s">
        <v>21</v>
      </c>
      <c r="E48">
        <v>2</v>
      </c>
      <c r="CB48" s="12" t="s">
        <v>18</v>
      </c>
      <c r="CC48">
        <v>1</v>
      </c>
    </row>
    <row r="49" spans="3:81" x14ac:dyDescent="0.2">
      <c r="C49" s="12">
        <v>13</v>
      </c>
      <c r="D49" s="12" t="s">
        <v>22</v>
      </c>
      <c r="E49">
        <v>1</v>
      </c>
      <c r="CB49" s="12" t="s">
        <v>22</v>
      </c>
      <c r="CC49">
        <v>1</v>
      </c>
    </row>
    <row r="50" spans="3:81" x14ac:dyDescent="0.2">
      <c r="C50" s="12">
        <v>14</v>
      </c>
      <c r="D50" s="12" t="s">
        <v>23</v>
      </c>
      <c r="E50">
        <v>1</v>
      </c>
      <c r="CB50" s="12" t="s">
        <v>30</v>
      </c>
      <c r="CC50">
        <v>1</v>
      </c>
    </row>
    <row r="51" spans="3:81" x14ac:dyDescent="0.2">
      <c r="C51" s="12">
        <v>15</v>
      </c>
      <c r="D51" s="12" t="s">
        <v>24</v>
      </c>
      <c r="E51">
        <v>1</v>
      </c>
      <c r="CB51" s="12" t="s">
        <v>31</v>
      </c>
      <c r="CC51">
        <v>1</v>
      </c>
    </row>
    <row r="52" spans="3:81" x14ac:dyDescent="0.2">
      <c r="C52" s="12">
        <v>16</v>
      </c>
      <c r="D52" s="12" t="s">
        <v>25</v>
      </c>
      <c r="E52">
        <v>1</v>
      </c>
      <c r="CB52" s="12" t="s">
        <v>32</v>
      </c>
      <c r="CC52">
        <v>1</v>
      </c>
    </row>
    <row r="53" spans="3:81" x14ac:dyDescent="0.2">
      <c r="C53" s="12">
        <v>17</v>
      </c>
      <c r="D53" s="12" t="s">
        <v>26</v>
      </c>
      <c r="E53">
        <v>1</v>
      </c>
      <c r="CB53" s="12" t="s">
        <v>34</v>
      </c>
      <c r="CC53">
        <v>1</v>
      </c>
    </row>
    <row r="54" spans="3:81" x14ac:dyDescent="0.2">
      <c r="C54" s="12">
        <v>18</v>
      </c>
      <c r="D54" s="12" t="s">
        <v>27</v>
      </c>
      <c r="E54">
        <v>1</v>
      </c>
      <c r="CB54" s="12" t="s">
        <v>40</v>
      </c>
      <c r="CC54">
        <v>1</v>
      </c>
    </row>
    <row r="55" spans="3:81" x14ac:dyDescent="0.2">
      <c r="C55" s="12">
        <v>19</v>
      </c>
      <c r="D55" s="12" t="s">
        <v>28</v>
      </c>
      <c r="E55">
        <v>1</v>
      </c>
      <c r="CB55" s="12" t="s">
        <v>24</v>
      </c>
      <c r="CC55">
        <v>1</v>
      </c>
    </row>
    <row r="56" spans="3:81" x14ac:dyDescent="0.2">
      <c r="C56" s="12">
        <v>20</v>
      </c>
      <c r="D56" s="12" t="s">
        <v>29</v>
      </c>
      <c r="E56">
        <v>1</v>
      </c>
      <c r="CB56" s="12" t="s">
        <v>26</v>
      </c>
      <c r="CC56">
        <v>1</v>
      </c>
    </row>
    <row r="57" spans="3:81" x14ac:dyDescent="0.2">
      <c r="C57" s="12">
        <v>21</v>
      </c>
      <c r="D57" s="12" t="s">
        <v>30</v>
      </c>
      <c r="E57">
        <v>1</v>
      </c>
      <c r="CB57" s="12" t="s">
        <v>35</v>
      </c>
      <c r="CC57">
        <v>1</v>
      </c>
    </row>
    <row r="58" spans="3:81" x14ac:dyDescent="0.2">
      <c r="C58" s="12">
        <v>22</v>
      </c>
      <c r="D58" s="12" t="s">
        <v>31</v>
      </c>
      <c r="E58">
        <v>1</v>
      </c>
      <c r="CB58" s="12" t="s">
        <v>39</v>
      </c>
      <c r="CC58">
        <v>1</v>
      </c>
    </row>
    <row r="59" spans="3:81" x14ac:dyDescent="0.2">
      <c r="C59" s="12">
        <v>23</v>
      </c>
      <c r="D59" s="12" t="s">
        <v>32</v>
      </c>
      <c r="E59">
        <v>1</v>
      </c>
      <c r="CB59" s="12" t="s">
        <v>19</v>
      </c>
      <c r="CC59">
        <v>1</v>
      </c>
    </row>
    <row r="60" spans="3:81" x14ac:dyDescent="0.2">
      <c r="C60" s="12">
        <v>24</v>
      </c>
      <c r="D60" s="12" t="s">
        <v>33</v>
      </c>
      <c r="E60">
        <v>1</v>
      </c>
      <c r="CB60" s="12" t="s">
        <v>20</v>
      </c>
      <c r="CC60">
        <v>1</v>
      </c>
    </row>
    <row r="61" spans="3:81" x14ac:dyDescent="0.2">
      <c r="C61" s="12">
        <v>25</v>
      </c>
      <c r="D61" s="12" t="s">
        <v>34</v>
      </c>
      <c r="E61">
        <v>1</v>
      </c>
      <c r="CB61" s="12" t="s">
        <v>23</v>
      </c>
      <c r="CC61">
        <v>1</v>
      </c>
    </row>
    <row r="62" spans="3:81" x14ac:dyDescent="0.2">
      <c r="C62" s="12">
        <v>26</v>
      </c>
      <c r="D62" s="12" t="s">
        <v>35</v>
      </c>
      <c r="E62">
        <v>1</v>
      </c>
      <c r="CB62" s="12" t="s">
        <v>25</v>
      </c>
      <c r="CC62">
        <v>1</v>
      </c>
    </row>
    <row r="63" spans="3:81" x14ac:dyDescent="0.2">
      <c r="C63" s="12">
        <v>27</v>
      </c>
      <c r="D63" s="12" t="s">
        <v>36</v>
      </c>
      <c r="E63">
        <v>3</v>
      </c>
      <c r="CB63" s="12" t="s">
        <v>28</v>
      </c>
      <c r="CC63">
        <v>1</v>
      </c>
    </row>
    <row r="64" spans="3:81" x14ac:dyDescent="0.2">
      <c r="C64" s="12">
        <v>28</v>
      </c>
      <c r="D64" s="12" t="s">
        <v>37</v>
      </c>
      <c r="E64">
        <v>3</v>
      </c>
      <c r="CB64" s="12" t="s">
        <v>29</v>
      </c>
      <c r="CC64">
        <v>1</v>
      </c>
    </row>
    <row r="65" spans="3:81" x14ac:dyDescent="0.2">
      <c r="C65" s="12">
        <v>29</v>
      </c>
      <c r="D65" s="12" t="s">
        <v>38</v>
      </c>
      <c r="E65">
        <v>3</v>
      </c>
      <c r="CB65" s="12" t="s">
        <v>33</v>
      </c>
      <c r="CC65">
        <v>1</v>
      </c>
    </row>
    <row r="66" spans="3:81" x14ac:dyDescent="0.2">
      <c r="C66" s="12">
        <v>30</v>
      </c>
      <c r="D66" s="12" t="s">
        <v>39</v>
      </c>
      <c r="E66">
        <v>1</v>
      </c>
      <c r="CB66" s="12" t="s">
        <v>10</v>
      </c>
      <c r="CC66">
        <v>0</v>
      </c>
    </row>
    <row r="67" spans="3:81" x14ac:dyDescent="0.2">
      <c r="C67" s="12">
        <v>31</v>
      </c>
      <c r="D67" s="12" t="s">
        <v>40</v>
      </c>
      <c r="E67">
        <v>1</v>
      </c>
      <c r="CB67" s="24" t="s">
        <v>8</v>
      </c>
      <c r="CC67">
        <v>0</v>
      </c>
    </row>
  </sheetData>
  <sortState xmlns:xlrd2="http://schemas.microsoft.com/office/spreadsheetml/2017/richdata2" ref="BP2:BX32">
    <sortCondition descending="1" ref="BX2:BX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9DB4-A77F-4914-9F92-B3FF2A50D65B}">
  <dimension ref="A1:W58"/>
  <sheetViews>
    <sheetView zoomScale="85" zoomScaleNormal="85" workbookViewId="0">
      <selection sqref="A1:D32"/>
    </sheetView>
  </sheetViews>
  <sheetFormatPr baseColWidth="10" defaultRowHeight="12.75" x14ac:dyDescent="0.2"/>
  <cols>
    <col min="1" max="1" width="6.5703125" bestFit="1" customWidth="1"/>
    <col min="2" max="2" width="13.7109375" bestFit="1" customWidth="1"/>
    <col min="3" max="3" width="22.7109375" bestFit="1" customWidth="1"/>
    <col min="4" max="4" width="19.7109375" bestFit="1" customWidth="1"/>
    <col min="8" max="8" width="18.28515625" customWidth="1"/>
    <col min="9" max="9" width="14.85546875" customWidth="1"/>
    <col min="13" max="13" width="13" bestFit="1" customWidth="1"/>
    <col min="19" max="19" width="19.42578125" customWidth="1"/>
  </cols>
  <sheetData>
    <row r="1" spans="1:23" x14ac:dyDescent="0.2">
      <c r="A1" s="11" t="s">
        <v>54</v>
      </c>
      <c r="B1" s="14" t="s">
        <v>0</v>
      </c>
      <c r="C1" s="14" t="s">
        <v>85</v>
      </c>
      <c r="D1" s="14" t="s">
        <v>86</v>
      </c>
      <c r="L1" s="7" t="s">
        <v>96</v>
      </c>
    </row>
    <row r="2" spans="1:23" x14ac:dyDescent="0.2">
      <c r="A2" s="12">
        <v>1</v>
      </c>
      <c r="B2" s="13" t="s">
        <v>8</v>
      </c>
      <c r="C2" s="13">
        <v>9.1999999999999993</v>
      </c>
      <c r="D2" s="13">
        <v>411</v>
      </c>
      <c r="F2" s="7" t="s">
        <v>87</v>
      </c>
      <c r="G2">
        <f>AVERAGE(C2:C32)</f>
        <v>4.1451612903225818</v>
      </c>
      <c r="M2" s="7" t="s">
        <v>92</v>
      </c>
      <c r="N2" s="7" t="s">
        <v>45</v>
      </c>
    </row>
    <row r="3" spans="1:23" x14ac:dyDescent="0.2">
      <c r="A3" s="12">
        <v>2</v>
      </c>
      <c r="B3" s="13" t="s">
        <v>10</v>
      </c>
      <c r="C3" s="13">
        <v>12.4</v>
      </c>
      <c r="D3" s="13">
        <v>337</v>
      </c>
      <c r="F3" s="7" t="s">
        <v>88</v>
      </c>
      <c r="G3">
        <f>AVERAGE(D2:D32)</f>
        <v>71.451612903225808</v>
      </c>
      <c r="L3">
        <v>1</v>
      </c>
      <c r="M3">
        <f>(C2-$G$2)/$G$5</f>
        <v>1.4344392704353277</v>
      </c>
      <c r="N3">
        <f>(D2-$G$3)/$G$6</f>
        <v>3.7748675350586303</v>
      </c>
    </row>
    <row r="4" spans="1:23" x14ac:dyDescent="0.2">
      <c r="A4" s="12">
        <v>3</v>
      </c>
      <c r="B4" s="13" t="s">
        <v>12</v>
      </c>
      <c r="C4" s="13">
        <v>15</v>
      </c>
      <c r="D4" s="13">
        <v>112</v>
      </c>
      <c r="L4">
        <v>2</v>
      </c>
      <c r="M4">
        <f t="shared" ref="M4:M33" si="0">(C3-$G$2)/$G$5</f>
        <v>2.3425207996451847</v>
      </c>
      <c r="N4">
        <f t="shared" ref="N4:N33" si="1">(D3-$G$3)/$G$6</f>
        <v>2.9521859726964319</v>
      </c>
    </row>
    <row r="5" spans="1:23" x14ac:dyDescent="0.2">
      <c r="A5" s="12">
        <v>4</v>
      </c>
      <c r="B5" s="13" t="s">
        <v>13</v>
      </c>
      <c r="C5" s="13">
        <v>6.7</v>
      </c>
      <c r="D5" s="13">
        <v>172</v>
      </c>
      <c r="F5" t="s">
        <v>89</v>
      </c>
      <c r="G5">
        <f>_xlfn.STDEV.P(C2:C32)</f>
        <v>3.5239126631993005</v>
      </c>
      <c r="L5">
        <v>3</v>
      </c>
      <c r="M5">
        <f t="shared" si="0"/>
        <v>3.0803370421281935</v>
      </c>
      <c r="N5">
        <f t="shared" si="1"/>
        <v>0.45078933037893765</v>
      </c>
      <c r="Q5" t="s">
        <v>98</v>
      </c>
    </row>
    <row r="6" spans="1:23" x14ac:dyDescent="0.2">
      <c r="A6" s="12">
        <v>5</v>
      </c>
      <c r="B6" s="13" t="s">
        <v>14</v>
      </c>
      <c r="C6" s="13">
        <v>7.4</v>
      </c>
      <c r="D6" s="13">
        <v>95</v>
      </c>
      <c r="F6" t="s">
        <v>90</v>
      </c>
      <c r="G6">
        <f>_xlfn.STDEV.P(D2:D32)</f>
        <v>89.949748949667566</v>
      </c>
      <c r="L6">
        <v>4</v>
      </c>
      <c r="M6">
        <f t="shared" si="0"/>
        <v>0.72500057574012733</v>
      </c>
      <c r="N6">
        <f t="shared" si="1"/>
        <v>1.1178284349969361</v>
      </c>
    </row>
    <row r="7" spans="1:23" x14ac:dyDescent="0.2">
      <c r="A7" s="12">
        <v>6</v>
      </c>
      <c r="B7" s="13" t="s">
        <v>15</v>
      </c>
      <c r="C7" s="13">
        <v>10.7</v>
      </c>
      <c r="D7" s="13">
        <v>94</v>
      </c>
      <c r="L7">
        <v>5</v>
      </c>
      <c r="M7">
        <f t="shared" si="0"/>
        <v>0.92364341025478358</v>
      </c>
      <c r="N7">
        <f t="shared" si="1"/>
        <v>0.26179491740383809</v>
      </c>
      <c r="Q7" t="s">
        <v>99</v>
      </c>
      <c r="R7" t="s">
        <v>100</v>
      </c>
      <c r="S7" t="s">
        <v>101</v>
      </c>
      <c r="V7" t="s">
        <v>104</v>
      </c>
      <c r="W7" t="s">
        <v>105</v>
      </c>
    </row>
    <row r="8" spans="1:23" x14ac:dyDescent="0.2">
      <c r="A8" s="12">
        <v>7</v>
      </c>
      <c r="B8" s="13" t="s">
        <v>16</v>
      </c>
      <c r="C8" s="13">
        <v>6.8</v>
      </c>
      <c r="D8" s="13">
        <v>166</v>
      </c>
      <c r="F8" t="s">
        <v>91</v>
      </c>
      <c r="H8" t="s">
        <v>92</v>
      </c>
      <c r="I8" t="s">
        <v>45</v>
      </c>
      <c r="L8">
        <v>6</v>
      </c>
      <c r="M8">
        <f t="shared" si="0"/>
        <v>1.8601024872524481</v>
      </c>
      <c r="N8">
        <f t="shared" si="1"/>
        <v>0.25067759899353809</v>
      </c>
      <c r="P8">
        <v>1</v>
      </c>
      <c r="Q8">
        <f>M3-$M$36</f>
        <v>1.4344392704353282</v>
      </c>
      <c r="R8">
        <f>N3-$N$36</f>
        <v>3.7748675350586303</v>
      </c>
      <c r="S8">
        <f>Q8*R8</f>
        <v>5.4148182329795072</v>
      </c>
      <c r="V8">
        <f>Q8^2</f>
        <v>2.0576160205670364</v>
      </c>
      <c r="W8">
        <f>R8^2</f>
        <v>14.249624907239619</v>
      </c>
    </row>
    <row r="9" spans="1:23" x14ac:dyDescent="0.2">
      <c r="A9" s="12">
        <v>8</v>
      </c>
      <c r="B9" s="13" t="s">
        <v>17</v>
      </c>
      <c r="C9" s="13">
        <v>2.9</v>
      </c>
      <c r="D9" s="13">
        <v>30</v>
      </c>
      <c r="F9" t="s">
        <v>92</v>
      </c>
      <c r="G9" t="s">
        <v>45</v>
      </c>
      <c r="H9" t="s">
        <v>93</v>
      </c>
      <c r="I9" t="s">
        <v>93</v>
      </c>
      <c r="L9">
        <v>7</v>
      </c>
      <c r="M9">
        <f t="shared" si="0"/>
        <v>0.75337812352793532</v>
      </c>
      <c r="N9">
        <f t="shared" si="1"/>
        <v>1.0511245245351362</v>
      </c>
      <c r="P9">
        <v>2</v>
      </c>
      <c r="Q9">
        <f t="shared" ref="Q9:Q38" si="2">M4-$M$36</f>
        <v>2.3425207996451851</v>
      </c>
      <c r="R9">
        <f t="shared" ref="R9:R38" si="3">N4-$N$36</f>
        <v>2.9521859726964319</v>
      </c>
      <c r="S9">
        <f t="shared" ref="S9:S38" si="4">Q9*R9</f>
        <v>6.915557045462144</v>
      </c>
      <c r="V9">
        <f t="shared" ref="V9:V38" si="5">Q9^2</f>
        <v>5.4874036967703175</v>
      </c>
      <c r="W9">
        <f t="shared" ref="W9:W38" si="6">R9^2</f>
        <v>8.7154020173855784</v>
      </c>
    </row>
    <row r="10" spans="1:23" x14ac:dyDescent="0.2">
      <c r="A10" s="12">
        <v>9</v>
      </c>
      <c r="B10" s="13" t="s">
        <v>18</v>
      </c>
      <c r="C10" s="13">
        <v>2.5</v>
      </c>
      <c r="D10" s="13">
        <v>40</v>
      </c>
      <c r="F10">
        <f>C2</f>
        <v>9.1999999999999993</v>
      </c>
      <c r="G10">
        <f>D2</f>
        <v>411</v>
      </c>
      <c r="H10">
        <f>(F10-$G$2)^2</f>
        <v>25.55139438085326</v>
      </c>
      <c r="I10">
        <f>(G10-$G$3)^2</f>
        <v>115293.10718002082</v>
      </c>
      <c r="L10">
        <v>8</v>
      </c>
      <c r="M10">
        <f t="shared" si="0"/>
        <v>-0.35334624019657773</v>
      </c>
      <c r="N10">
        <f t="shared" si="1"/>
        <v>-0.46083077926566024</v>
      </c>
      <c r="P10">
        <v>3</v>
      </c>
      <c r="Q10">
        <f t="shared" si="2"/>
        <v>3.0803370421281939</v>
      </c>
      <c r="R10">
        <f t="shared" si="3"/>
        <v>0.45078933037893759</v>
      </c>
      <c r="S10">
        <f t="shared" si="4"/>
        <v>1.3885830725624058</v>
      </c>
      <c r="V10">
        <f t="shared" si="5"/>
        <v>9.4884762931070714</v>
      </c>
      <c r="W10">
        <f t="shared" si="6"/>
        <v>0.20321102038349095</v>
      </c>
    </row>
    <row r="11" spans="1:23" x14ac:dyDescent="0.2">
      <c r="A11" s="12">
        <v>10</v>
      </c>
      <c r="B11" s="13" t="s">
        <v>19</v>
      </c>
      <c r="C11" s="13">
        <v>2.8</v>
      </c>
      <c r="D11" s="13">
        <v>26</v>
      </c>
      <c r="F11">
        <f t="shared" ref="F11:F40" si="7">C3</f>
        <v>12.4</v>
      </c>
      <c r="G11">
        <f t="shared" ref="G11:G40" si="8">D3</f>
        <v>337</v>
      </c>
      <c r="H11">
        <f t="shared" ref="H11:H40" si="9">(F11-$G$2)^2</f>
        <v>68.142362122788754</v>
      </c>
      <c r="I11">
        <f t="shared" ref="I11:I40" si="10">(G11-$G$3)^2</f>
        <v>70515.94588969824</v>
      </c>
      <c r="L11">
        <v>9</v>
      </c>
      <c r="M11">
        <f t="shared" si="0"/>
        <v>-0.4668564313478098</v>
      </c>
      <c r="N11">
        <f t="shared" si="1"/>
        <v>-0.34965759516266048</v>
      </c>
      <c r="P11">
        <v>4</v>
      </c>
      <c r="Q11">
        <f t="shared" si="2"/>
        <v>0.72500057574012766</v>
      </c>
      <c r="R11">
        <f t="shared" si="3"/>
        <v>1.1178284349969361</v>
      </c>
      <c r="S11">
        <f t="shared" si="4"/>
        <v>0.81042625895146447</v>
      </c>
      <c r="V11">
        <f t="shared" si="5"/>
        <v>0.52562583482351655</v>
      </c>
      <c r="W11">
        <f t="shared" si="6"/>
        <v>1.2495404100876992</v>
      </c>
    </row>
    <row r="12" spans="1:23" x14ac:dyDescent="0.2">
      <c r="A12" s="12">
        <v>11</v>
      </c>
      <c r="B12" s="13" t="s">
        <v>20</v>
      </c>
      <c r="C12" s="13">
        <v>5.2</v>
      </c>
      <c r="D12" s="13">
        <v>50</v>
      </c>
      <c r="F12">
        <f t="shared" si="7"/>
        <v>15</v>
      </c>
      <c r="G12">
        <f t="shared" si="8"/>
        <v>112</v>
      </c>
      <c r="H12">
        <f t="shared" si="9"/>
        <v>117.82752341311132</v>
      </c>
      <c r="I12">
        <f t="shared" si="10"/>
        <v>1644.1716961498439</v>
      </c>
      <c r="L12">
        <v>10</v>
      </c>
      <c r="M12">
        <f t="shared" si="0"/>
        <v>-0.38172378798438578</v>
      </c>
      <c r="N12">
        <f t="shared" si="1"/>
        <v>-0.50530005290686009</v>
      </c>
      <c r="P12">
        <v>5</v>
      </c>
      <c r="Q12">
        <f t="shared" si="2"/>
        <v>0.92364341025478391</v>
      </c>
      <c r="R12">
        <f t="shared" si="3"/>
        <v>0.26179491740383803</v>
      </c>
      <c r="S12">
        <f t="shared" si="4"/>
        <v>0.24180515029825045</v>
      </c>
      <c r="V12">
        <f t="shared" si="5"/>
        <v>0.85311714930708704</v>
      </c>
      <c r="W12">
        <f t="shared" si="6"/>
        <v>6.8536578778482377E-2</v>
      </c>
    </row>
    <row r="13" spans="1:23" x14ac:dyDescent="0.2">
      <c r="A13" s="12">
        <v>12</v>
      </c>
      <c r="B13" s="13" t="s">
        <v>21</v>
      </c>
      <c r="C13" s="13">
        <v>4.9000000000000004</v>
      </c>
      <c r="D13" s="13">
        <v>93</v>
      </c>
      <c r="F13">
        <f t="shared" si="7"/>
        <v>6.7</v>
      </c>
      <c r="G13">
        <f t="shared" si="8"/>
        <v>172</v>
      </c>
      <c r="H13">
        <f t="shared" si="9"/>
        <v>6.5272008324661757</v>
      </c>
      <c r="I13">
        <f t="shared" si="10"/>
        <v>10109.978147762748</v>
      </c>
      <c r="L13">
        <v>11</v>
      </c>
      <c r="M13">
        <f t="shared" si="0"/>
        <v>0.29933735892300695</v>
      </c>
      <c r="N13">
        <f t="shared" si="1"/>
        <v>-0.23848441105966076</v>
      </c>
      <c r="P13">
        <v>6</v>
      </c>
      <c r="Q13">
        <f t="shared" si="2"/>
        <v>1.8601024872524485</v>
      </c>
      <c r="R13">
        <f t="shared" si="3"/>
        <v>0.25067759899353803</v>
      </c>
      <c r="S13">
        <f t="shared" si="4"/>
        <v>0.466286025386352</v>
      </c>
      <c r="V13">
        <f t="shared" si="5"/>
        <v>3.4599812630827453</v>
      </c>
      <c r="W13">
        <f t="shared" si="6"/>
        <v>6.2839258637165066E-2</v>
      </c>
    </row>
    <row r="14" spans="1:23" x14ac:dyDescent="0.2">
      <c r="A14" s="12">
        <v>13</v>
      </c>
      <c r="B14" s="13" t="s">
        <v>22</v>
      </c>
      <c r="C14" s="13">
        <v>3.5</v>
      </c>
      <c r="D14" s="13">
        <v>44</v>
      </c>
      <c r="F14">
        <f t="shared" si="7"/>
        <v>7.4</v>
      </c>
      <c r="G14">
        <f t="shared" si="8"/>
        <v>95</v>
      </c>
      <c r="H14">
        <f t="shared" si="9"/>
        <v>10.593975026014563</v>
      </c>
      <c r="I14">
        <f t="shared" si="10"/>
        <v>554.52653485952123</v>
      </c>
      <c r="L14">
        <v>12</v>
      </c>
      <c r="M14">
        <f t="shared" si="0"/>
        <v>0.21420471555958293</v>
      </c>
      <c r="N14">
        <f t="shared" si="1"/>
        <v>0.23956028058323814</v>
      </c>
      <c r="P14">
        <v>7</v>
      </c>
      <c r="Q14">
        <f t="shared" si="2"/>
        <v>0.75337812352793565</v>
      </c>
      <c r="R14">
        <f t="shared" si="3"/>
        <v>1.0511245245351362</v>
      </c>
      <c r="S14">
        <f t="shared" si="4"/>
        <v>0.79189422188847447</v>
      </c>
      <c r="V14">
        <f t="shared" si="5"/>
        <v>0.56757859701047342</v>
      </c>
      <c r="W14">
        <f t="shared" si="6"/>
        <v>1.1048627660792161</v>
      </c>
    </row>
    <row r="15" spans="1:23" x14ac:dyDescent="0.2">
      <c r="A15" s="12">
        <v>14</v>
      </c>
      <c r="B15" s="13" t="s">
        <v>23</v>
      </c>
      <c r="C15" s="13">
        <v>4.3</v>
      </c>
      <c r="D15" s="13">
        <v>55</v>
      </c>
      <c r="F15">
        <f t="shared" si="7"/>
        <v>10.7</v>
      </c>
      <c r="G15">
        <f t="shared" si="8"/>
        <v>94</v>
      </c>
      <c r="H15">
        <f t="shared" si="9"/>
        <v>42.965910509885511</v>
      </c>
      <c r="I15">
        <f t="shared" si="10"/>
        <v>508.42976066597288</v>
      </c>
      <c r="L15">
        <v>13</v>
      </c>
      <c r="M15">
        <f t="shared" si="0"/>
        <v>-0.18308095346972955</v>
      </c>
      <c r="N15">
        <f t="shared" si="1"/>
        <v>-0.30518832152146058</v>
      </c>
      <c r="P15">
        <v>8</v>
      </c>
      <c r="Q15">
        <f t="shared" si="2"/>
        <v>-0.35334624019657734</v>
      </c>
      <c r="R15">
        <f t="shared" si="3"/>
        <v>-0.4608307792656603</v>
      </c>
      <c r="S15">
        <f t="shared" si="4"/>
        <v>0.16283282322037992</v>
      </c>
      <c r="V15">
        <f t="shared" si="5"/>
        <v>0.12485356546105733</v>
      </c>
      <c r="W15">
        <f t="shared" si="6"/>
        <v>0.21236500711859571</v>
      </c>
    </row>
    <row r="16" spans="1:23" x14ac:dyDescent="0.2">
      <c r="A16" s="12">
        <v>15</v>
      </c>
      <c r="B16" s="13" t="s">
        <v>24</v>
      </c>
      <c r="C16" s="13">
        <v>2.9</v>
      </c>
      <c r="D16" s="13">
        <v>42</v>
      </c>
      <c r="F16">
        <f t="shared" si="7"/>
        <v>6.8</v>
      </c>
      <c r="G16">
        <f t="shared" si="8"/>
        <v>166</v>
      </c>
      <c r="H16">
        <f t="shared" si="9"/>
        <v>7.0481685744016573</v>
      </c>
      <c r="I16">
        <f t="shared" si="10"/>
        <v>8939.3975026014559</v>
      </c>
      <c r="L16">
        <v>14</v>
      </c>
      <c r="M16">
        <f t="shared" si="0"/>
        <v>4.3939428832734613E-2</v>
      </c>
      <c r="N16">
        <f t="shared" si="1"/>
        <v>-0.18289781900816088</v>
      </c>
      <c r="P16">
        <v>9</v>
      </c>
      <c r="Q16">
        <f t="shared" si="2"/>
        <v>-0.46685643134780941</v>
      </c>
      <c r="R16">
        <f t="shared" si="3"/>
        <v>-0.34965759516266054</v>
      </c>
      <c r="S16">
        <f t="shared" si="4"/>
        <v>0.16323989707129677</v>
      </c>
      <c r="V16">
        <f t="shared" si="5"/>
        <v>0.21795492749081188</v>
      </c>
      <c r="W16">
        <f t="shared" si="6"/>
        <v>0.12226043385493501</v>
      </c>
    </row>
    <row r="17" spans="1:23" x14ac:dyDescent="0.2">
      <c r="A17" s="12">
        <v>16</v>
      </c>
      <c r="B17" s="13" t="s">
        <v>25</v>
      </c>
      <c r="C17" s="13">
        <v>1.6</v>
      </c>
      <c r="D17" s="13">
        <v>26</v>
      </c>
      <c r="F17">
        <f t="shared" si="7"/>
        <v>2.9</v>
      </c>
      <c r="G17">
        <f t="shared" si="8"/>
        <v>30</v>
      </c>
      <c r="H17">
        <f t="shared" si="9"/>
        <v>1.5504266389177972</v>
      </c>
      <c r="I17">
        <f t="shared" si="10"/>
        <v>1718.2362122788763</v>
      </c>
      <c r="L17">
        <v>15</v>
      </c>
      <c r="M17">
        <f t="shared" si="0"/>
        <v>-0.35334624019657773</v>
      </c>
      <c r="N17">
        <f t="shared" si="1"/>
        <v>-0.32742295834206053</v>
      </c>
      <c r="P17">
        <v>10</v>
      </c>
      <c r="Q17">
        <f t="shared" si="2"/>
        <v>-0.38172378798438539</v>
      </c>
      <c r="R17">
        <f t="shared" si="3"/>
        <v>-0.50530005290686009</v>
      </c>
      <c r="S17">
        <f t="shared" si="4"/>
        <v>0.19288505026431699</v>
      </c>
      <c r="V17">
        <f t="shared" si="5"/>
        <v>0.14571305031314802</v>
      </c>
      <c r="W17">
        <f t="shared" si="6"/>
        <v>0.25532814346767563</v>
      </c>
    </row>
    <row r="18" spans="1:23" x14ac:dyDescent="0.2">
      <c r="A18" s="12">
        <v>17</v>
      </c>
      <c r="B18" s="13" t="s">
        <v>26</v>
      </c>
      <c r="C18" s="13">
        <v>3.9</v>
      </c>
      <c r="D18" s="13">
        <v>34</v>
      </c>
      <c r="F18">
        <f t="shared" si="7"/>
        <v>2.5</v>
      </c>
      <c r="G18">
        <f t="shared" si="8"/>
        <v>40</v>
      </c>
      <c r="H18">
        <f t="shared" si="9"/>
        <v>2.7065556711758623</v>
      </c>
      <c r="I18">
        <f t="shared" si="10"/>
        <v>989.20395421436012</v>
      </c>
      <c r="L18">
        <v>16</v>
      </c>
      <c r="M18">
        <f t="shared" si="0"/>
        <v>-0.72225436143808197</v>
      </c>
      <c r="N18">
        <f t="shared" si="1"/>
        <v>-0.50530005290686009</v>
      </c>
      <c r="P18">
        <v>11</v>
      </c>
      <c r="Q18">
        <f t="shared" si="2"/>
        <v>0.29933735892300734</v>
      </c>
      <c r="R18">
        <f t="shared" si="3"/>
        <v>-0.23848441105966078</v>
      </c>
      <c r="S18">
        <f t="shared" si="4"/>
        <v>-7.1387293750907702E-2</v>
      </c>
      <c r="V18">
        <f t="shared" si="5"/>
        <v>8.9602854447001321E-2</v>
      </c>
      <c r="W18">
        <f t="shared" si="6"/>
        <v>5.6874814318473257E-2</v>
      </c>
    </row>
    <row r="19" spans="1:23" x14ac:dyDescent="0.2">
      <c r="A19" s="12">
        <v>18</v>
      </c>
      <c r="B19" s="13" t="s">
        <v>27</v>
      </c>
      <c r="C19" s="13">
        <v>4.7</v>
      </c>
      <c r="D19" s="13">
        <v>66</v>
      </c>
      <c r="F19">
        <f t="shared" si="7"/>
        <v>2.8</v>
      </c>
      <c r="G19">
        <f t="shared" si="8"/>
        <v>26</v>
      </c>
      <c r="H19">
        <f t="shared" si="9"/>
        <v>1.8094588969823138</v>
      </c>
      <c r="I19">
        <f t="shared" si="10"/>
        <v>2065.8491155046827</v>
      </c>
      <c r="L19">
        <v>17</v>
      </c>
      <c r="M19">
        <f t="shared" si="0"/>
        <v>-6.9570762318497459E-2</v>
      </c>
      <c r="N19">
        <f t="shared" si="1"/>
        <v>-0.41636150562446034</v>
      </c>
      <c r="P19">
        <v>12</v>
      </c>
      <c r="Q19">
        <f t="shared" si="2"/>
        <v>0.21420471555958329</v>
      </c>
      <c r="R19">
        <f t="shared" si="3"/>
        <v>0.23956028058323811</v>
      </c>
      <c r="S19">
        <f t="shared" si="4"/>
        <v>5.1314941761706485E-2</v>
      </c>
      <c r="V19">
        <f t="shared" si="5"/>
        <v>4.5883660167961984E-2</v>
      </c>
      <c r="W19">
        <f t="shared" si="6"/>
        <v>5.7389128033119768E-2</v>
      </c>
    </row>
    <row r="20" spans="1:23" x14ac:dyDescent="0.2">
      <c r="A20" s="12">
        <v>19</v>
      </c>
      <c r="B20" s="13" t="s">
        <v>28</v>
      </c>
      <c r="C20" s="13">
        <v>2.7</v>
      </c>
      <c r="D20" s="13">
        <v>57</v>
      </c>
      <c r="F20">
        <f t="shared" si="7"/>
        <v>5.2</v>
      </c>
      <c r="G20">
        <f t="shared" si="8"/>
        <v>50</v>
      </c>
      <c r="H20">
        <f t="shared" si="9"/>
        <v>1.1126847034339209</v>
      </c>
      <c r="I20">
        <f t="shared" si="10"/>
        <v>460.17169614984397</v>
      </c>
      <c r="L20">
        <v>18</v>
      </c>
      <c r="M20">
        <f t="shared" si="0"/>
        <v>0.15744961998396681</v>
      </c>
      <c r="N20">
        <f t="shared" si="1"/>
        <v>-6.0607316494861167E-2</v>
      </c>
      <c r="P20">
        <v>13</v>
      </c>
      <c r="Q20">
        <f t="shared" si="2"/>
        <v>-0.18308095346972919</v>
      </c>
      <c r="R20">
        <f t="shared" si="3"/>
        <v>-0.30518832152146064</v>
      </c>
      <c r="S20">
        <f t="shared" si="4"/>
        <v>5.5874168891975287E-2</v>
      </c>
      <c r="V20">
        <f t="shared" si="5"/>
        <v>3.3518635523385146E-2</v>
      </c>
      <c r="W20">
        <f t="shared" si="6"/>
        <v>9.3139911593086433E-2</v>
      </c>
    </row>
    <row r="21" spans="1:23" x14ac:dyDescent="0.2">
      <c r="A21" s="12">
        <v>20</v>
      </c>
      <c r="B21" s="13" t="s">
        <v>29</v>
      </c>
      <c r="C21" s="13">
        <v>2.2000000000000002</v>
      </c>
      <c r="D21" s="13">
        <v>15</v>
      </c>
      <c r="F21">
        <f t="shared" si="7"/>
        <v>4.9000000000000004</v>
      </c>
      <c r="G21">
        <f t="shared" si="8"/>
        <v>93</v>
      </c>
      <c r="H21">
        <f t="shared" si="9"/>
        <v>0.56978147762747011</v>
      </c>
      <c r="I21">
        <f t="shared" si="10"/>
        <v>464.33298647242452</v>
      </c>
      <c r="L21">
        <v>19</v>
      </c>
      <c r="M21">
        <f t="shared" si="0"/>
        <v>-0.41010133577219371</v>
      </c>
      <c r="N21">
        <f t="shared" si="1"/>
        <v>-0.16066318218756093</v>
      </c>
      <c r="P21">
        <v>14</v>
      </c>
      <c r="Q21">
        <f t="shared" si="2"/>
        <v>4.3939428832734974E-2</v>
      </c>
      <c r="R21">
        <f t="shared" si="3"/>
        <v>-0.18289781900816091</v>
      </c>
      <c r="S21">
        <f t="shared" si="4"/>
        <v>-8.0364257019715276E-3</v>
      </c>
      <c r="V21">
        <f t="shared" si="5"/>
        <v>1.9306734061469817E-3</v>
      </c>
      <c r="W21">
        <f t="shared" si="6"/>
        <v>3.3451612197941988E-2</v>
      </c>
    </row>
    <row r="22" spans="1:23" x14ac:dyDescent="0.2">
      <c r="A22" s="12">
        <v>21</v>
      </c>
      <c r="B22" s="13" t="s">
        <v>30</v>
      </c>
      <c r="C22" s="13">
        <v>3.4</v>
      </c>
      <c r="D22" s="13">
        <v>30</v>
      </c>
      <c r="F22">
        <f t="shared" si="7"/>
        <v>3.5</v>
      </c>
      <c r="G22">
        <f t="shared" si="8"/>
        <v>44</v>
      </c>
      <c r="H22">
        <f t="shared" si="9"/>
        <v>0.41623309053069873</v>
      </c>
      <c r="I22">
        <f t="shared" si="10"/>
        <v>753.59105098855366</v>
      </c>
      <c r="L22">
        <v>20</v>
      </c>
      <c r="M22">
        <f t="shared" si="0"/>
        <v>-0.55198907471123382</v>
      </c>
      <c r="N22">
        <f t="shared" si="1"/>
        <v>-0.62759055542015985</v>
      </c>
      <c r="P22">
        <v>15</v>
      </c>
      <c r="Q22">
        <f t="shared" si="2"/>
        <v>-0.35334624019657734</v>
      </c>
      <c r="R22">
        <f t="shared" si="3"/>
        <v>-0.32742295834206059</v>
      </c>
      <c r="S22">
        <f t="shared" si="4"/>
        <v>0.11569367128420768</v>
      </c>
      <c r="V22">
        <f t="shared" si="5"/>
        <v>0.12485356546105733</v>
      </c>
      <c r="W22">
        <f t="shared" si="6"/>
        <v>0.10720579364946674</v>
      </c>
    </row>
    <row r="23" spans="1:23" x14ac:dyDescent="0.2">
      <c r="A23" s="12">
        <v>22</v>
      </c>
      <c r="B23" s="13" t="s">
        <v>31</v>
      </c>
      <c r="C23" s="13">
        <v>1.5</v>
      </c>
      <c r="D23" s="13">
        <v>60</v>
      </c>
      <c r="F23">
        <f t="shared" si="7"/>
        <v>4.3</v>
      </c>
      <c r="G23">
        <f t="shared" si="8"/>
        <v>55</v>
      </c>
      <c r="H23">
        <f t="shared" si="9"/>
        <v>2.3975026014567729E-2</v>
      </c>
      <c r="I23">
        <f t="shared" si="10"/>
        <v>270.65556711758592</v>
      </c>
      <c r="L23">
        <v>21</v>
      </c>
      <c r="M23">
        <f t="shared" si="0"/>
        <v>-0.2114585012575376</v>
      </c>
      <c r="N23">
        <f t="shared" si="1"/>
        <v>-0.46083077926566024</v>
      </c>
      <c r="P23">
        <v>16</v>
      </c>
      <c r="Q23">
        <f t="shared" si="2"/>
        <v>-0.72225436143808164</v>
      </c>
      <c r="R23">
        <f t="shared" si="3"/>
        <v>-0.50530005290686009</v>
      </c>
      <c r="S23">
        <f t="shared" si="4"/>
        <v>0.36495516704687309</v>
      </c>
      <c r="V23">
        <f t="shared" si="5"/>
        <v>0.52165136261633105</v>
      </c>
      <c r="W23">
        <f t="shared" si="6"/>
        <v>0.25532814346767563</v>
      </c>
    </row>
    <row r="24" spans="1:23" x14ac:dyDescent="0.2">
      <c r="A24" s="12">
        <v>23</v>
      </c>
      <c r="B24" s="13" t="s">
        <v>32</v>
      </c>
      <c r="C24" s="13">
        <v>1.1000000000000001</v>
      </c>
      <c r="D24" s="13">
        <v>20</v>
      </c>
      <c r="F24">
        <f t="shared" si="7"/>
        <v>2.9</v>
      </c>
      <c r="G24">
        <f t="shared" si="8"/>
        <v>42</v>
      </c>
      <c r="H24">
        <f t="shared" si="9"/>
        <v>1.5504266389177972</v>
      </c>
      <c r="I24">
        <f t="shared" si="10"/>
        <v>867.39750260145695</v>
      </c>
      <c r="L24">
        <v>22</v>
      </c>
      <c r="M24">
        <f t="shared" si="0"/>
        <v>-0.75063190922589007</v>
      </c>
      <c r="N24">
        <f t="shared" si="1"/>
        <v>-0.127311226956661</v>
      </c>
      <c r="P24">
        <v>17</v>
      </c>
      <c r="Q24">
        <f t="shared" si="2"/>
        <v>-6.9570762318497098E-2</v>
      </c>
      <c r="R24">
        <f t="shared" si="3"/>
        <v>-0.41636150562446039</v>
      </c>
      <c r="S24">
        <f t="shared" si="4"/>
        <v>2.8966587346370927E-2</v>
      </c>
      <c r="V24">
        <f t="shared" si="5"/>
        <v>4.8400909695768156E-3</v>
      </c>
      <c r="W24">
        <f t="shared" si="6"/>
        <v>0.17335690336586757</v>
      </c>
    </row>
    <row r="25" spans="1:23" x14ac:dyDescent="0.2">
      <c r="A25" s="12">
        <v>24</v>
      </c>
      <c r="B25" s="13" t="s">
        <v>33</v>
      </c>
      <c r="C25" s="13">
        <v>0.8</v>
      </c>
      <c r="D25" s="13">
        <v>10</v>
      </c>
      <c r="F25">
        <f t="shared" si="7"/>
        <v>1.6</v>
      </c>
      <c r="G25">
        <f t="shared" si="8"/>
        <v>26</v>
      </c>
      <c r="H25">
        <f t="shared" si="9"/>
        <v>6.4778459937565094</v>
      </c>
      <c r="I25">
        <f t="shared" si="10"/>
        <v>2065.8491155046827</v>
      </c>
      <c r="L25">
        <v>23</v>
      </c>
      <c r="M25">
        <f t="shared" si="0"/>
        <v>-0.86414210037712214</v>
      </c>
      <c r="N25">
        <f t="shared" si="1"/>
        <v>-0.57200396336866</v>
      </c>
      <c r="P25">
        <v>18</v>
      </c>
      <c r="Q25">
        <f t="shared" si="2"/>
        <v>0.15744961998396717</v>
      </c>
      <c r="R25">
        <f t="shared" si="3"/>
        <v>-6.0607316494861209E-2</v>
      </c>
      <c r="S25">
        <f t="shared" si="4"/>
        <v>-9.5425989503639223E-3</v>
      </c>
      <c r="V25">
        <f t="shared" si="5"/>
        <v>2.4790382833095675E-2</v>
      </c>
      <c r="W25">
        <f t="shared" si="6"/>
        <v>3.6732468127082755E-3</v>
      </c>
    </row>
    <row r="26" spans="1:23" x14ac:dyDescent="0.2">
      <c r="A26" s="12">
        <v>25</v>
      </c>
      <c r="B26" s="13" t="s">
        <v>34</v>
      </c>
      <c r="C26" s="13">
        <v>1.5</v>
      </c>
      <c r="D26" s="13">
        <v>12</v>
      </c>
      <c r="F26">
        <f t="shared" si="7"/>
        <v>3.9</v>
      </c>
      <c r="G26">
        <f t="shared" si="8"/>
        <v>34</v>
      </c>
      <c r="H26">
        <f t="shared" si="9"/>
        <v>6.0104058272633307E-2</v>
      </c>
      <c r="I26">
        <f t="shared" si="10"/>
        <v>1402.6233090530698</v>
      </c>
      <c r="L26">
        <v>24</v>
      </c>
      <c r="M26">
        <f t="shared" si="0"/>
        <v>-0.94927474374054632</v>
      </c>
      <c r="N26">
        <f t="shared" si="1"/>
        <v>-0.6831771474716597</v>
      </c>
      <c r="P26">
        <v>19</v>
      </c>
      <c r="Q26">
        <f t="shared" si="2"/>
        <v>-0.41010133577219332</v>
      </c>
      <c r="R26">
        <f t="shared" si="3"/>
        <v>-0.16066318218756095</v>
      </c>
      <c r="S26">
        <f t="shared" si="4"/>
        <v>6.5888185624529999E-2</v>
      </c>
      <c r="V26">
        <f t="shared" si="5"/>
        <v>0.16818310560213726</v>
      </c>
      <c r="W26">
        <f t="shared" si="6"/>
        <v>2.5812658110633404E-2</v>
      </c>
    </row>
    <row r="27" spans="1:23" x14ac:dyDescent="0.2">
      <c r="A27" s="12">
        <v>26</v>
      </c>
      <c r="B27" s="13" t="s">
        <v>35</v>
      </c>
      <c r="C27" s="13">
        <v>0.7</v>
      </c>
      <c r="D27" s="13">
        <v>12</v>
      </c>
      <c r="F27">
        <f t="shared" si="7"/>
        <v>4.7</v>
      </c>
      <c r="G27">
        <f t="shared" si="8"/>
        <v>66</v>
      </c>
      <c r="H27">
        <f t="shared" si="9"/>
        <v>0.30784599375650251</v>
      </c>
      <c r="I27">
        <f t="shared" si="10"/>
        <v>29.72008324661812</v>
      </c>
      <c r="L27">
        <v>25</v>
      </c>
      <c r="M27">
        <f t="shared" si="0"/>
        <v>-0.75063190922589007</v>
      </c>
      <c r="N27">
        <f t="shared" si="1"/>
        <v>-0.6609425106510598</v>
      </c>
      <c r="P27">
        <v>20</v>
      </c>
      <c r="Q27">
        <f t="shared" si="2"/>
        <v>-0.55198907471123349</v>
      </c>
      <c r="R27">
        <f t="shared" si="3"/>
        <v>-0.62759055542015985</v>
      </c>
      <c r="S27">
        <f t="shared" si="4"/>
        <v>0.34642312998388314</v>
      </c>
      <c r="V27">
        <f t="shared" si="5"/>
        <v>0.30469193860056371</v>
      </c>
      <c r="W27">
        <f t="shared" si="6"/>
        <v>0.39386990525258475</v>
      </c>
    </row>
    <row r="28" spans="1:23" x14ac:dyDescent="0.2">
      <c r="A28" s="12">
        <v>27</v>
      </c>
      <c r="B28" s="13" t="s">
        <v>36</v>
      </c>
      <c r="C28" s="13">
        <v>1.6</v>
      </c>
      <c r="D28" s="13">
        <v>14</v>
      </c>
      <c r="F28">
        <f t="shared" si="7"/>
        <v>2.7</v>
      </c>
      <c r="G28">
        <f t="shared" si="8"/>
        <v>57</v>
      </c>
      <c r="H28">
        <f t="shared" si="9"/>
        <v>2.088491155046829</v>
      </c>
      <c r="I28">
        <f t="shared" si="10"/>
        <v>208.84911550468266</v>
      </c>
      <c r="L28">
        <v>26</v>
      </c>
      <c r="M28">
        <f t="shared" si="0"/>
        <v>-0.9776522915283542</v>
      </c>
      <c r="N28">
        <f t="shared" si="1"/>
        <v>-0.6609425106510598</v>
      </c>
      <c r="P28">
        <v>21</v>
      </c>
      <c r="Q28">
        <f t="shared" si="2"/>
        <v>-0.21145850125753723</v>
      </c>
      <c r="R28">
        <f t="shared" si="3"/>
        <v>-0.4608307792656603</v>
      </c>
      <c r="S28">
        <f t="shared" si="4"/>
        <v>9.7446585916859493E-2</v>
      </c>
      <c r="V28">
        <f t="shared" si="5"/>
        <v>4.4714697754083876E-2</v>
      </c>
      <c r="W28">
        <f t="shared" si="6"/>
        <v>0.21236500711859571</v>
      </c>
    </row>
    <row r="29" spans="1:23" x14ac:dyDescent="0.2">
      <c r="A29" s="12">
        <v>28</v>
      </c>
      <c r="B29" s="13" t="s">
        <v>37</v>
      </c>
      <c r="C29" s="13">
        <v>1.5</v>
      </c>
      <c r="D29" s="13">
        <v>21</v>
      </c>
      <c r="F29">
        <f t="shared" si="7"/>
        <v>2.2000000000000002</v>
      </c>
      <c r="G29">
        <f t="shared" si="8"/>
        <v>15</v>
      </c>
      <c r="H29">
        <f t="shared" si="9"/>
        <v>3.7836524453694107</v>
      </c>
      <c r="I29">
        <f t="shared" si="10"/>
        <v>3186.7845993756505</v>
      </c>
      <c r="L29">
        <v>27</v>
      </c>
      <c r="M29">
        <f t="shared" si="0"/>
        <v>-0.72225436143808197</v>
      </c>
      <c r="N29">
        <f t="shared" si="1"/>
        <v>-0.63870787383045979</v>
      </c>
      <c r="P29">
        <v>22</v>
      </c>
      <c r="Q29">
        <f t="shared" si="2"/>
        <v>-0.75063190922588974</v>
      </c>
      <c r="R29">
        <f t="shared" si="3"/>
        <v>-0.12731122695666103</v>
      </c>
      <c r="S29">
        <f t="shared" si="4"/>
        <v>9.5563869356369027E-2</v>
      </c>
      <c r="V29">
        <f t="shared" si="5"/>
        <v>0.56344826314810437</v>
      </c>
      <c r="W29">
        <f t="shared" si="6"/>
        <v>1.6208148509210454E-2</v>
      </c>
    </row>
    <row r="30" spans="1:23" x14ac:dyDescent="0.2">
      <c r="A30" s="12">
        <v>29</v>
      </c>
      <c r="B30" s="13" t="s">
        <v>38</v>
      </c>
      <c r="C30" s="13">
        <v>1.3</v>
      </c>
      <c r="D30" s="13">
        <v>18</v>
      </c>
      <c r="F30">
        <f t="shared" si="7"/>
        <v>3.4</v>
      </c>
      <c r="G30">
        <f t="shared" si="8"/>
        <v>30</v>
      </c>
      <c r="H30">
        <f t="shared" si="9"/>
        <v>0.55526534859521526</v>
      </c>
      <c r="I30">
        <f t="shared" si="10"/>
        <v>1718.2362122788763</v>
      </c>
      <c r="L30">
        <v>28</v>
      </c>
      <c r="M30">
        <f t="shared" si="0"/>
        <v>-0.75063190922589007</v>
      </c>
      <c r="N30">
        <f t="shared" si="1"/>
        <v>-0.56088664495836005</v>
      </c>
      <c r="P30">
        <v>23</v>
      </c>
      <c r="Q30">
        <f t="shared" si="2"/>
        <v>-0.8641421003771218</v>
      </c>
      <c r="R30">
        <f t="shared" si="3"/>
        <v>-0.57200396336866</v>
      </c>
      <c r="S30">
        <f t="shared" si="4"/>
        <v>0.49429270632943206</v>
      </c>
      <c r="V30">
        <f t="shared" si="5"/>
        <v>0.7467415696441837</v>
      </c>
      <c r="W30">
        <f t="shared" si="6"/>
        <v>0.32718853410945531</v>
      </c>
    </row>
    <row r="31" spans="1:23" x14ac:dyDescent="0.2">
      <c r="A31" s="12">
        <v>30</v>
      </c>
      <c r="B31" s="13" t="s">
        <v>39</v>
      </c>
      <c r="C31" s="13">
        <v>1</v>
      </c>
      <c r="D31" s="13">
        <v>8</v>
      </c>
      <c r="F31">
        <f t="shared" si="7"/>
        <v>1.5</v>
      </c>
      <c r="G31">
        <f t="shared" si="8"/>
        <v>60</v>
      </c>
      <c r="H31">
        <f t="shared" si="9"/>
        <v>6.996878251821026</v>
      </c>
      <c r="I31">
        <f t="shared" si="10"/>
        <v>131.13943808532781</v>
      </c>
      <c r="L31">
        <v>29</v>
      </c>
      <c r="M31">
        <f t="shared" si="0"/>
        <v>-0.80738700480150616</v>
      </c>
      <c r="N31">
        <f t="shared" si="1"/>
        <v>-0.59423860018925989</v>
      </c>
      <c r="P31">
        <v>24</v>
      </c>
      <c r="Q31">
        <f t="shared" si="2"/>
        <v>-0.94927474374054599</v>
      </c>
      <c r="R31">
        <f t="shared" si="3"/>
        <v>-0.6831771474716597</v>
      </c>
      <c r="S31">
        <f t="shared" si="4"/>
        <v>0.64852281159555691</v>
      </c>
      <c r="V31">
        <f t="shared" si="5"/>
        <v>0.90112253910367923</v>
      </c>
      <c r="W31">
        <f t="shared" si="6"/>
        <v>0.46673101482751383</v>
      </c>
    </row>
    <row r="32" spans="1:23" x14ac:dyDescent="0.2">
      <c r="A32" s="12">
        <v>31</v>
      </c>
      <c r="B32" s="13" t="s">
        <v>40</v>
      </c>
      <c r="C32" s="13">
        <v>1.8</v>
      </c>
      <c r="D32" s="13">
        <v>45</v>
      </c>
      <c r="F32">
        <f t="shared" si="7"/>
        <v>1.1000000000000001</v>
      </c>
      <c r="G32">
        <f t="shared" si="8"/>
        <v>20</v>
      </c>
      <c r="H32">
        <f t="shared" si="9"/>
        <v>9.2730072840790907</v>
      </c>
      <c r="I32">
        <f t="shared" si="10"/>
        <v>2647.2684703433924</v>
      </c>
      <c r="L32">
        <v>30</v>
      </c>
      <c r="M32">
        <f t="shared" si="0"/>
        <v>-0.89251964816493023</v>
      </c>
      <c r="N32">
        <f t="shared" si="1"/>
        <v>-0.7054117842922597</v>
      </c>
      <c r="P32">
        <v>25</v>
      </c>
      <c r="Q32">
        <f t="shared" si="2"/>
        <v>-0.75063190922588974</v>
      </c>
      <c r="R32">
        <f t="shared" si="3"/>
        <v>-0.6609425106510598</v>
      </c>
      <c r="S32">
        <f t="shared" si="4"/>
        <v>0.49612453865855799</v>
      </c>
      <c r="V32">
        <f t="shared" si="5"/>
        <v>0.56344826314810437</v>
      </c>
      <c r="W32">
        <f t="shared" si="6"/>
        <v>0.43684500238572632</v>
      </c>
    </row>
    <row r="33" spans="6:23" x14ac:dyDescent="0.2">
      <c r="F33">
        <f t="shared" si="7"/>
        <v>0.8</v>
      </c>
      <c r="G33">
        <f t="shared" si="8"/>
        <v>10</v>
      </c>
      <c r="H33">
        <f t="shared" si="9"/>
        <v>11.190104058272642</v>
      </c>
      <c r="I33">
        <f t="shared" si="10"/>
        <v>3776.3007284079085</v>
      </c>
      <c r="L33">
        <v>31</v>
      </c>
      <c r="M33">
        <f t="shared" si="0"/>
        <v>-0.66549926586246599</v>
      </c>
      <c r="N33">
        <f t="shared" si="1"/>
        <v>-0.29407100311116063</v>
      </c>
      <c r="P33">
        <v>26</v>
      </c>
      <c r="Q33">
        <f t="shared" si="2"/>
        <v>-0.97765229152835387</v>
      </c>
      <c r="R33">
        <f t="shared" si="3"/>
        <v>-0.6609425106510598</v>
      </c>
      <c r="S33">
        <f t="shared" si="4"/>
        <v>0.64617196010651201</v>
      </c>
      <c r="V33">
        <f t="shared" si="5"/>
        <v>0.9558040031306414</v>
      </c>
      <c r="W33">
        <f t="shared" si="6"/>
        <v>0.43684500238572632</v>
      </c>
    </row>
    <row r="34" spans="6:23" x14ac:dyDescent="0.2">
      <c r="F34">
        <f t="shared" si="7"/>
        <v>1.5</v>
      </c>
      <c r="G34">
        <f t="shared" si="8"/>
        <v>12</v>
      </c>
      <c r="H34">
        <f t="shared" si="9"/>
        <v>6.996878251821026</v>
      </c>
      <c r="I34">
        <f t="shared" si="10"/>
        <v>3534.4942767950056</v>
      </c>
      <c r="P34">
        <v>27</v>
      </c>
      <c r="Q34">
        <f t="shared" si="2"/>
        <v>-0.72225436143808164</v>
      </c>
      <c r="R34">
        <f t="shared" si="3"/>
        <v>-0.63870787383045979</v>
      </c>
      <c r="S34">
        <f t="shared" si="4"/>
        <v>0.46130954755889353</v>
      </c>
      <c r="V34">
        <f t="shared" si="5"/>
        <v>0.52165136261633105</v>
      </c>
      <c r="W34">
        <f t="shared" si="6"/>
        <v>0.40794774809302653</v>
      </c>
    </row>
    <row r="35" spans="6:23" x14ac:dyDescent="0.2">
      <c r="F35">
        <f t="shared" si="7"/>
        <v>0.7</v>
      </c>
      <c r="G35">
        <f t="shared" si="8"/>
        <v>12</v>
      </c>
      <c r="H35">
        <f t="shared" si="9"/>
        <v>11.869136316337157</v>
      </c>
      <c r="I35">
        <f t="shared" si="10"/>
        <v>3534.4942767950056</v>
      </c>
      <c r="P35">
        <v>28</v>
      </c>
      <c r="Q35">
        <f t="shared" si="2"/>
        <v>-0.75063190922588974</v>
      </c>
      <c r="R35">
        <f t="shared" si="3"/>
        <v>-0.56088664495836005</v>
      </c>
      <c r="S35">
        <f t="shared" si="4"/>
        <v>0.42101941316439756</v>
      </c>
      <c r="V35">
        <f t="shared" si="5"/>
        <v>0.56344826314810437</v>
      </c>
      <c r="W35">
        <f t="shared" si="6"/>
        <v>0.31459382849264544</v>
      </c>
    </row>
    <row r="36" spans="6:23" x14ac:dyDescent="0.2">
      <c r="F36">
        <f>C28</f>
        <v>1.6</v>
      </c>
      <c r="G36">
        <f t="shared" si="8"/>
        <v>14</v>
      </c>
      <c r="H36">
        <f t="shared" si="9"/>
        <v>6.4778459937565094</v>
      </c>
      <c r="I36">
        <f t="shared" si="10"/>
        <v>3300.6878251821022</v>
      </c>
      <c r="L36" s="7" t="s">
        <v>97</v>
      </c>
      <c r="M36">
        <f>AVERAGE(M3:M33)</f>
        <v>-3.6171782415206715E-16</v>
      </c>
      <c r="N36">
        <f>AVERAGE(N3:N33)</f>
        <v>3.9395010551215234E-17</v>
      </c>
      <c r="P36">
        <v>29</v>
      </c>
      <c r="Q36">
        <f t="shared" si="2"/>
        <v>-0.80738700480150583</v>
      </c>
      <c r="R36">
        <f t="shared" si="3"/>
        <v>-0.59423860018925989</v>
      </c>
      <c r="S36">
        <f t="shared" si="4"/>
        <v>0.47978052354424605</v>
      </c>
      <c r="V36">
        <f t="shared" si="5"/>
        <v>0.65187377552234682</v>
      </c>
      <c r="W36">
        <f t="shared" si="6"/>
        <v>0.35311951395489105</v>
      </c>
    </row>
    <row r="37" spans="6:23" x14ac:dyDescent="0.2">
      <c r="F37">
        <f t="shared" si="7"/>
        <v>1.5</v>
      </c>
      <c r="G37">
        <f t="shared" si="8"/>
        <v>21</v>
      </c>
      <c r="H37">
        <f t="shared" si="9"/>
        <v>6.996878251821026</v>
      </c>
      <c r="I37">
        <f t="shared" si="10"/>
        <v>2545.3652445369407</v>
      </c>
      <c r="L37" s="7" t="s">
        <v>94</v>
      </c>
      <c r="M37" s="8">
        <f>_xlfn.VAR.P(M3:M33)</f>
        <v>1.0000000000000007</v>
      </c>
      <c r="N37" s="8">
        <f>_xlfn.VAR.P(N3:N33)</f>
        <v>1.0000000000000002</v>
      </c>
      <c r="P37">
        <v>30</v>
      </c>
      <c r="Q37">
        <f t="shared" si="2"/>
        <v>-0.8925196481649299</v>
      </c>
      <c r="R37">
        <f t="shared" si="3"/>
        <v>-0.7054117842922597</v>
      </c>
      <c r="S37">
        <f t="shared" si="4"/>
        <v>0.62959387752792306</v>
      </c>
      <c r="V37">
        <f t="shared" si="5"/>
        <v>0.79659132236045027</v>
      </c>
      <c r="W37">
        <f t="shared" si="6"/>
        <v>0.49760578541838951</v>
      </c>
    </row>
    <row r="38" spans="6:23" x14ac:dyDescent="0.2">
      <c r="F38">
        <f t="shared" si="7"/>
        <v>1.3</v>
      </c>
      <c r="G38">
        <f t="shared" si="8"/>
        <v>18</v>
      </c>
      <c r="H38">
        <f t="shared" si="9"/>
        <v>8.0949427679500605</v>
      </c>
      <c r="I38">
        <f t="shared" si="10"/>
        <v>2857.0749219562958</v>
      </c>
      <c r="P38">
        <v>31</v>
      </c>
      <c r="Q38">
        <f t="shared" si="2"/>
        <v>-0.66549926586246566</v>
      </c>
      <c r="R38">
        <f t="shared" si="3"/>
        <v>-0.29407100311116069</v>
      </c>
      <c r="S38">
        <f t="shared" si="4"/>
        <v>0.1957040366819163</v>
      </c>
      <c r="V38">
        <f t="shared" si="5"/>
        <v>0.44288927286348073</v>
      </c>
      <c r="W38">
        <f t="shared" si="6"/>
        <v>8.647775487080428E-2</v>
      </c>
    </row>
    <row r="39" spans="6:23" x14ac:dyDescent="0.2">
      <c r="F39">
        <f t="shared" si="7"/>
        <v>1</v>
      </c>
      <c r="G39">
        <f t="shared" si="8"/>
        <v>8</v>
      </c>
      <c r="H39">
        <f t="shared" si="9"/>
        <v>9.8920395421436087</v>
      </c>
      <c r="I39">
        <f t="shared" si="10"/>
        <v>4026.1071800208119</v>
      </c>
      <c r="R39" t="s">
        <v>49</v>
      </c>
      <c r="S39">
        <f>SUM(S8:S38)</f>
        <v>22.154007182061562</v>
      </c>
      <c r="V39">
        <f>AVERAGE(V8:V38)</f>
        <v>1.0000000000000009</v>
      </c>
      <c r="W39">
        <f>AVERAGE(W8:W38)</f>
        <v>1.0000000000000002</v>
      </c>
    </row>
    <row r="40" spans="6:23" x14ac:dyDescent="0.2">
      <c r="F40">
        <f t="shared" si="7"/>
        <v>1.8</v>
      </c>
      <c r="G40">
        <f t="shared" si="8"/>
        <v>45</v>
      </c>
      <c r="H40">
        <f>(F40-$G$2)^2</f>
        <v>5.4997814776274776</v>
      </c>
      <c r="I40">
        <f t="shared" si="10"/>
        <v>699.68782518210207</v>
      </c>
      <c r="R40" t="s">
        <v>102</v>
      </c>
      <c r="S40" s="15">
        <f>S39/31</f>
        <v>0.71464539296972784</v>
      </c>
    </row>
    <row r="41" spans="6:23" x14ac:dyDescent="0.2">
      <c r="G41" t="s">
        <v>94</v>
      </c>
      <c r="H41" s="8">
        <f>SUM(H10:H40)/31</f>
        <v>12.417960457856401</v>
      </c>
      <c r="I41" s="8">
        <f>SUM(I10:I40)/31</f>
        <v>8090.957336108223</v>
      </c>
      <c r="R41" t="s">
        <v>103</v>
      </c>
      <c r="S41" s="16">
        <f>_xlfn.COVARIANCE.P(M3:M33,N3:N33)</f>
        <v>0.71464539296972784</v>
      </c>
    </row>
    <row r="42" spans="6:23" x14ac:dyDescent="0.2">
      <c r="G42" t="s">
        <v>95</v>
      </c>
      <c r="H42" s="8">
        <f>SQRT(H41)</f>
        <v>3.5239126631993023</v>
      </c>
      <c r="I42" s="8">
        <f>SQRT(I41)</f>
        <v>89.94974894966758</v>
      </c>
    </row>
    <row r="49" spans="15:19" x14ac:dyDescent="0.2">
      <c r="R49">
        <v>1</v>
      </c>
      <c r="S49" s="7">
        <v>0.71</v>
      </c>
    </row>
    <row r="50" spans="15:19" x14ac:dyDescent="0.2">
      <c r="R50">
        <v>0.71</v>
      </c>
      <c r="S50">
        <v>1</v>
      </c>
    </row>
    <row r="58" spans="15:19" x14ac:dyDescent="0.2">
      <c r="O58" s="7" t="s">
        <v>106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8C8-9874-4A35-B691-B0EEEDEA7D5C}">
  <dimension ref="A1:M69"/>
  <sheetViews>
    <sheetView topLeftCell="A34" workbookViewId="0">
      <selection activeCell="F48" sqref="F48"/>
    </sheetView>
  </sheetViews>
  <sheetFormatPr baseColWidth="10" defaultRowHeight="12.75" x14ac:dyDescent="0.2"/>
  <cols>
    <col min="1" max="1" width="6.5703125" bestFit="1" customWidth="1"/>
    <col min="2" max="2" width="13.7109375" bestFit="1" customWidth="1"/>
    <col min="3" max="3" width="22.7109375" bestFit="1" customWidth="1"/>
    <col min="4" max="4" width="19.7109375" bestFit="1" customWidth="1"/>
    <col min="11" max="11" width="17.28515625" customWidth="1"/>
  </cols>
  <sheetData>
    <row r="1" spans="1:11" x14ac:dyDescent="0.2">
      <c r="A1" s="11" t="s">
        <v>54</v>
      </c>
      <c r="B1" s="14" t="s">
        <v>0</v>
      </c>
      <c r="C1" s="14" t="s">
        <v>85</v>
      </c>
      <c r="D1" s="14" t="s">
        <v>86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</row>
    <row r="2" spans="1:11" x14ac:dyDescent="0.2">
      <c r="A2" s="12">
        <v>2</v>
      </c>
      <c r="B2" s="13" t="s">
        <v>10</v>
      </c>
      <c r="C2" s="13">
        <v>12.4</v>
      </c>
      <c r="D2" s="13">
        <v>337</v>
      </c>
      <c r="E2">
        <f>$J$24+($I$24*C2)</f>
        <v>240.22400503214396</v>
      </c>
      <c r="F2">
        <f>(D2-E2)^2</f>
        <v>9365.5932020184973</v>
      </c>
      <c r="G2">
        <f>(C2-$C$24)*(D2-$D$24)</f>
        <v>2316.6613636363636</v>
      </c>
      <c r="H2">
        <f>(C2-$C$24)^2</f>
        <v>73.102500000000006</v>
      </c>
      <c r="I2" t="s">
        <v>111</v>
      </c>
      <c r="J2" t="s">
        <v>112</v>
      </c>
      <c r="K2">
        <f>(D2-$D$24)^2</f>
        <v>73416.365702479336</v>
      </c>
    </row>
    <row r="3" spans="1:11" x14ac:dyDescent="0.2">
      <c r="A3" s="12">
        <v>4</v>
      </c>
      <c r="B3" s="13" t="s">
        <v>13</v>
      </c>
      <c r="C3" s="13">
        <v>6.7</v>
      </c>
      <c r="D3" s="13">
        <v>172</v>
      </c>
      <c r="E3">
        <f t="shared" ref="E3:E24" si="0">$J$24+($I$24*C3)</f>
        <v>124.10497137435104</v>
      </c>
      <c r="F3">
        <f t="shared" ref="F3:F23" si="1">(D3-E3)^2</f>
        <v>2293.9337670517334</v>
      </c>
      <c r="G3">
        <f t="shared" ref="G3:G23" si="2">(C3-$C$24)*(D3-$D$24)</f>
        <v>301.97045454545457</v>
      </c>
      <c r="H3">
        <f t="shared" ref="H3:H23" si="3">(C3-$C$24)^2</f>
        <v>8.1225000000000023</v>
      </c>
      <c r="I3" t="s">
        <v>111</v>
      </c>
      <c r="J3" t="s">
        <v>112</v>
      </c>
      <c r="K3">
        <f t="shared" ref="K3:K23" si="4">(D3-$D$24)^2</f>
        <v>11226.365702479339</v>
      </c>
    </row>
    <row r="4" spans="1:11" x14ac:dyDescent="0.2">
      <c r="A4" s="12">
        <v>5</v>
      </c>
      <c r="B4" s="13" t="s">
        <v>14</v>
      </c>
      <c r="C4" s="13">
        <v>7.4</v>
      </c>
      <c r="D4" s="13">
        <v>95</v>
      </c>
      <c r="E4">
        <f t="shared" si="0"/>
        <v>138.36520357793964</v>
      </c>
      <c r="F4">
        <f t="shared" si="1"/>
        <v>1880.5408813561489</v>
      </c>
      <c r="G4">
        <f t="shared" si="2"/>
        <v>102.78863636363639</v>
      </c>
      <c r="H4">
        <f t="shared" si="3"/>
        <v>12.602500000000004</v>
      </c>
      <c r="I4" t="s">
        <v>111</v>
      </c>
      <c r="J4" t="s">
        <v>112</v>
      </c>
      <c r="K4">
        <f t="shared" si="4"/>
        <v>838.36570247933878</v>
      </c>
    </row>
    <row r="5" spans="1:11" x14ac:dyDescent="0.2">
      <c r="A5" s="12">
        <v>6</v>
      </c>
      <c r="B5" s="13" t="s">
        <v>15</v>
      </c>
      <c r="C5" s="13">
        <v>10.7</v>
      </c>
      <c r="D5" s="13">
        <v>94</v>
      </c>
      <c r="E5">
        <f t="shared" si="0"/>
        <v>205.59201253771445</v>
      </c>
      <c r="F5">
        <f t="shared" si="1"/>
        <v>12452.77726221742</v>
      </c>
      <c r="G5">
        <f t="shared" si="2"/>
        <v>191.48863636363635</v>
      </c>
      <c r="H5">
        <f t="shared" si="3"/>
        <v>46.922499999999992</v>
      </c>
      <c r="I5" t="s">
        <v>111</v>
      </c>
      <c r="J5" t="s">
        <v>112</v>
      </c>
      <c r="K5">
        <f t="shared" si="4"/>
        <v>781.4566115702479</v>
      </c>
    </row>
    <row r="6" spans="1:11" x14ac:dyDescent="0.2">
      <c r="A6" s="12">
        <v>7</v>
      </c>
      <c r="B6" s="13" t="s">
        <v>16</v>
      </c>
      <c r="C6" s="13">
        <v>6.8</v>
      </c>
      <c r="D6" s="13">
        <v>166</v>
      </c>
      <c r="E6">
        <f t="shared" si="0"/>
        <v>126.1421474034351</v>
      </c>
      <c r="F6">
        <f t="shared" si="1"/>
        <v>1588.648413609495</v>
      </c>
      <c r="G6">
        <f t="shared" si="2"/>
        <v>294.8659090909091</v>
      </c>
      <c r="H6">
        <f t="shared" si="3"/>
        <v>8.7025000000000006</v>
      </c>
      <c r="I6" t="s">
        <v>111</v>
      </c>
      <c r="J6" t="s">
        <v>112</v>
      </c>
      <c r="K6">
        <f t="shared" si="4"/>
        <v>9990.9111570247933</v>
      </c>
    </row>
    <row r="7" spans="1:11" x14ac:dyDescent="0.2">
      <c r="A7" s="12">
        <v>8</v>
      </c>
      <c r="B7" s="13" t="s">
        <v>17</v>
      </c>
      <c r="C7" s="13">
        <v>2.9</v>
      </c>
      <c r="D7" s="13">
        <v>30</v>
      </c>
      <c r="E7">
        <f t="shared" si="0"/>
        <v>46.692282269155733</v>
      </c>
      <c r="F7">
        <f t="shared" si="1"/>
        <v>278.63228735317085</v>
      </c>
      <c r="G7">
        <f t="shared" si="2"/>
        <v>34.24318181818181</v>
      </c>
      <c r="H7">
        <f t="shared" si="3"/>
        <v>0.90249999999999952</v>
      </c>
      <c r="I7" t="s">
        <v>111</v>
      </c>
      <c r="J7" t="s">
        <v>112</v>
      </c>
      <c r="K7">
        <f t="shared" si="4"/>
        <v>1299.2747933884298</v>
      </c>
    </row>
    <row r="8" spans="1:11" x14ac:dyDescent="0.2">
      <c r="A8" s="12">
        <v>9</v>
      </c>
      <c r="B8" s="13" t="s">
        <v>18</v>
      </c>
      <c r="C8" s="13">
        <v>2.5</v>
      </c>
      <c r="D8" s="13">
        <v>40</v>
      </c>
      <c r="E8">
        <f t="shared" si="0"/>
        <v>38.543578152819393</v>
      </c>
      <c r="F8">
        <f t="shared" si="1"/>
        <v>2.1211645969449719</v>
      </c>
      <c r="G8">
        <f t="shared" si="2"/>
        <v>35.161363636363632</v>
      </c>
      <c r="H8">
        <f t="shared" si="3"/>
        <v>1.8224999999999991</v>
      </c>
      <c r="I8" t="s">
        <v>111</v>
      </c>
      <c r="J8" t="s">
        <v>112</v>
      </c>
      <c r="K8">
        <f t="shared" si="4"/>
        <v>678.36570247933889</v>
      </c>
    </row>
    <row r="9" spans="1:11" x14ac:dyDescent="0.2">
      <c r="A9" s="12">
        <v>12</v>
      </c>
      <c r="B9" s="13" t="s">
        <v>21</v>
      </c>
      <c r="C9" s="13">
        <v>4.9000000000000004</v>
      </c>
      <c r="D9" s="13">
        <v>93</v>
      </c>
      <c r="E9">
        <f t="shared" si="0"/>
        <v>87.435802850837476</v>
      </c>
      <c r="F9">
        <f t="shared" si="1"/>
        <v>30.960289914748362</v>
      </c>
      <c r="G9">
        <f t="shared" si="2"/>
        <v>28.302272727272744</v>
      </c>
      <c r="H9">
        <f t="shared" si="3"/>
        <v>1.1025000000000016</v>
      </c>
      <c r="I9" t="s">
        <v>111</v>
      </c>
      <c r="J9" t="s">
        <v>112</v>
      </c>
      <c r="K9">
        <f t="shared" si="4"/>
        <v>726.54752066115691</v>
      </c>
    </row>
    <row r="10" spans="1:11" x14ac:dyDescent="0.2">
      <c r="A10" s="12">
        <v>13</v>
      </c>
      <c r="B10" s="13" t="s">
        <v>22</v>
      </c>
      <c r="C10" s="13">
        <v>3.5</v>
      </c>
      <c r="D10" s="13">
        <v>44</v>
      </c>
      <c r="E10">
        <f t="shared" si="0"/>
        <v>58.915338443660261</v>
      </c>
      <c r="F10">
        <f t="shared" si="1"/>
        <v>222.46732088892969</v>
      </c>
      <c r="G10">
        <f t="shared" si="2"/>
        <v>7.7159090909090837</v>
      </c>
      <c r="H10">
        <f t="shared" si="3"/>
        <v>0.12249999999999975</v>
      </c>
      <c r="I10" t="s">
        <v>111</v>
      </c>
      <c r="J10" t="s">
        <v>112</v>
      </c>
      <c r="K10">
        <f t="shared" si="4"/>
        <v>486.00206611570252</v>
      </c>
    </row>
    <row r="11" spans="1:11" x14ac:dyDescent="0.2">
      <c r="A11" s="12">
        <v>15</v>
      </c>
      <c r="B11" s="13" t="s">
        <v>24</v>
      </c>
      <c r="C11" s="13">
        <v>2.9</v>
      </c>
      <c r="D11" s="13">
        <v>42</v>
      </c>
      <c r="E11">
        <f t="shared" si="0"/>
        <v>46.692282269155733</v>
      </c>
      <c r="F11">
        <f t="shared" si="1"/>
        <v>22.017512893433274</v>
      </c>
      <c r="G11">
        <f t="shared" si="2"/>
        <v>22.843181818181812</v>
      </c>
      <c r="H11">
        <f t="shared" si="3"/>
        <v>0.90249999999999952</v>
      </c>
      <c r="I11" t="s">
        <v>111</v>
      </c>
      <c r="J11" t="s">
        <v>112</v>
      </c>
      <c r="K11">
        <f t="shared" si="4"/>
        <v>578.18388429752076</v>
      </c>
    </row>
    <row r="12" spans="1:11" x14ac:dyDescent="0.2">
      <c r="A12" s="12">
        <v>17</v>
      </c>
      <c r="B12" s="13" t="s">
        <v>26</v>
      </c>
      <c r="C12" s="13">
        <v>3.9</v>
      </c>
      <c r="D12" s="13">
        <v>34</v>
      </c>
      <c r="E12">
        <f t="shared" si="0"/>
        <v>67.064042559996594</v>
      </c>
      <c r="F12">
        <f t="shared" si="1"/>
        <v>1093.230910409266</v>
      </c>
      <c r="G12">
        <f t="shared" si="2"/>
        <v>-1.602272727272736</v>
      </c>
      <c r="H12">
        <f t="shared" si="3"/>
        <v>2.5000000000000265E-3</v>
      </c>
      <c r="I12" t="s">
        <v>111</v>
      </c>
      <c r="J12" t="s">
        <v>112</v>
      </c>
      <c r="K12">
        <f t="shared" si="4"/>
        <v>1026.9111570247935</v>
      </c>
    </row>
    <row r="13" spans="1:11" x14ac:dyDescent="0.2">
      <c r="A13" s="12">
        <v>18</v>
      </c>
      <c r="B13" s="13" t="s">
        <v>27</v>
      </c>
      <c r="C13" s="13">
        <v>4.7</v>
      </c>
      <c r="D13" s="13">
        <v>66</v>
      </c>
      <c r="E13">
        <f t="shared" si="0"/>
        <v>83.361450792669302</v>
      </c>
      <c r="F13">
        <f t="shared" si="1"/>
        <v>301.41997362627757</v>
      </c>
      <c r="G13">
        <f t="shared" si="2"/>
        <v>-3.8636363636364759E-2</v>
      </c>
      <c r="H13">
        <f t="shared" si="3"/>
        <v>0.72250000000000092</v>
      </c>
      <c r="I13" t="s">
        <v>111</v>
      </c>
      <c r="J13" t="s">
        <v>112</v>
      </c>
      <c r="K13">
        <f t="shared" si="4"/>
        <v>2.0661157024794564E-3</v>
      </c>
    </row>
    <row r="14" spans="1:11" x14ac:dyDescent="0.2">
      <c r="A14" s="12">
        <v>21</v>
      </c>
      <c r="B14" s="13" t="s">
        <v>30</v>
      </c>
      <c r="C14" s="13">
        <v>3.4</v>
      </c>
      <c r="D14" s="13">
        <v>30</v>
      </c>
      <c r="E14">
        <f t="shared" si="0"/>
        <v>56.878162414576167</v>
      </c>
      <c r="F14">
        <f t="shared" si="1"/>
        <v>722.43561478433492</v>
      </c>
      <c r="G14">
        <f t="shared" si="2"/>
        <v>16.220454545454537</v>
      </c>
      <c r="H14">
        <f t="shared" si="3"/>
        <v>0.20249999999999976</v>
      </c>
      <c r="I14" t="s">
        <v>111</v>
      </c>
      <c r="J14" t="s">
        <v>112</v>
      </c>
      <c r="K14">
        <f t="shared" si="4"/>
        <v>1299.2747933884298</v>
      </c>
    </row>
    <row r="15" spans="1:11" x14ac:dyDescent="0.2">
      <c r="A15" s="12">
        <v>22</v>
      </c>
      <c r="B15" s="13" t="s">
        <v>31</v>
      </c>
      <c r="C15" s="13">
        <v>1.5</v>
      </c>
      <c r="D15" s="13">
        <v>60</v>
      </c>
      <c r="E15">
        <f t="shared" si="0"/>
        <v>18.171817861978525</v>
      </c>
      <c r="F15">
        <f t="shared" si="1"/>
        <v>1749.5968209714988</v>
      </c>
      <c r="G15">
        <f t="shared" si="2"/>
        <v>14.206818181818182</v>
      </c>
      <c r="H15">
        <f t="shared" si="3"/>
        <v>5.5224999999999982</v>
      </c>
      <c r="I15" t="s">
        <v>111</v>
      </c>
      <c r="J15" t="s">
        <v>112</v>
      </c>
      <c r="K15">
        <f t="shared" si="4"/>
        <v>36.547520661157037</v>
      </c>
    </row>
    <row r="16" spans="1:11" x14ac:dyDescent="0.2">
      <c r="A16" s="12">
        <v>23</v>
      </c>
      <c r="B16" s="13" t="s">
        <v>32</v>
      </c>
      <c r="C16" s="13">
        <v>1.1000000000000001</v>
      </c>
      <c r="D16" s="13">
        <v>20</v>
      </c>
      <c r="E16">
        <f t="shared" si="0"/>
        <v>10.023113745642181</v>
      </c>
      <c r="F16">
        <f t="shared" si="1"/>
        <v>99.538259332393991</v>
      </c>
      <c r="G16">
        <f t="shared" si="2"/>
        <v>126.62499999999999</v>
      </c>
      <c r="H16">
        <f t="shared" si="3"/>
        <v>7.5624999999999973</v>
      </c>
      <c r="I16" t="s">
        <v>111</v>
      </c>
      <c r="J16" t="s">
        <v>112</v>
      </c>
      <c r="K16">
        <f t="shared" si="4"/>
        <v>2120.1838842975208</v>
      </c>
    </row>
    <row r="17" spans="1:12" x14ac:dyDescent="0.2">
      <c r="A17" s="12">
        <v>25</v>
      </c>
      <c r="B17" s="13" t="s">
        <v>34</v>
      </c>
      <c r="C17" s="13">
        <v>1.5</v>
      </c>
      <c r="D17" s="13">
        <v>12</v>
      </c>
      <c r="E17">
        <f t="shared" si="0"/>
        <v>18.171817861978525</v>
      </c>
      <c r="F17">
        <f t="shared" si="1"/>
        <v>38.091335721437169</v>
      </c>
      <c r="G17">
        <f t="shared" si="2"/>
        <v>127.00681818181816</v>
      </c>
      <c r="H17">
        <f t="shared" si="3"/>
        <v>5.5224999999999982</v>
      </c>
      <c r="I17" t="s">
        <v>111</v>
      </c>
      <c r="J17" t="s">
        <v>112</v>
      </c>
      <c r="K17">
        <f t="shared" si="4"/>
        <v>2920.9111570247937</v>
      </c>
    </row>
    <row r="18" spans="1:12" x14ac:dyDescent="0.2">
      <c r="A18" s="12">
        <v>26</v>
      </c>
      <c r="B18" s="13" t="s">
        <v>35</v>
      </c>
      <c r="C18" s="13">
        <v>0.7</v>
      </c>
      <c r="D18" s="13">
        <v>12</v>
      </c>
      <c r="E18">
        <f t="shared" si="0"/>
        <v>1.8744096293058341</v>
      </c>
      <c r="F18">
        <f t="shared" si="1"/>
        <v>102.52758035509441</v>
      </c>
      <c r="G18">
        <f t="shared" si="2"/>
        <v>170.2431818181818</v>
      </c>
      <c r="H18">
        <f t="shared" si="3"/>
        <v>9.9224999999999959</v>
      </c>
      <c r="I18" t="s">
        <v>111</v>
      </c>
      <c r="J18" t="s">
        <v>112</v>
      </c>
      <c r="K18">
        <f t="shared" si="4"/>
        <v>2920.9111570247937</v>
      </c>
    </row>
    <row r="19" spans="1:12" x14ac:dyDescent="0.2">
      <c r="A19" s="12">
        <v>27</v>
      </c>
      <c r="B19" s="13" t="s">
        <v>36</v>
      </c>
      <c r="C19" s="13">
        <v>1.6</v>
      </c>
      <c r="D19" s="13">
        <v>14</v>
      </c>
      <c r="E19">
        <f t="shared" si="0"/>
        <v>20.208993891062612</v>
      </c>
      <c r="F19">
        <f t="shared" si="1"/>
        <v>38.551605139252828</v>
      </c>
      <c r="G19">
        <f t="shared" si="2"/>
        <v>117.10227272727271</v>
      </c>
      <c r="H19">
        <f t="shared" si="3"/>
        <v>5.0624999999999982</v>
      </c>
      <c r="I19" t="s">
        <v>111</v>
      </c>
      <c r="J19" t="s">
        <v>112</v>
      </c>
      <c r="K19">
        <f t="shared" si="4"/>
        <v>2708.7293388429753</v>
      </c>
    </row>
    <row r="20" spans="1:12" x14ac:dyDescent="0.2">
      <c r="A20" s="12">
        <v>28</v>
      </c>
      <c r="B20" s="13" t="s">
        <v>37</v>
      </c>
      <c r="C20" s="13">
        <v>1.5</v>
      </c>
      <c r="D20" s="13">
        <v>21</v>
      </c>
      <c r="E20">
        <f t="shared" si="0"/>
        <v>18.171817861978525</v>
      </c>
      <c r="F20">
        <f t="shared" si="1"/>
        <v>7.9986142058237224</v>
      </c>
      <c r="G20">
        <f t="shared" si="2"/>
        <v>105.85681818181817</v>
      </c>
      <c r="H20">
        <f t="shared" si="3"/>
        <v>5.5224999999999982</v>
      </c>
      <c r="I20" t="s">
        <v>111</v>
      </c>
      <c r="J20" t="s">
        <v>112</v>
      </c>
      <c r="K20">
        <f t="shared" si="4"/>
        <v>2029.0929752066118</v>
      </c>
    </row>
    <row r="21" spans="1:12" x14ac:dyDescent="0.2">
      <c r="A21" s="12">
        <v>29</v>
      </c>
      <c r="B21" s="13" t="s">
        <v>38</v>
      </c>
      <c r="C21" s="13">
        <v>1.3</v>
      </c>
      <c r="D21" s="13">
        <v>18</v>
      </c>
      <c r="E21">
        <f t="shared" si="0"/>
        <v>14.097465803810355</v>
      </c>
      <c r="F21">
        <f t="shared" si="1"/>
        <v>15.22977315242956</v>
      </c>
      <c r="G21">
        <f t="shared" si="2"/>
        <v>122.51590909090909</v>
      </c>
      <c r="H21">
        <f t="shared" si="3"/>
        <v>6.5024999999999995</v>
      </c>
      <c r="I21" t="s">
        <v>111</v>
      </c>
      <c r="J21" t="s">
        <v>112</v>
      </c>
      <c r="K21">
        <f t="shared" si="4"/>
        <v>2308.3657024793388</v>
      </c>
    </row>
    <row r="22" spans="1:12" x14ac:dyDescent="0.2">
      <c r="A22" s="12">
        <v>30</v>
      </c>
      <c r="B22" s="13" t="s">
        <v>39</v>
      </c>
      <c r="C22" s="13">
        <v>1</v>
      </c>
      <c r="D22" s="13">
        <v>8</v>
      </c>
      <c r="E22">
        <f>$J$24+($I$24*C22)</f>
        <v>7.9859377165580945</v>
      </c>
      <c r="F22">
        <f t="shared" si="1"/>
        <v>1.9774781560049018E-4</v>
      </c>
      <c r="G22">
        <f t="shared" si="2"/>
        <v>165.42954545454543</v>
      </c>
      <c r="H22">
        <f t="shared" si="3"/>
        <v>8.1224999999999987</v>
      </c>
      <c r="I22" t="s">
        <v>111</v>
      </c>
      <c r="J22" t="s">
        <v>112</v>
      </c>
      <c r="K22">
        <f t="shared" si="4"/>
        <v>3369.2747933884298</v>
      </c>
    </row>
    <row r="23" spans="1:12" x14ac:dyDescent="0.2">
      <c r="A23" s="12">
        <v>31</v>
      </c>
      <c r="B23" s="13" t="s">
        <v>40</v>
      </c>
      <c r="C23" s="13">
        <v>1.8</v>
      </c>
      <c r="D23" s="13">
        <v>45</v>
      </c>
      <c r="E23">
        <f>$J$24+($I$24*C23)</f>
        <v>24.283345949230785</v>
      </c>
      <c r="F23">
        <f t="shared" si="1"/>
        <v>429.1797550592525</v>
      </c>
      <c r="G23">
        <f t="shared" si="2"/>
        <v>43.143181818181816</v>
      </c>
      <c r="H23">
        <f t="shared" si="3"/>
        <v>4.2024999999999997</v>
      </c>
      <c r="I23" t="s">
        <v>111</v>
      </c>
      <c r="J23" t="s">
        <v>112</v>
      </c>
      <c r="K23">
        <f t="shared" si="4"/>
        <v>442.91115702479345</v>
      </c>
    </row>
    <row r="24" spans="1:12" x14ac:dyDescent="0.2">
      <c r="A24" s="18">
        <f>COUNTA(B2:B23)</f>
        <v>22</v>
      </c>
      <c r="B24" t="s">
        <v>114</v>
      </c>
      <c r="C24">
        <f>AVERAGE(C2:C23)</f>
        <v>3.8499999999999996</v>
      </c>
      <c r="D24">
        <f>AVERAGE(D2:D23)</f>
        <v>66.045454545454547</v>
      </c>
      <c r="E24" s="7" t="s">
        <v>117</v>
      </c>
      <c r="F24" s="8">
        <f>SUM(F2:F23)/22</f>
        <v>1487.9769337456999</v>
      </c>
      <c r="G24">
        <f>SUM(G2:G23)</f>
        <v>4342.75</v>
      </c>
      <c r="H24">
        <f>SUM(H2:H23)</f>
        <v>213.17499999999995</v>
      </c>
      <c r="I24" s="4">
        <f>G24/H24</f>
        <v>20.371760290840864</v>
      </c>
      <c r="J24" s="17">
        <f>$D$24-(I24*$C$24)</f>
        <v>-12.38582257428277</v>
      </c>
      <c r="K24" s="8">
        <f>SUM(K2:K23)</f>
        <v>121204.95454545453</v>
      </c>
      <c r="L24" s="7" t="s">
        <v>113</v>
      </c>
    </row>
    <row r="25" spans="1:12" x14ac:dyDescent="0.2">
      <c r="A25" s="18"/>
      <c r="E25" t="s">
        <v>115</v>
      </c>
      <c r="F25" s="8">
        <f>SUM(F2:F23)</f>
        <v>32735.492542405398</v>
      </c>
    </row>
    <row r="26" spans="1:12" x14ac:dyDescent="0.2">
      <c r="A26" s="18"/>
      <c r="B26" s="19"/>
      <c r="C26" s="19"/>
      <c r="D26" s="19"/>
    </row>
    <row r="27" spans="1:12" x14ac:dyDescent="0.2">
      <c r="A27" s="18"/>
      <c r="B27" s="19"/>
      <c r="C27" s="19"/>
      <c r="D27" s="19"/>
    </row>
    <row r="28" spans="1:12" x14ac:dyDescent="0.2">
      <c r="A28" s="18"/>
      <c r="B28" s="19"/>
      <c r="C28" s="19"/>
      <c r="D28" s="19"/>
    </row>
    <row r="29" spans="1:12" ht="10.5" customHeight="1" x14ac:dyDescent="0.2"/>
    <row r="30" spans="1:12" x14ac:dyDescent="0.2">
      <c r="A30" s="12">
        <v>1</v>
      </c>
      <c r="B30" s="13" t="s">
        <v>8</v>
      </c>
      <c r="C30" s="13">
        <v>9.1999999999999993</v>
      </c>
      <c r="D30" s="13">
        <v>411</v>
      </c>
      <c r="E30">
        <f>$J$24+($I$24*C30)</f>
        <v>175.03437210145316</v>
      </c>
      <c r="F30">
        <f>(D30-E30)^2</f>
        <v>55679.777549555467</v>
      </c>
      <c r="G30" t="s">
        <v>116</v>
      </c>
      <c r="H30" s="20">
        <f>1-(F25/K24)</f>
        <v>0.72991621782153415</v>
      </c>
    </row>
    <row r="31" spans="1:12" x14ac:dyDescent="0.2">
      <c r="A31" s="12">
        <v>3</v>
      </c>
      <c r="B31" s="13" t="s">
        <v>12</v>
      </c>
      <c r="C31" s="13">
        <v>15</v>
      </c>
      <c r="D31" s="13">
        <v>112</v>
      </c>
      <c r="E31">
        <f t="shared" ref="E31:E38" si="5">$J$24+($I$24*C31)</f>
        <v>293.19058178833018</v>
      </c>
      <c r="F31">
        <f t="shared" ref="F31:F38" si="6">(D31-E31)^2</f>
        <v>32830.026928793566</v>
      </c>
    </row>
    <row r="32" spans="1:12" x14ac:dyDescent="0.2">
      <c r="A32" s="12">
        <v>10</v>
      </c>
      <c r="B32" s="13" t="s">
        <v>19</v>
      </c>
      <c r="C32" s="13">
        <v>2.8</v>
      </c>
      <c r="D32" s="13">
        <v>26</v>
      </c>
      <c r="E32">
        <f t="shared" si="5"/>
        <v>44.655106240071646</v>
      </c>
      <c r="F32">
        <f t="shared" si="6"/>
        <v>348.01298882836005</v>
      </c>
    </row>
    <row r="33" spans="1:13" x14ac:dyDescent="0.2">
      <c r="A33" s="12">
        <v>11</v>
      </c>
      <c r="B33" s="13" t="s">
        <v>20</v>
      </c>
      <c r="C33" s="13">
        <v>5.2</v>
      </c>
      <c r="D33" s="13">
        <v>50</v>
      </c>
      <c r="E33">
        <f t="shared" si="5"/>
        <v>93.547330938089729</v>
      </c>
      <c r="F33">
        <f t="shared" si="6"/>
        <v>1896.3700318315068</v>
      </c>
    </row>
    <row r="34" spans="1:13" x14ac:dyDescent="0.2">
      <c r="A34" s="12">
        <v>14</v>
      </c>
      <c r="B34" s="13" t="s">
        <v>23</v>
      </c>
      <c r="C34" s="13">
        <v>4.3</v>
      </c>
      <c r="D34" s="13">
        <v>55</v>
      </c>
      <c r="E34">
        <f t="shared" si="5"/>
        <v>75.212746676332941</v>
      </c>
      <c r="F34">
        <f t="shared" si="6"/>
        <v>408.55512820160834</v>
      </c>
    </row>
    <row r="35" spans="1:13" x14ac:dyDescent="0.2">
      <c r="A35" s="12">
        <v>16</v>
      </c>
      <c r="B35" s="13" t="s">
        <v>25</v>
      </c>
      <c r="C35" s="13">
        <v>1.6</v>
      </c>
      <c r="D35" s="13">
        <v>26</v>
      </c>
      <c r="E35">
        <f t="shared" si="5"/>
        <v>20.208993891062612</v>
      </c>
      <c r="F35">
        <f t="shared" si="6"/>
        <v>33.535751753750148</v>
      </c>
      <c r="J35" t="s">
        <v>118</v>
      </c>
      <c r="K35" s="14" t="s">
        <v>86</v>
      </c>
      <c r="L35" t="s">
        <v>107</v>
      </c>
      <c r="M35" s="7" t="s">
        <v>120</v>
      </c>
    </row>
    <row r="36" spans="1:13" x14ac:dyDescent="0.2">
      <c r="A36" s="12">
        <v>19</v>
      </c>
      <c r="B36" s="13" t="s">
        <v>28</v>
      </c>
      <c r="C36" s="13">
        <v>2.7</v>
      </c>
      <c r="D36" s="13">
        <v>57</v>
      </c>
      <c r="E36">
        <f t="shared" si="5"/>
        <v>42.617930210987566</v>
      </c>
      <c r="F36">
        <f t="shared" si="6"/>
        <v>206.84393141602413</v>
      </c>
      <c r="K36" s="13">
        <v>337</v>
      </c>
      <c r="L36">
        <v>240.22400503214396</v>
      </c>
      <c r="M36">
        <f>ABS(K36-L36)/K36</f>
        <v>0.28716912453369742</v>
      </c>
    </row>
    <row r="37" spans="1:13" x14ac:dyDescent="0.2">
      <c r="A37" s="12">
        <v>20</v>
      </c>
      <c r="B37" s="13" t="s">
        <v>29</v>
      </c>
      <c r="C37" s="13">
        <v>2.2000000000000002</v>
      </c>
      <c r="D37" s="13">
        <v>15</v>
      </c>
      <c r="E37">
        <f t="shared" si="5"/>
        <v>32.432050065567132</v>
      </c>
      <c r="F37">
        <f t="shared" si="6"/>
        <v>303.87636948843908</v>
      </c>
      <c r="K37" s="13">
        <v>172</v>
      </c>
      <c r="L37">
        <v>124.10497137435104</v>
      </c>
      <c r="M37">
        <f t="shared" ref="M37:M57" si="7">ABS(K37-L37)/K37</f>
        <v>0.27845946875377303</v>
      </c>
    </row>
    <row r="38" spans="1:13" x14ac:dyDescent="0.2">
      <c r="A38" s="12">
        <v>24</v>
      </c>
      <c r="B38" s="13" t="s">
        <v>33</v>
      </c>
      <c r="C38" s="13">
        <v>0.8</v>
      </c>
      <c r="D38" s="13">
        <v>10</v>
      </c>
      <c r="E38">
        <f>$J$24+($I$24*C38)</f>
        <v>3.9115856583899209</v>
      </c>
      <c r="F38">
        <f t="shared" si="6"/>
        <v>37.068789195123294</v>
      </c>
      <c r="K38" s="13">
        <v>95</v>
      </c>
      <c r="L38">
        <v>138.36520357793964</v>
      </c>
      <c r="M38">
        <f t="shared" si="7"/>
        <v>0.45647582713620671</v>
      </c>
    </row>
    <row r="39" spans="1:13" x14ac:dyDescent="0.2">
      <c r="A39">
        <f>COUNTA(B30:B38)</f>
        <v>9</v>
      </c>
      <c r="E39" s="7" t="s">
        <v>117</v>
      </c>
      <c r="F39" s="8">
        <f>SUM(F30:F38)/A39</f>
        <v>10193.785274340427</v>
      </c>
      <c r="K39" s="13">
        <v>94</v>
      </c>
      <c r="L39">
        <v>205.59201253771445</v>
      </c>
      <c r="M39">
        <f t="shared" si="7"/>
        <v>1.1871490695501536</v>
      </c>
    </row>
    <row r="40" spans="1:13" x14ac:dyDescent="0.2">
      <c r="K40" s="13">
        <v>166</v>
      </c>
      <c r="L40">
        <v>126.1421474034351</v>
      </c>
      <c r="M40">
        <f t="shared" si="7"/>
        <v>0.24010754576243915</v>
      </c>
    </row>
    <row r="41" spans="1:13" x14ac:dyDescent="0.2">
      <c r="K41" s="13">
        <v>30</v>
      </c>
      <c r="L41">
        <v>46.692282269155733</v>
      </c>
      <c r="M41">
        <f t="shared" si="7"/>
        <v>0.55640940897185776</v>
      </c>
    </row>
    <row r="42" spans="1:13" x14ac:dyDescent="0.2">
      <c r="K42" s="13">
        <v>40</v>
      </c>
      <c r="L42">
        <v>38.543578152819393</v>
      </c>
      <c r="M42">
        <f t="shared" si="7"/>
        <v>3.6410546179515182E-2</v>
      </c>
    </row>
    <row r="43" spans="1:13" x14ac:dyDescent="0.2">
      <c r="K43" s="13">
        <v>93</v>
      </c>
      <c r="L43">
        <v>87.435802850837476</v>
      </c>
      <c r="M43">
        <f t="shared" si="7"/>
        <v>5.9830076872715313E-2</v>
      </c>
    </row>
    <row r="44" spans="1:13" x14ac:dyDescent="0.2">
      <c r="K44" s="13">
        <v>44</v>
      </c>
      <c r="L44">
        <v>58.915338443660261</v>
      </c>
      <c r="M44">
        <f t="shared" si="7"/>
        <v>0.3389849646286423</v>
      </c>
    </row>
    <row r="45" spans="1:13" x14ac:dyDescent="0.2">
      <c r="K45" s="13">
        <v>42</v>
      </c>
      <c r="L45">
        <v>46.692282269155733</v>
      </c>
      <c r="M45">
        <f t="shared" si="7"/>
        <v>0.11172100640846983</v>
      </c>
    </row>
    <row r="46" spans="1:13" x14ac:dyDescent="0.2">
      <c r="K46" s="13">
        <v>34</v>
      </c>
      <c r="L46">
        <v>67.064042559996594</v>
      </c>
      <c r="M46">
        <f t="shared" si="7"/>
        <v>0.97247183999989983</v>
      </c>
    </row>
    <row r="47" spans="1:13" x14ac:dyDescent="0.2">
      <c r="K47" s="13">
        <v>66</v>
      </c>
      <c r="L47">
        <v>83.361450792669302</v>
      </c>
      <c r="M47">
        <f t="shared" si="7"/>
        <v>0.26305228473741366</v>
      </c>
    </row>
    <row r="48" spans="1:13" x14ac:dyDescent="0.2">
      <c r="K48" s="13">
        <v>30</v>
      </c>
      <c r="L48">
        <v>56.878162414576167</v>
      </c>
      <c r="M48">
        <f t="shared" si="7"/>
        <v>0.89593874715253885</v>
      </c>
    </row>
    <row r="49" spans="10:13" x14ac:dyDescent="0.2">
      <c r="K49" s="13">
        <v>60</v>
      </c>
      <c r="L49">
        <v>18.171817861978525</v>
      </c>
      <c r="M49">
        <f t="shared" si="7"/>
        <v>0.69713636896702458</v>
      </c>
    </row>
    <row r="50" spans="10:13" x14ac:dyDescent="0.2">
      <c r="K50" s="13">
        <v>20</v>
      </c>
      <c r="L50">
        <v>10.023113745642181</v>
      </c>
      <c r="M50">
        <f t="shared" si="7"/>
        <v>0.49884431271789093</v>
      </c>
    </row>
    <row r="51" spans="10:13" x14ac:dyDescent="0.2">
      <c r="K51" s="13">
        <v>12</v>
      </c>
      <c r="L51">
        <v>18.171817861978525</v>
      </c>
      <c r="M51">
        <f t="shared" si="7"/>
        <v>0.51431815516487711</v>
      </c>
    </row>
    <row r="52" spans="10:13" x14ac:dyDescent="0.2">
      <c r="K52" s="13">
        <v>12</v>
      </c>
      <c r="L52">
        <v>1.8744096293058341</v>
      </c>
      <c r="M52">
        <f t="shared" si="7"/>
        <v>0.84379919755784716</v>
      </c>
    </row>
    <row r="53" spans="10:13" x14ac:dyDescent="0.2">
      <c r="K53" s="13">
        <v>14</v>
      </c>
      <c r="L53">
        <v>20.208993891062612</v>
      </c>
      <c r="M53">
        <f t="shared" si="7"/>
        <v>0.4434995636473294</v>
      </c>
    </row>
    <row r="54" spans="10:13" x14ac:dyDescent="0.2">
      <c r="K54" s="13">
        <v>21</v>
      </c>
      <c r="L54">
        <v>18.171817861978525</v>
      </c>
      <c r="M54">
        <f t="shared" si="7"/>
        <v>0.13467533990578454</v>
      </c>
    </row>
    <row r="55" spans="10:13" x14ac:dyDescent="0.2">
      <c r="K55" s="13">
        <v>18</v>
      </c>
      <c r="L55">
        <v>14.097465803810355</v>
      </c>
      <c r="M55">
        <f t="shared" si="7"/>
        <v>0.21680745534386917</v>
      </c>
    </row>
    <row r="56" spans="10:13" x14ac:dyDescent="0.2">
      <c r="K56" s="13">
        <v>8</v>
      </c>
      <c r="L56">
        <v>7.9859377165580945</v>
      </c>
      <c r="M56">
        <f t="shared" si="7"/>
        <v>1.7577854302381901E-3</v>
      </c>
    </row>
    <row r="57" spans="10:13" x14ac:dyDescent="0.2">
      <c r="K57" s="13">
        <v>45</v>
      </c>
      <c r="L57">
        <v>24.283345949230785</v>
      </c>
      <c r="M57">
        <f t="shared" si="7"/>
        <v>0.46037009001709367</v>
      </c>
    </row>
    <row r="58" spans="10:13" x14ac:dyDescent="0.2">
      <c r="L58" s="7" t="s">
        <v>119</v>
      </c>
      <c r="M58">
        <f>SUM(M36:M57)</f>
        <v>9.4953881794392743</v>
      </c>
    </row>
    <row r="60" spans="10:13" x14ac:dyDescent="0.2">
      <c r="J60" s="7" t="s">
        <v>121</v>
      </c>
      <c r="K60">
        <v>411</v>
      </c>
      <c r="L60">
        <v>175.03437210145316</v>
      </c>
      <c r="M60">
        <f>ABS(K60-L60)/K60</f>
        <v>0.57412561532493145</v>
      </c>
    </row>
    <row r="61" spans="10:13" x14ac:dyDescent="0.2">
      <c r="K61">
        <v>112</v>
      </c>
      <c r="L61">
        <v>293.19058178833018</v>
      </c>
      <c r="M61">
        <f t="shared" ref="M61:M68" si="8">ABS(K61-L61)/K61</f>
        <v>1.6177730516815194</v>
      </c>
    </row>
    <row r="62" spans="10:13" x14ac:dyDescent="0.2">
      <c r="K62">
        <v>26</v>
      </c>
      <c r="L62">
        <v>44.655106240071646</v>
      </c>
      <c r="M62">
        <f t="shared" si="8"/>
        <v>0.71750408615660177</v>
      </c>
    </row>
    <row r="63" spans="10:13" x14ac:dyDescent="0.2">
      <c r="K63">
        <v>50</v>
      </c>
      <c r="L63">
        <v>93.547330938089729</v>
      </c>
      <c r="M63">
        <f t="shared" si="8"/>
        <v>0.87094661876179458</v>
      </c>
    </row>
    <row r="64" spans="10:13" x14ac:dyDescent="0.2">
      <c r="K64">
        <v>55</v>
      </c>
      <c r="L64">
        <v>75.212746676332941</v>
      </c>
      <c r="M64">
        <f t="shared" si="8"/>
        <v>0.36750448502423527</v>
      </c>
    </row>
    <row r="65" spans="11:13" x14ac:dyDescent="0.2">
      <c r="K65">
        <v>26</v>
      </c>
      <c r="L65">
        <v>20.208993891062612</v>
      </c>
      <c r="M65">
        <f t="shared" si="8"/>
        <v>0.22273100418989955</v>
      </c>
    </row>
    <row r="66" spans="11:13" x14ac:dyDescent="0.2">
      <c r="K66">
        <v>57</v>
      </c>
      <c r="L66">
        <v>42.617930210987566</v>
      </c>
      <c r="M66">
        <f t="shared" si="8"/>
        <v>0.25231701384232341</v>
      </c>
    </row>
    <row r="67" spans="11:13" x14ac:dyDescent="0.2">
      <c r="K67">
        <v>15</v>
      </c>
      <c r="L67">
        <v>32.432050065567132</v>
      </c>
      <c r="M67">
        <f t="shared" si="8"/>
        <v>1.1621366710378089</v>
      </c>
    </row>
    <row r="68" spans="11:13" x14ac:dyDescent="0.2">
      <c r="K68">
        <v>10</v>
      </c>
      <c r="L68">
        <v>3.9115856583899209</v>
      </c>
      <c r="M68">
        <f t="shared" si="8"/>
        <v>0.60884143416100789</v>
      </c>
    </row>
    <row r="69" spans="11:13" x14ac:dyDescent="0.2">
      <c r="L69" s="7" t="s">
        <v>119</v>
      </c>
      <c r="M69">
        <f>SUM(M60:M68)</f>
        <v>6.393879980180122</v>
      </c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68A4-9720-45D6-AC79-1CA4968CDC8E}">
  <dimension ref="A1:R38"/>
  <sheetViews>
    <sheetView workbookViewId="0">
      <selection activeCell="R38" sqref="R38"/>
    </sheetView>
  </sheetViews>
  <sheetFormatPr baseColWidth="10" defaultRowHeight="12.75" x14ac:dyDescent="0.2"/>
  <cols>
    <col min="10" max="10" width="11.42578125" style="21"/>
  </cols>
  <sheetData>
    <row r="1" spans="1:18" x14ac:dyDescent="0.2">
      <c r="A1" s="11" t="s">
        <v>54</v>
      </c>
      <c r="B1" s="14" t="s">
        <v>0</v>
      </c>
      <c r="C1" s="14" t="s">
        <v>85</v>
      </c>
      <c r="D1" s="14" t="s">
        <v>86</v>
      </c>
      <c r="F1" t="s">
        <v>107</v>
      </c>
      <c r="G1" s="7" t="s">
        <v>123</v>
      </c>
      <c r="H1" s="7" t="s">
        <v>124</v>
      </c>
      <c r="I1" s="7" t="s">
        <v>125</v>
      </c>
      <c r="J1" s="22" t="s">
        <v>122</v>
      </c>
      <c r="K1" s="7" t="s">
        <v>126</v>
      </c>
      <c r="L1" s="7" t="s">
        <v>127</v>
      </c>
      <c r="M1" s="7" t="s">
        <v>128</v>
      </c>
      <c r="N1" s="7" t="s">
        <v>129</v>
      </c>
      <c r="O1" s="7" t="s">
        <v>130</v>
      </c>
    </row>
    <row r="2" spans="1:18" x14ac:dyDescent="0.2">
      <c r="A2" s="12">
        <v>2</v>
      </c>
      <c r="B2" s="13" t="s">
        <v>10</v>
      </c>
      <c r="C2" s="13">
        <v>12.4</v>
      </c>
      <c r="D2" s="13">
        <v>337</v>
      </c>
      <c r="E2" s="7" t="s">
        <v>123</v>
      </c>
      <c r="F2">
        <f>(D5+D4+D6)/3</f>
        <v>118.33333333333333</v>
      </c>
      <c r="G2" s="21">
        <f>ABS(C2-$C$30)</f>
        <v>3.2000000000000011</v>
      </c>
      <c r="H2" s="8">
        <f>ABS(C2-$C$31)</f>
        <v>2.5999999999999996</v>
      </c>
      <c r="I2" s="21">
        <f>ABS(C2-$C$32)</f>
        <v>9.6000000000000014</v>
      </c>
      <c r="J2" s="21">
        <f>ABS(C2-$C$33)</f>
        <v>7.2</v>
      </c>
      <c r="K2" s="21">
        <f>ABS(C2-$C$34)</f>
        <v>8.1000000000000014</v>
      </c>
      <c r="L2" s="21">
        <f>ABS(C2-$C$35)</f>
        <v>10.8</v>
      </c>
      <c r="M2" s="21">
        <f>ABS(C2-$C$36)</f>
        <v>9.6999999999999993</v>
      </c>
      <c r="N2" s="21">
        <f>ABS(C2-$C$37)</f>
        <v>10.199999999999999</v>
      </c>
      <c r="O2" s="21">
        <f>ABS(C2-$C$38)</f>
        <v>11.6</v>
      </c>
    </row>
    <row r="3" spans="1:18" x14ac:dyDescent="0.2">
      <c r="A3" s="12">
        <v>4</v>
      </c>
      <c r="B3" s="13" t="s">
        <v>13</v>
      </c>
      <c r="C3" s="13">
        <v>6.7</v>
      </c>
      <c r="D3" s="13">
        <v>172</v>
      </c>
      <c r="E3" s="7" t="s">
        <v>124</v>
      </c>
      <c r="F3">
        <f>(D2+D4+D5)/3</f>
        <v>175.33333333333334</v>
      </c>
      <c r="G3" s="21">
        <f t="shared" ref="G3:G23" si="0">ABS(C3-$C$30)</f>
        <v>2.4999999999999991</v>
      </c>
      <c r="H3" s="21">
        <f t="shared" ref="H3:H23" si="1">ABS(C3-$C$31)</f>
        <v>8.3000000000000007</v>
      </c>
      <c r="I3" s="21">
        <f t="shared" ref="I3:I23" si="2">ABS(C3-$C$32)</f>
        <v>3.9000000000000004</v>
      </c>
      <c r="J3" s="21">
        <f t="shared" ref="J3:J23" si="3">ABS(C3-$C$33)</f>
        <v>1.5</v>
      </c>
      <c r="K3" s="21">
        <f t="shared" ref="K3:K23" si="4">ABS(C3-$C$34)</f>
        <v>2.4000000000000004</v>
      </c>
      <c r="L3" s="21">
        <f t="shared" ref="L3:L23" si="5">ABS(C3-$C$35)</f>
        <v>5.0999999999999996</v>
      </c>
      <c r="M3" s="21">
        <f t="shared" ref="M3:M23" si="6">ABS(C3-$C$36)</f>
        <v>4</v>
      </c>
      <c r="N3" s="21">
        <f t="shared" ref="N3:N23" si="7">ABS(C3-$C$37)</f>
        <v>4.5</v>
      </c>
      <c r="O3" s="21">
        <f t="shared" ref="O3:O23" si="8">ABS(C3-$C$38)</f>
        <v>5.9</v>
      </c>
    </row>
    <row r="4" spans="1:18" x14ac:dyDescent="0.2">
      <c r="A4" s="12">
        <v>5</v>
      </c>
      <c r="B4" s="13" t="s">
        <v>14</v>
      </c>
      <c r="C4" s="13">
        <v>7.4</v>
      </c>
      <c r="D4" s="13">
        <v>95</v>
      </c>
      <c r="E4" s="7" t="s">
        <v>125</v>
      </c>
      <c r="F4">
        <f>(D7+D8+D11)/3</f>
        <v>37.333333333333336</v>
      </c>
      <c r="G4" s="8">
        <f t="shared" si="0"/>
        <v>1.7999999999999989</v>
      </c>
      <c r="H4" s="8">
        <f t="shared" si="1"/>
        <v>7.6</v>
      </c>
      <c r="I4" s="21">
        <f t="shared" si="2"/>
        <v>4.6000000000000005</v>
      </c>
      <c r="J4" s="21">
        <f t="shared" si="3"/>
        <v>2.2000000000000002</v>
      </c>
      <c r="K4" s="21">
        <f t="shared" si="4"/>
        <v>3.1000000000000005</v>
      </c>
      <c r="L4" s="21">
        <f t="shared" si="5"/>
        <v>5.8000000000000007</v>
      </c>
      <c r="M4" s="21">
        <f t="shared" si="6"/>
        <v>4.7</v>
      </c>
      <c r="N4" s="21">
        <f t="shared" si="7"/>
        <v>5.2</v>
      </c>
      <c r="O4" s="21">
        <f t="shared" si="8"/>
        <v>6.6000000000000005</v>
      </c>
    </row>
    <row r="5" spans="1:18" x14ac:dyDescent="0.2">
      <c r="A5" s="12">
        <v>6</v>
      </c>
      <c r="B5" s="13" t="s">
        <v>15</v>
      </c>
      <c r="C5" s="13">
        <v>10.7</v>
      </c>
      <c r="D5" s="13">
        <v>94</v>
      </c>
      <c r="E5" s="7" t="s">
        <v>122</v>
      </c>
      <c r="F5">
        <f>(D9+D12+D13)/3</f>
        <v>64.333333333333329</v>
      </c>
      <c r="G5" s="8">
        <f t="shared" si="0"/>
        <v>1.5</v>
      </c>
      <c r="H5" s="8">
        <f t="shared" si="1"/>
        <v>4.3000000000000007</v>
      </c>
      <c r="I5" s="21">
        <f t="shared" si="2"/>
        <v>7.8999999999999995</v>
      </c>
      <c r="J5" s="21">
        <f t="shared" si="3"/>
        <v>5.4999999999999991</v>
      </c>
      <c r="K5" s="21">
        <f t="shared" si="4"/>
        <v>6.3999999999999995</v>
      </c>
      <c r="L5" s="21">
        <f t="shared" si="5"/>
        <v>9.1</v>
      </c>
      <c r="M5" s="21">
        <f t="shared" si="6"/>
        <v>7.9999999999999991</v>
      </c>
      <c r="N5" s="21">
        <f t="shared" si="7"/>
        <v>8.5</v>
      </c>
      <c r="O5" s="21">
        <f t="shared" si="8"/>
        <v>9.8999999999999986</v>
      </c>
    </row>
    <row r="6" spans="1:18" x14ac:dyDescent="0.2">
      <c r="A6" s="12">
        <v>7</v>
      </c>
      <c r="B6" s="13" t="s">
        <v>16</v>
      </c>
      <c r="C6" s="13">
        <v>6.8</v>
      </c>
      <c r="D6" s="13">
        <v>166</v>
      </c>
      <c r="E6" s="7" t="s">
        <v>126</v>
      </c>
      <c r="F6">
        <f>(D9+D12+D13)/3</f>
        <v>64.333333333333329</v>
      </c>
      <c r="G6" s="8">
        <f t="shared" si="0"/>
        <v>2.3999999999999995</v>
      </c>
      <c r="H6" s="21">
        <f t="shared" si="1"/>
        <v>8.1999999999999993</v>
      </c>
      <c r="I6" s="21">
        <f t="shared" si="2"/>
        <v>4</v>
      </c>
      <c r="J6" s="21">
        <f t="shared" si="3"/>
        <v>1.5999999999999996</v>
      </c>
      <c r="K6" s="21">
        <f t="shared" si="4"/>
        <v>2.5</v>
      </c>
      <c r="L6" s="21">
        <f t="shared" si="5"/>
        <v>5.1999999999999993</v>
      </c>
      <c r="M6" s="21">
        <f t="shared" si="6"/>
        <v>4.0999999999999996</v>
      </c>
      <c r="N6" s="21">
        <f t="shared" si="7"/>
        <v>4.5999999999999996</v>
      </c>
      <c r="O6" s="21">
        <f t="shared" si="8"/>
        <v>6</v>
      </c>
    </row>
    <row r="7" spans="1:18" x14ac:dyDescent="0.2">
      <c r="A7" s="12">
        <v>8</v>
      </c>
      <c r="B7" s="13" t="s">
        <v>17</v>
      </c>
      <c r="C7" s="13">
        <v>2.9</v>
      </c>
      <c r="D7" s="13">
        <v>30</v>
      </c>
      <c r="E7" s="7" t="s">
        <v>127</v>
      </c>
      <c r="F7">
        <f>F6</f>
        <v>64.333333333333329</v>
      </c>
      <c r="G7" s="21">
        <f t="shared" si="0"/>
        <v>6.2999999999999989</v>
      </c>
      <c r="H7" s="21">
        <f t="shared" si="1"/>
        <v>12.1</v>
      </c>
      <c r="I7" s="8">
        <f t="shared" si="2"/>
        <v>0.10000000000000009</v>
      </c>
      <c r="J7" s="21">
        <f t="shared" si="3"/>
        <v>2.3000000000000003</v>
      </c>
      <c r="K7" s="21">
        <f t="shared" si="4"/>
        <v>1.4</v>
      </c>
      <c r="L7" s="21">
        <f t="shared" si="5"/>
        <v>1.2999999999999998</v>
      </c>
      <c r="M7" s="8">
        <f t="shared" si="6"/>
        <v>0.19999999999999973</v>
      </c>
      <c r="N7" s="21">
        <f t="shared" si="7"/>
        <v>0.69999999999999973</v>
      </c>
      <c r="O7" s="21">
        <f t="shared" si="8"/>
        <v>2.0999999999999996</v>
      </c>
    </row>
    <row r="8" spans="1:18" x14ac:dyDescent="0.2">
      <c r="A8" s="12">
        <v>9</v>
      </c>
      <c r="B8" s="13" t="s">
        <v>18</v>
      </c>
      <c r="C8" s="13">
        <v>2.5</v>
      </c>
      <c r="D8" s="13">
        <v>40</v>
      </c>
      <c r="E8" s="7" t="s">
        <v>128</v>
      </c>
      <c r="F8">
        <f>(D7+D8+D11)/3</f>
        <v>37.333333333333336</v>
      </c>
      <c r="G8" s="21">
        <f t="shared" si="0"/>
        <v>6.6999999999999993</v>
      </c>
      <c r="H8" s="21">
        <f t="shared" si="1"/>
        <v>12.5</v>
      </c>
      <c r="I8" s="8">
        <f t="shared" si="2"/>
        <v>0.29999999999999982</v>
      </c>
      <c r="J8" s="21">
        <f t="shared" si="3"/>
        <v>2.7</v>
      </c>
      <c r="K8" s="21">
        <f t="shared" si="4"/>
        <v>1.7999999999999998</v>
      </c>
      <c r="L8" s="21">
        <f t="shared" si="5"/>
        <v>0.89999999999999991</v>
      </c>
      <c r="M8" s="8">
        <f t="shared" si="6"/>
        <v>0.20000000000000018</v>
      </c>
      <c r="N8" s="8">
        <f t="shared" si="7"/>
        <v>0.29999999999999982</v>
      </c>
      <c r="O8" s="21">
        <f t="shared" si="8"/>
        <v>1.7</v>
      </c>
      <c r="R8" s="7"/>
    </row>
    <row r="9" spans="1:18" x14ac:dyDescent="0.2">
      <c r="A9" s="12">
        <v>12</v>
      </c>
      <c r="B9" s="13" t="s">
        <v>21</v>
      </c>
      <c r="C9" s="13">
        <v>4.9000000000000004</v>
      </c>
      <c r="D9" s="13">
        <v>93</v>
      </c>
      <c r="E9" s="7" t="s">
        <v>129</v>
      </c>
      <c r="F9">
        <f>(D8+D11+D20)/3</f>
        <v>34.333333333333336</v>
      </c>
      <c r="G9" s="21">
        <f t="shared" si="0"/>
        <v>4.2999999999999989</v>
      </c>
      <c r="H9" s="21">
        <f t="shared" si="1"/>
        <v>10.1</v>
      </c>
      <c r="I9" s="21">
        <f t="shared" si="2"/>
        <v>2.1000000000000005</v>
      </c>
      <c r="J9" s="8">
        <f t="shared" si="3"/>
        <v>0.29999999999999982</v>
      </c>
      <c r="K9" s="8">
        <f t="shared" si="4"/>
        <v>0.60000000000000053</v>
      </c>
      <c r="L9" s="21">
        <f t="shared" si="5"/>
        <v>3.3000000000000003</v>
      </c>
      <c r="M9" s="21">
        <f t="shared" si="6"/>
        <v>2.2000000000000002</v>
      </c>
      <c r="N9" s="21">
        <f t="shared" si="7"/>
        <v>2.7</v>
      </c>
      <c r="O9" s="21">
        <f t="shared" si="8"/>
        <v>4.1000000000000005</v>
      </c>
    </row>
    <row r="10" spans="1:18" x14ac:dyDescent="0.2">
      <c r="A10" s="12">
        <v>13</v>
      </c>
      <c r="B10" s="13" t="s">
        <v>22</v>
      </c>
      <c r="C10" s="13">
        <v>3.5</v>
      </c>
      <c r="D10" s="13">
        <v>44</v>
      </c>
      <c r="E10" s="7" t="s">
        <v>130</v>
      </c>
      <c r="F10">
        <f>(D16+D18+D22)/3</f>
        <v>13.333333333333334</v>
      </c>
      <c r="G10" s="21">
        <f t="shared" si="0"/>
        <v>5.6999999999999993</v>
      </c>
      <c r="H10" s="21">
        <f t="shared" si="1"/>
        <v>11.5</v>
      </c>
      <c r="I10" s="21">
        <f t="shared" si="2"/>
        <v>0.70000000000000018</v>
      </c>
      <c r="J10" s="21">
        <f t="shared" si="3"/>
        <v>1.7000000000000002</v>
      </c>
      <c r="K10" s="21">
        <f t="shared" si="4"/>
        <v>0.79999999999999982</v>
      </c>
      <c r="L10" s="21">
        <f t="shared" si="5"/>
        <v>1.9</v>
      </c>
      <c r="M10" s="21">
        <f t="shared" si="6"/>
        <v>0.79999999999999982</v>
      </c>
      <c r="N10" s="21">
        <f t="shared" si="7"/>
        <v>1.2999999999999998</v>
      </c>
      <c r="O10" s="21">
        <f t="shared" si="8"/>
        <v>2.7</v>
      </c>
    </row>
    <row r="11" spans="1:18" x14ac:dyDescent="0.2">
      <c r="A11" s="12">
        <v>15</v>
      </c>
      <c r="B11" s="13" t="s">
        <v>24</v>
      </c>
      <c r="C11" s="13">
        <v>2.9</v>
      </c>
      <c r="D11" s="13">
        <v>42</v>
      </c>
      <c r="G11" s="21">
        <f t="shared" si="0"/>
        <v>6.2999999999999989</v>
      </c>
      <c r="H11" s="21">
        <f t="shared" si="1"/>
        <v>12.1</v>
      </c>
      <c r="I11" s="8">
        <f t="shared" si="2"/>
        <v>0.10000000000000009</v>
      </c>
      <c r="J11" s="21">
        <f t="shared" si="3"/>
        <v>2.3000000000000003</v>
      </c>
      <c r="K11" s="21">
        <f t="shared" si="4"/>
        <v>1.4</v>
      </c>
      <c r="L11" s="21">
        <f t="shared" si="5"/>
        <v>1.2999999999999998</v>
      </c>
      <c r="M11" s="8">
        <f t="shared" si="6"/>
        <v>0.19999999999999973</v>
      </c>
      <c r="N11" s="8">
        <f t="shared" si="7"/>
        <v>0.69999999999999973</v>
      </c>
      <c r="O11" s="21">
        <f t="shared" si="8"/>
        <v>2.0999999999999996</v>
      </c>
    </row>
    <row r="12" spans="1:18" x14ac:dyDescent="0.2">
      <c r="A12" s="12">
        <v>17</v>
      </c>
      <c r="B12" s="13" t="s">
        <v>26</v>
      </c>
      <c r="C12" s="13">
        <v>3.9</v>
      </c>
      <c r="D12" s="13">
        <v>34</v>
      </c>
      <c r="G12" s="21">
        <f t="shared" si="0"/>
        <v>5.2999999999999989</v>
      </c>
      <c r="H12" s="21">
        <f t="shared" si="1"/>
        <v>11.1</v>
      </c>
      <c r="I12" s="21">
        <f t="shared" si="2"/>
        <v>1.1000000000000001</v>
      </c>
      <c r="J12" s="8">
        <f t="shared" si="3"/>
        <v>1.3000000000000003</v>
      </c>
      <c r="K12" s="8">
        <f t="shared" si="4"/>
        <v>0.39999999999999991</v>
      </c>
      <c r="L12" s="21">
        <f t="shared" si="5"/>
        <v>2.2999999999999998</v>
      </c>
      <c r="M12" s="21">
        <f t="shared" si="6"/>
        <v>1.1999999999999997</v>
      </c>
      <c r="N12" s="21">
        <f t="shared" si="7"/>
        <v>1.6999999999999997</v>
      </c>
      <c r="O12" s="21">
        <f t="shared" si="8"/>
        <v>3.0999999999999996</v>
      </c>
    </row>
    <row r="13" spans="1:18" x14ac:dyDescent="0.2">
      <c r="A13" s="12">
        <v>18</v>
      </c>
      <c r="B13" s="13" t="s">
        <v>27</v>
      </c>
      <c r="C13" s="13">
        <v>4.7</v>
      </c>
      <c r="D13" s="13">
        <v>66</v>
      </c>
      <c r="G13" s="21">
        <f t="shared" si="0"/>
        <v>4.4999999999999991</v>
      </c>
      <c r="H13" s="21">
        <f t="shared" si="1"/>
        <v>10.3</v>
      </c>
      <c r="I13" s="21">
        <f t="shared" si="2"/>
        <v>1.9000000000000004</v>
      </c>
      <c r="J13" s="8">
        <f t="shared" si="3"/>
        <v>0.5</v>
      </c>
      <c r="K13" s="8">
        <f t="shared" si="4"/>
        <v>0.40000000000000036</v>
      </c>
      <c r="L13" s="21">
        <f t="shared" si="5"/>
        <v>3.1</v>
      </c>
      <c r="M13" s="21">
        <f t="shared" si="6"/>
        <v>2</v>
      </c>
      <c r="N13" s="21">
        <f t="shared" si="7"/>
        <v>2.5</v>
      </c>
      <c r="O13" s="21">
        <f t="shared" si="8"/>
        <v>3.9000000000000004</v>
      </c>
    </row>
    <row r="14" spans="1:18" x14ac:dyDescent="0.2">
      <c r="A14" s="12">
        <v>21</v>
      </c>
      <c r="B14" s="13" t="s">
        <v>30</v>
      </c>
      <c r="C14" s="13">
        <v>3.4</v>
      </c>
      <c r="D14" s="13">
        <v>30</v>
      </c>
      <c r="G14" s="21">
        <f t="shared" si="0"/>
        <v>5.7999999999999989</v>
      </c>
      <c r="H14" s="21">
        <f t="shared" si="1"/>
        <v>11.6</v>
      </c>
      <c r="I14" s="21">
        <f t="shared" si="2"/>
        <v>0.60000000000000009</v>
      </c>
      <c r="J14" s="21">
        <f t="shared" si="3"/>
        <v>1.8000000000000003</v>
      </c>
      <c r="K14" s="21">
        <f t="shared" si="4"/>
        <v>0.89999999999999991</v>
      </c>
      <c r="L14" s="21">
        <f t="shared" si="5"/>
        <v>1.7999999999999998</v>
      </c>
      <c r="M14" s="21">
        <f t="shared" si="6"/>
        <v>0.69999999999999973</v>
      </c>
      <c r="N14" s="21">
        <f t="shared" si="7"/>
        <v>1.1999999999999997</v>
      </c>
      <c r="O14" s="21">
        <f t="shared" si="8"/>
        <v>2.5999999999999996</v>
      </c>
    </row>
    <row r="15" spans="1:18" x14ac:dyDescent="0.2">
      <c r="A15" s="12">
        <v>22</v>
      </c>
      <c r="B15" s="13" t="s">
        <v>31</v>
      </c>
      <c r="C15" s="13">
        <v>1.5</v>
      </c>
      <c r="D15" s="13">
        <v>60</v>
      </c>
      <c r="G15" s="21">
        <f t="shared" si="0"/>
        <v>7.6999999999999993</v>
      </c>
      <c r="H15" s="21">
        <f t="shared" si="1"/>
        <v>13.5</v>
      </c>
      <c r="I15" s="21">
        <f t="shared" si="2"/>
        <v>1.2999999999999998</v>
      </c>
      <c r="J15" s="21">
        <f t="shared" si="3"/>
        <v>3.7</v>
      </c>
      <c r="K15" s="21">
        <f t="shared" si="4"/>
        <v>2.8</v>
      </c>
      <c r="L15" s="8">
        <f t="shared" si="5"/>
        <v>0.10000000000000009</v>
      </c>
      <c r="M15" s="21">
        <f t="shared" si="6"/>
        <v>1.2000000000000002</v>
      </c>
      <c r="N15" s="21">
        <f t="shared" si="7"/>
        <v>0.70000000000000018</v>
      </c>
      <c r="O15" s="21">
        <f t="shared" si="8"/>
        <v>0.7</v>
      </c>
    </row>
    <row r="16" spans="1:18" x14ac:dyDescent="0.2">
      <c r="A16" s="12">
        <v>23</v>
      </c>
      <c r="B16" s="13" t="s">
        <v>32</v>
      </c>
      <c r="C16" s="13">
        <v>1.1000000000000001</v>
      </c>
      <c r="D16" s="13">
        <v>20</v>
      </c>
      <c r="G16" s="21">
        <f t="shared" si="0"/>
        <v>8.1</v>
      </c>
      <c r="H16" s="21">
        <f t="shared" si="1"/>
        <v>13.9</v>
      </c>
      <c r="I16" s="21">
        <f t="shared" si="2"/>
        <v>1.6999999999999997</v>
      </c>
      <c r="J16" s="21">
        <f t="shared" si="3"/>
        <v>4.0999999999999996</v>
      </c>
      <c r="K16" s="21">
        <f t="shared" si="4"/>
        <v>3.1999999999999997</v>
      </c>
      <c r="L16" s="21">
        <f t="shared" si="5"/>
        <v>0.5</v>
      </c>
      <c r="M16" s="21">
        <f t="shared" si="6"/>
        <v>1.6</v>
      </c>
      <c r="N16" s="21">
        <f t="shared" si="7"/>
        <v>1.1000000000000001</v>
      </c>
      <c r="O16" s="8">
        <f t="shared" si="8"/>
        <v>0.30000000000000004</v>
      </c>
    </row>
    <row r="17" spans="1:17" x14ac:dyDescent="0.2">
      <c r="A17" s="12">
        <v>25</v>
      </c>
      <c r="B17" s="13" t="s">
        <v>34</v>
      </c>
      <c r="C17" s="13">
        <v>1.5</v>
      </c>
      <c r="D17" s="13">
        <v>12</v>
      </c>
      <c r="G17" s="21">
        <f t="shared" si="0"/>
        <v>7.6999999999999993</v>
      </c>
      <c r="H17" s="21">
        <f t="shared" si="1"/>
        <v>13.5</v>
      </c>
      <c r="I17" s="21">
        <f t="shared" si="2"/>
        <v>1.2999999999999998</v>
      </c>
      <c r="J17" s="21">
        <f t="shared" si="3"/>
        <v>3.7</v>
      </c>
      <c r="K17" s="21">
        <f t="shared" si="4"/>
        <v>2.8</v>
      </c>
      <c r="L17" s="21">
        <f t="shared" si="5"/>
        <v>0.10000000000000009</v>
      </c>
      <c r="M17" s="21">
        <f t="shared" si="6"/>
        <v>1.2000000000000002</v>
      </c>
      <c r="N17" s="21">
        <f t="shared" si="7"/>
        <v>0.70000000000000018</v>
      </c>
      <c r="O17" s="21">
        <f t="shared" si="8"/>
        <v>0.7</v>
      </c>
    </row>
    <row r="18" spans="1:17" x14ac:dyDescent="0.2">
      <c r="A18" s="12">
        <v>26</v>
      </c>
      <c r="B18" s="13" t="s">
        <v>35</v>
      </c>
      <c r="C18" s="13">
        <v>0.7</v>
      </c>
      <c r="D18" s="13">
        <v>12</v>
      </c>
      <c r="G18" s="21">
        <f t="shared" si="0"/>
        <v>8.5</v>
      </c>
      <c r="H18" s="21">
        <f t="shared" si="1"/>
        <v>14.3</v>
      </c>
      <c r="I18" s="21">
        <f t="shared" si="2"/>
        <v>2.0999999999999996</v>
      </c>
      <c r="J18" s="21">
        <f t="shared" si="3"/>
        <v>4.5</v>
      </c>
      <c r="K18" s="21">
        <f t="shared" si="4"/>
        <v>3.5999999999999996</v>
      </c>
      <c r="L18" s="21">
        <f t="shared" si="5"/>
        <v>0.90000000000000013</v>
      </c>
      <c r="M18" s="21">
        <f t="shared" si="6"/>
        <v>2</v>
      </c>
      <c r="N18" s="21">
        <f t="shared" si="7"/>
        <v>1.5000000000000002</v>
      </c>
      <c r="O18" s="8">
        <f t="shared" si="8"/>
        <v>0.10000000000000009</v>
      </c>
    </row>
    <row r="19" spans="1:17" x14ac:dyDescent="0.2">
      <c r="A19" s="12">
        <v>27</v>
      </c>
      <c r="B19" s="13" t="s">
        <v>36</v>
      </c>
      <c r="C19" s="13">
        <v>1.6</v>
      </c>
      <c r="D19" s="13">
        <v>14</v>
      </c>
      <c r="G19" s="21">
        <f t="shared" si="0"/>
        <v>7.6</v>
      </c>
      <c r="H19" s="21">
        <f t="shared" si="1"/>
        <v>13.4</v>
      </c>
      <c r="I19" s="21">
        <f t="shared" si="2"/>
        <v>1.1999999999999997</v>
      </c>
      <c r="J19" s="21">
        <f t="shared" si="3"/>
        <v>3.6</v>
      </c>
      <c r="K19" s="21">
        <f t="shared" si="4"/>
        <v>2.6999999999999997</v>
      </c>
      <c r="L19" s="8">
        <f t="shared" si="5"/>
        <v>0</v>
      </c>
      <c r="M19" s="21">
        <f t="shared" si="6"/>
        <v>1.1000000000000001</v>
      </c>
      <c r="N19" s="21">
        <f t="shared" si="7"/>
        <v>0.60000000000000009</v>
      </c>
      <c r="O19" s="21">
        <f t="shared" si="8"/>
        <v>0.8</v>
      </c>
    </row>
    <row r="20" spans="1:17" x14ac:dyDescent="0.2">
      <c r="A20" s="12">
        <v>28</v>
      </c>
      <c r="B20" s="13" t="s">
        <v>37</v>
      </c>
      <c r="C20" s="13">
        <v>1.5</v>
      </c>
      <c r="D20" s="13">
        <v>21</v>
      </c>
      <c r="G20" s="21">
        <f t="shared" si="0"/>
        <v>7.6999999999999993</v>
      </c>
      <c r="H20" s="21">
        <f t="shared" si="1"/>
        <v>13.5</v>
      </c>
      <c r="I20" s="21">
        <f t="shared" si="2"/>
        <v>1.2999999999999998</v>
      </c>
      <c r="J20" s="21">
        <f t="shared" si="3"/>
        <v>3.7</v>
      </c>
      <c r="K20" s="21">
        <f t="shared" si="4"/>
        <v>2.8</v>
      </c>
      <c r="L20" s="8">
        <f t="shared" si="5"/>
        <v>0.10000000000000009</v>
      </c>
      <c r="M20" s="21">
        <f t="shared" si="6"/>
        <v>1.2000000000000002</v>
      </c>
      <c r="N20" s="8">
        <f t="shared" si="7"/>
        <v>0.70000000000000018</v>
      </c>
      <c r="O20" s="21">
        <f t="shared" si="8"/>
        <v>0.7</v>
      </c>
    </row>
    <row r="21" spans="1:17" x14ac:dyDescent="0.2">
      <c r="A21" s="12">
        <v>29</v>
      </c>
      <c r="B21" s="13" t="s">
        <v>38</v>
      </c>
      <c r="C21" s="13">
        <v>1.3</v>
      </c>
      <c r="D21" s="13">
        <v>18</v>
      </c>
      <c r="G21" s="21">
        <f t="shared" si="0"/>
        <v>7.8999999999999995</v>
      </c>
      <c r="H21" s="21">
        <f t="shared" si="1"/>
        <v>13.7</v>
      </c>
      <c r="I21" s="21">
        <f t="shared" si="2"/>
        <v>1.4999999999999998</v>
      </c>
      <c r="J21" s="21">
        <f t="shared" si="3"/>
        <v>3.9000000000000004</v>
      </c>
      <c r="K21" s="21">
        <f t="shared" si="4"/>
        <v>3</v>
      </c>
      <c r="L21" s="21">
        <f t="shared" si="5"/>
        <v>0.30000000000000004</v>
      </c>
      <c r="M21" s="21">
        <f t="shared" si="6"/>
        <v>1.4000000000000001</v>
      </c>
      <c r="N21" s="21">
        <f t="shared" si="7"/>
        <v>0.90000000000000013</v>
      </c>
      <c r="O21" s="21">
        <f t="shared" si="8"/>
        <v>0.5</v>
      </c>
    </row>
    <row r="22" spans="1:17" x14ac:dyDescent="0.2">
      <c r="A22" s="12">
        <v>30</v>
      </c>
      <c r="B22" s="13" t="s">
        <v>39</v>
      </c>
      <c r="C22" s="13">
        <v>1</v>
      </c>
      <c r="D22" s="13">
        <v>8</v>
      </c>
      <c r="G22" s="21">
        <f t="shared" si="0"/>
        <v>8.1999999999999993</v>
      </c>
      <c r="H22" s="21">
        <f t="shared" si="1"/>
        <v>14</v>
      </c>
      <c r="I22" s="21">
        <f t="shared" si="2"/>
        <v>1.7999999999999998</v>
      </c>
      <c r="J22" s="21">
        <f t="shared" si="3"/>
        <v>4.2</v>
      </c>
      <c r="K22" s="21">
        <f t="shared" si="4"/>
        <v>3.3</v>
      </c>
      <c r="L22" s="21">
        <f t="shared" si="5"/>
        <v>0.60000000000000009</v>
      </c>
      <c r="M22" s="21">
        <f t="shared" si="6"/>
        <v>1.7000000000000002</v>
      </c>
      <c r="N22" s="21">
        <f t="shared" si="7"/>
        <v>1.2000000000000002</v>
      </c>
      <c r="O22" s="8">
        <f t="shared" si="8"/>
        <v>0.19999999999999996</v>
      </c>
    </row>
    <row r="23" spans="1:17" x14ac:dyDescent="0.2">
      <c r="A23" s="12">
        <v>31</v>
      </c>
      <c r="B23" s="13" t="s">
        <v>40</v>
      </c>
      <c r="C23" s="13">
        <v>1.8</v>
      </c>
      <c r="D23" s="13">
        <v>45</v>
      </c>
      <c r="G23" s="21">
        <f>ABS(C23-$C$30)</f>
        <v>7.3999999999999995</v>
      </c>
      <c r="H23" s="21">
        <f>ABS(C23-$C$31)</f>
        <v>13.2</v>
      </c>
      <c r="I23" s="21">
        <f>ABS(C23-$C$32)</f>
        <v>0.99999999999999978</v>
      </c>
      <c r="J23" s="21">
        <f>ABS(C23-$C$33)</f>
        <v>3.4000000000000004</v>
      </c>
      <c r="K23" s="21">
        <f>ABS(C23-$C$34)</f>
        <v>2.5</v>
      </c>
      <c r="L23" s="21">
        <f t="shared" si="5"/>
        <v>0.19999999999999996</v>
      </c>
      <c r="M23" s="21">
        <f t="shared" si="6"/>
        <v>0.90000000000000013</v>
      </c>
      <c r="N23" s="21">
        <f>ABS(C23-$C$37)</f>
        <v>0.40000000000000013</v>
      </c>
      <c r="O23" s="21">
        <f t="shared" si="8"/>
        <v>1</v>
      </c>
    </row>
    <row r="24" spans="1:17" x14ac:dyDescent="0.2">
      <c r="A24" s="18">
        <f>COUNTA(B2:B23)</f>
        <v>22</v>
      </c>
      <c r="B24" t="s">
        <v>114</v>
      </c>
      <c r="C24">
        <f>AVERAGE(C2:C23)</f>
        <v>3.8499999999999996</v>
      </c>
      <c r="D24">
        <f>AVERAGE(D2:D23)</f>
        <v>66.045454545454547</v>
      </c>
      <c r="P24" t="s">
        <v>117</v>
      </c>
      <c r="Q24" t="s">
        <v>119</v>
      </c>
    </row>
    <row r="25" spans="1:17" x14ac:dyDescent="0.2">
      <c r="A25" s="18"/>
      <c r="P25">
        <f>(F2-D30)^2</f>
        <v>85653.777777777796</v>
      </c>
      <c r="Q25">
        <f>ABS((D30-F2)/D30)</f>
        <v>0.71208434712084356</v>
      </c>
    </row>
    <row r="26" spans="1:17" x14ac:dyDescent="0.2">
      <c r="A26" s="18"/>
      <c r="B26" s="19"/>
      <c r="C26" s="19"/>
      <c r="D26" s="19"/>
      <c r="P26">
        <f t="shared" ref="P26:P37" si="9">(F3-D31)^2</f>
        <v>4011.1111111111122</v>
      </c>
      <c r="Q26">
        <f t="shared" ref="Q26:Q33" si="10">ABS((D31-F3)/D31)</f>
        <v>0.56547619047619058</v>
      </c>
    </row>
    <row r="27" spans="1:17" x14ac:dyDescent="0.2">
      <c r="A27" s="18"/>
      <c r="B27" s="19"/>
      <c r="C27" s="19"/>
      <c r="D27" s="19"/>
      <c r="P27">
        <f t="shared" si="9"/>
        <v>128.44444444444449</v>
      </c>
      <c r="Q27">
        <f t="shared" si="10"/>
        <v>0.43589743589743601</v>
      </c>
    </row>
    <row r="28" spans="1:17" x14ac:dyDescent="0.2">
      <c r="A28" s="18"/>
      <c r="B28" s="19"/>
      <c r="C28" s="19"/>
      <c r="D28" s="19"/>
      <c r="P28">
        <f t="shared" si="9"/>
        <v>205.44444444444431</v>
      </c>
      <c r="Q28">
        <f t="shared" si="10"/>
        <v>0.28666666666666657</v>
      </c>
    </row>
    <row r="29" spans="1:17" x14ac:dyDescent="0.2">
      <c r="P29">
        <f t="shared" si="9"/>
        <v>87.111111111111029</v>
      </c>
      <c r="Q29">
        <f t="shared" si="10"/>
        <v>0.16969696969696962</v>
      </c>
    </row>
    <row r="30" spans="1:17" x14ac:dyDescent="0.2">
      <c r="A30" s="12">
        <v>1</v>
      </c>
      <c r="B30" s="13" t="s">
        <v>8</v>
      </c>
      <c r="C30" s="13">
        <v>9.1999999999999993</v>
      </c>
      <c r="D30" s="13">
        <v>411</v>
      </c>
      <c r="P30">
        <f t="shared" si="9"/>
        <v>1469.4444444444441</v>
      </c>
      <c r="Q30">
        <f t="shared" si="10"/>
        <v>1.4743589743589742</v>
      </c>
    </row>
    <row r="31" spans="1:17" x14ac:dyDescent="0.2">
      <c r="A31" s="12">
        <v>3</v>
      </c>
      <c r="B31" s="13" t="s">
        <v>12</v>
      </c>
      <c r="C31" s="13">
        <v>15</v>
      </c>
      <c r="D31" s="13">
        <v>112</v>
      </c>
      <c r="P31">
        <f t="shared" si="9"/>
        <v>386.77777777777766</v>
      </c>
      <c r="Q31">
        <f t="shared" si="10"/>
        <v>0.34502923976608185</v>
      </c>
    </row>
    <row r="32" spans="1:17" x14ac:dyDescent="0.2">
      <c r="A32" s="12">
        <v>10</v>
      </c>
      <c r="B32" s="13" t="s">
        <v>19</v>
      </c>
      <c r="C32" s="13">
        <v>2.8</v>
      </c>
      <c r="D32" s="13">
        <v>26</v>
      </c>
      <c r="P32">
        <f t="shared" si="9"/>
        <v>373.77777777777789</v>
      </c>
      <c r="Q32">
        <f t="shared" si="10"/>
        <v>1.288888888888889</v>
      </c>
    </row>
    <row r="33" spans="1:18" x14ac:dyDescent="0.2">
      <c r="A33" s="12">
        <v>11</v>
      </c>
      <c r="B33" s="13" t="s">
        <v>20</v>
      </c>
      <c r="C33" s="13">
        <v>5.2</v>
      </c>
      <c r="D33" s="13">
        <v>50</v>
      </c>
      <c r="P33">
        <f t="shared" si="9"/>
        <v>11.111111111111114</v>
      </c>
      <c r="Q33">
        <f t="shared" si="10"/>
        <v>0.33333333333333337</v>
      </c>
    </row>
    <row r="34" spans="1:18" x14ac:dyDescent="0.2">
      <c r="A34" s="12">
        <v>14</v>
      </c>
      <c r="B34" s="13" t="s">
        <v>23</v>
      </c>
      <c r="C34" s="13">
        <v>4.3</v>
      </c>
      <c r="D34" s="13">
        <v>55</v>
      </c>
      <c r="O34" t="s">
        <v>117</v>
      </c>
      <c r="P34" s="23">
        <f>AVERAGE(P25:P31)</f>
        <v>13134.587301587302</v>
      </c>
      <c r="Q34" s="23">
        <f>AVERAGE(Q25:Q31)</f>
        <v>0.56988711771188039</v>
      </c>
      <c r="R34" t="s">
        <v>119</v>
      </c>
    </row>
    <row r="35" spans="1:18" x14ac:dyDescent="0.2">
      <c r="A35" s="12">
        <v>16</v>
      </c>
      <c r="B35" s="13" t="s">
        <v>25</v>
      </c>
      <c r="C35" s="13">
        <v>1.6</v>
      </c>
      <c r="D35" s="13">
        <v>26</v>
      </c>
    </row>
    <row r="36" spans="1:18" x14ac:dyDescent="0.2">
      <c r="A36" s="12">
        <v>19</v>
      </c>
      <c r="B36" s="13" t="s">
        <v>28</v>
      </c>
      <c r="C36" s="13">
        <v>2.7</v>
      </c>
      <c r="D36" s="13">
        <v>57</v>
      </c>
    </row>
    <row r="37" spans="1:18" x14ac:dyDescent="0.2">
      <c r="A37" s="12">
        <v>20</v>
      </c>
      <c r="B37" s="13" t="s">
        <v>29</v>
      </c>
      <c r="C37" s="13">
        <v>2.2000000000000002</v>
      </c>
      <c r="D37" s="13">
        <v>15</v>
      </c>
    </row>
    <row r="38" spans="1:18" x14ac:dyDescent="0.2">
      <c r="A38" s="12">
        <v>24</v>
      </c>
      <c r="B38" s="13" t="s">
        <v>33</v>
      </c>
      <c r="C38" s="13">
        <v>0.8</v>
      </c>
      <c r="D38" s="13">
        <v>10</v>
      </c>
    </row>
  </sheetData>
  <sortState xmlns:xlrd2="http://schemas.microsoft.com/office/spreadsheetml/2017/richdata2" ref="U9:U30">
    <sortCondition ref="U8:U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Punto1</vt:lpstr>
      <vt:lpstr>Punto2</vt:lpstr>
      <vt:lpstr>Punto3</vt:lpstr>
      <vt:lpstr>Punto4</vt:lpstr>
      <vt:lpstr>Punto5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Posada</cp:lastModifiedBy>
  <dcterms:modified xsi:type="dcterms:W3CDTF">2024-09-18T02:51:24Z</dcterms:modified>
</cp:coreProperties>
</file>