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9a36dee831cf2e/Escritorio/Estadistica3/"/>
    </mc:Choice>
  </mc:AlternateContent>
  <xr:revisionPtr revIDLastSave="461" documentId="8_{993BAD37-635F-46D9-BB0C-E5E3BA9DDFE6}" xr6:coauthVersionLast="47" xr6:coauthVersionMax="47" xr10:uidLastSave="{EAE1D81C-9D53-45BC-93CF-7323F5BFAA28}"/>
  <bookViews>
    <workbookView xWindow="20370" yWindow="-1785" windowWidth="29040" windowHeight="15720" activeTab="2" xr2:uid="{0AECAF97-FE30-4C4B-A786-50B8FABBB180}"/>
  </bookViews>
  <sheets>
    <sheet name="Ejercicio1" sheetId="1" r:id="rId1"/>
    <sheet name="Ejercicio2" sheetId="2" r:id="rId2"/>
    <sheet name="Ejercicio 3" sheetId="3" r:id="rId3"/>
    <sheet name="Ejercicio4" sheetId="4" r:id="rId4"/>
    <sheet name="Ejercic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3" l="1"/>
  <c r="R6" i="3"/>
  <c r="R7" i="3"/>
  <c r="R8" i="3"/>
  <c r="R9" i="3"/>
  <c r="R10" i="3"/>
  <c r="R11" i="3"/>
  <c r="R12" i="3"/>
  <c r="R13" i="3"/>
  <c r="R14" i="3"/>
  <c r="R15" i="3"/>
  <c r="R16" i="3"/>
  <c r="R17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R4" i="3"/>
  <c r="Q4" i="3"/>
  <c r="P4" i="3"/>
  <c r="O4" i="3"/>
  <c r="N4" i="3"/>
  <c r="M4" i="3"/>
  <c r="L4" i="3"/>
  <c r="K4" i="3"/>
  <c r="J4" i="3"/>
  <c r="I4" i="3"/>
  <c r="H4" i="3"/>
  <c r="H5" i="3"/>
  <c r="H6" i="3"/>
  <c r="H7" i="3"/>
  <c r="G4" i="3"/>
  <c r="G5" i="3"/>
  <c r="G6" i="3"/>
  <c r="F4" i="3"/>
  <c r="F5" i="3"/>
  <c r="E4" i="3"/>
  <c r="H17" i="3"/>
  <c r="H9" i="3"/>
  <c r="H10" i="3"/>
  <c r="H11" i="3"/>
  <c r="H12" i="3"/>
  <c r="H13" i="3"/>
  <c r="H14" i="3"/>
  <c r="H15" i="3"/>
  <c r="H16" i="3"/>
  <c r="H8" i="3"/>
  <c r="G8" i="3"/>
  <c r="G9" i="3"/>
  <c r="G10" i="3"/>
  <c r="G11" i="3"/>
  <c r="G12" i="3"/>
  <c r="G13" i="3"/>
  <c r="G14" i="3"/>
  <c r="G15" i="3"/>
  <c r="G16" i="3"/>
  <c r="G17" i="3"/>
  <c r="G7" i="3"/>
  <c r="F17" i="3"/>
  <c r="F6" i="3"/>
  <c r="F7" i="3"/>
  <c r="F8" i="3"/>
  <c r="F9" i="3"/>
  <c r="F10" i="3"/>
  <c r="F11" i="3"/>
  <c r="F12" i="3"/>
  <c r="F13" i="3"/>
  <c r="F14" i="3"/>
  <c r="F15" i="3"/>
  <c r="F16" i="3"/>
  <c r="E17" i="3"/>
  <c r="E6" i="3"/>
  <c r="E7" i="3"/>
  <c r="E8" i="3"/>
  <c r="E9" i="3"/>
  <c r="E10" i="3"/>
  <c r="E11" i="3"/>
  <c r="E12" i="3"/>
  <c r="E13" i="3"/>
  <c r="E14" i="3"/>
  <c r="E15" i="3"/>
  <c r="E16" i="3"/>
  <c r="E5" i="3"/>
  <c r="N30" i="4" l="1"/>
  <c r="I31" i="4" l="1"/>
  <c r="I30" i="4"/>
  <c r="I29" i="4"/>
  <c r="K17" i="4"/>
  <c r="K9" i="4"/>
  <c r="K10" i="4"/>
  <c r="K11" i="4"/>
  <c r="K12" i="4"/>
  <c r="K13" i="4"/>
  <c r="K14" i="4"/>
  <c r="K15" i="4"/>
  <c r="K16" i="4"/>
  <c r="K8" i="4"/>
  <c r="F17" i="4"/>
  <c r="N39" i="4"/>
  <c r="N31" i="4"/>
  <c r="N32" i="4"/>
  <c r="N33" i="4"/>
  <c r="N34" i="4"/>
  <c r="N35" i="4"/>
  <c r="N36" i="4"/>
  <c r="N37" i="4"/>
  <c r="N38" i="4"/>
  <c r="F31" i="4"/>
  <c r="F18" i="4"/>
  <c r="F28" i="4"/>
  <c r="F29" i="4"/>
  <c r="F30" i="4"/>
  <c r="F27" i="4"/>
  <c r="F9" i="4"/>
  <c r="F10" i="4"/>
  <c r="F11" i="4"/>
  <c r="F12" i="4"/>
  <c r="F13" i="4"/>
  <c r="F14" i="4"/>
  <c r="F15" i="4"/>
  <c r="F16" i="4"/>
  <c r="F8" i="4"/>
  <c r="E28" i="4"/>
  <c r="E29" i="4"/>
  <c r="E30" i="4"/>
  <c r="E27" i="4"/>
  <c r="J17" i="4"/>
  <c r="E15" i="4"/>
  <c r="E16" i="4"/>
  <c r="E9" i="4"/>
  <c r="E10" i="4"/>
  <c r="E11" i="4"/>
  <c r="E12" i="4"/>
  <c r="E13" i="4"/>
  <c r="E14" i="4"/>
  <c r="E8" i="4"/>
  <c r="H17" i="4"/>
  <c r="G17" i="4"/>
  <c r="H15" i="4"/>
  <c r="H16" i="4"/>
  <c r="G15" i="4"/>
  <c r="G16" i="4"/>
  <c r="H9" i="4"/>
  <c r="H10" i="4"/>
  <c r="H11" i="4"/>
  <c r="H12" i="4"/>
  <c r="H13" i="4"/>
  <c r="H14" i="4"/>
  <c r="H8" i="4"/>
  <c r="G9" i="4"/>
  <c r="G10" i="4"/>
  <c r="G11" i="4"/>
  <c r="G12" i="4"/>
  <c r="G13" i="4"/>
  <c r="G14" i="4"/>
  <c r="G8" i="4"/>
  <c r="D17" i="4"/>
  <c r="C17" i="4"/>
  <c r="I17" i="4" l="1"/>
  <c r="BJ11" i="2" l="1"/>
  <c r="BJ12" i="2"/>
  <c r="BJ13" i="2"/>
  <c r="BJ14" i="2"/>
  <c r="BJ15" i="2"/>
  <c r="BJ16" i="2"/>
  <c r="BJ17" i="2"/>
  <c r="BK17" i="2" s="1"/>
  <c r="BJ18" i="2"/>
  <c r="BJ19" i="2"/>
  <c r="BJ20" i="2"/>
  <c r="BJ21" i="2"/>
  <c r="BJ22" i="2"/>
  <c r="BJ23" i="2"/>
  <c r="BJ10" i="2"/>
  <c r="BI11" i="2"/>
  <c r="BK11" i="2" s="1"/>
  <c r="BI12" i="2"/>
  <c r="BK12" i="2" s="1"/>
  <c r="BI13" i="2"/>
  <c r="BI14" i="2"/>
  <c r="BI15" i="2"/>
  <c r="BI16" i="2"/>
  <c r="BK16" i="2" s="1"/>
  <c r="BI17" i="2"/>
  <c r="BI18" i="2"/>
  <c r="BI19" i="2"/>
  <c r="BI20" i="2"/>
  <c r="BK20" i="2" s="1"/>
  <c r="BI21" i="2"/>
  <c r="BI22" i="2"/>
  <c r="BI23" i="2"/>
  <c r="BI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K22" i="2" s="1"/>
  <c r="BH23" i="2"/>
  <c r="BH10" i="2"/>
  <c r="BG12" i="2"/>
  <c r="BF12" i="2"/>
  <c r="BG10" i="2"/>
  <c r="BF10" i="2"/>
  <c r="BK21" i="2"/>
  <c r="BG20" i="2"/>
  <c r="BF20" i="2"/>
  <c r="BK19" i="2"/>
  <c r="BK15" i="2"/>
  <c r="BK13" i="2"/>
  <c r="AV17" i="2"/>
  <c r="AV18" i="2"/>
  <c r="AU11" i="2"/>
  <c r="AU19" i="2"/>
  <c r="AW22" i="2"/>
  <c r="AT13" i="2"/>
  <c r="AS13" i="2"/>
  <c r="AV11" i="2" s="1"/>
  <c r="AT10" i="2"/>
  <c r="AS10" i="2"/>
  <c r="AU12" i="2" s="1"/>
  <c r="AS20" i="2"/>
  <c r="AW15" i="2" s="1"/>
  <c r="AT20" i="2"/>
  <c r="AJ14" i="2"/>
  <c r="AJ15" i="2"/>
  <c r="AJ22" i="2"/>
  <c r="AJ23" i="2"/>
  <c r="AI17" i="2"/>
  <c r="AI10" i="2"/>
  <c r="AG14" i="2"/>
  <c r="AF14" i="2"/>
  <c r="AI18" i="2" s="1"/>
  <c r="AG10" i="2"/>
  <c r="AH11" i="2" s="1"/>
  <c r="AF10" i="2"/>
  <c r="AH12" i="2" s="1"/>
  <c r="AG20" i="2"/>
  <c r="AF20" i="2"/>
  <c r="AJ16" i="2" s="1"/>
  <c r="W17" i="2"/>
  <c r="W18" i="2"/>
  <c r="V11" i="2"/>
  <c r="V12" i="2"/>
  <c r="V19" i="2"/>
  <c r="V20" i="2"/>
  <c r="U22" i="2"/>
  <c r="T20" i="2"/>
  <c r="S20" i="2"/>
  <c r="W11" i="2" s="1"/>
  <c r="T16" i="2"/>
  <c r="S16" i="2"/>
  <c r="V13" i="2" s="1"/>
  <c r="T10" i="2"/>
  <c r="S10" i="2"/>
  <c r="U15" i="2" s="1"/>
  <c r="J16" i="2"/>
  <c r="J10" i="2"/>
  <c r="H11" i="2"/>
  <c r="H16" i="2"/>
  <c r="H17" i="2"/>
  <c r="H18" i="2"/>
  <c r="H19" i="2"/>
  <c r="H10" i="2"/>
  <c r="G19" i="2"/>
  <c r="F19" i="2"/>
  <c r="J17" i="2" s="1"/>
  <c r="G15" i="2"/>
  <c r="I23" i="2" s="1"/>
  <c r="F15" i="2"/>
  <c r="I18" i="2" s="1"/>
  <c r="F10" i="2"/>
  <c r="H12" i="2" s="1"/>
  <c r="G10" i="2"/>
  <c r="BK18" i="2" l="1"/>
  <c r="BK10" i="2"/>
  <c r="BK23" i="2"/>
  <c r="BK14" i="2"/>
  <c r="K18" i="2"/>
  <c r="I16" i="2"/>
  <c r="K16" i="2" s="1"/>
  <c r="J15" i="2"/>
  <c r="U14" i="2"/>
  <c r="AH18" i="2"/>
  <c r="AK18" i="2" s="1"/>
  <c r="I14" i="2"/>
  <c r="J21" i="2"/>
  <c r="J13" i="2"/>
  <c r="U20" i="2"/>
  <c r="U12" i="2"/>
  <c r="X12" i="2" s="1"/>
  <c r="V18" i="2"/>
  <c r="W10" i="2"/>
  <c r="W16" i="2"/>
  <c r="AH17" i="2"/>
  <c r="AK17" i="2" s="1"/>
  <c r="AI23" i="2"/>
  <c r="AI15" i="2"/>
  <c r="AJ21" i="2"/>
  <c r="AJ13" i="2"/>
  <c r="AW20" i="2"/>
  <c r="AW12" i="2"/>
  <c r="AU17" i="2"/>
  <c r="AV10" i="2"/>
  <c r="AV16" i="2"/>
  <c r="AH19" i="2"/>
  <c r="AK19" i="2" s="1"/>
  <c r="AW21" i="2"/>
  <c r="AX21" i="2" s="1"/>
  <c r="AW13" i="2"/>
  <c r="H23" i="2"/>
  <c r="H15" i="2"/>
  <c r="K15" i="2" s="1"/>
  <c r="I21" i="2"/>
  <c r="I13" i="2"/>
  <c r="J20" i="2"/>
  <c r="J12" i="2"/>
  <c r="U19" i="2"/>
  <c r="U11" i="2"/>
  <c r="X11" i="2" s="1"/>
  <c r="V17" i="2"/>
  <c r="W23" i="2"/>
  <c r="W15" i="2"/>
  <c r="AH10" i="2"/>
  <c r="AK10" i="2" s="1"/>
  <c r="AH16" i="2"/>
  <c r="AI22" i="2"/>
  <c r="AI14" i="2"/>
  <c r="AJ20" i="2"/>
  <c r="AJ12" i="2"/>
  <c r="AW19" i="2"/>
  <c r="AW11" i="2"/>
  <c r="AU16" i="2"/>
  <c r="AV23" i="2"/>
  <c r="AV15" i="2"/>
  <c r="AW14" i="2"/>
  <c r="I15" i="2"/>
  <c r="J14" i="2"/>
  <c r="U13" i="2"/>
  <c r="AI16" i="2"/>
  <c r="H22" i="2"/>
  <c r="H14" i="2"/>
  <c r="I20" i="2"/>
  <c r="I12" i="2"/>
  <c r="K12" i="2" s="1"/>
  <c r="J19" i="2"/>
  <c r="J11" i="2"/>
  <c r="U18" i="2"/>
  <c r="V10" i="2"/>
  <c r="V16" i="2"/>
  <c r="W22" i="2"/>
  <c r="W14" i="2"/>
  <c r="AH23" i="2"/>
  <c r="AK23" i="2" s="1"/>
  <c r="AH15" i="2"/>
  <c r="AI21" i="2"/>
  <c r="AI13" i="2"/>
  <c r="AJ19" i="2"/>
  <c r="AJ11" i="2"/>
  <c r="AW18" i="2"/>
  <c r="AU23" i="2"/>
  <c r="AX23" i="2" s="1"/>
  <c r="AU15" i="2"/>
  <c r="AX15" i="2" s="1"/>
  <c r="AV22" i="2"/>
  <c r="AV14" i="2"/>
  <c r="I17" i="2"/>
  <c r="K17" i="2" s="1"/>
  <c r="I10" i="2"/>
  <c r="K10" i="2" s="1"/>
  <c r="J23" i="2"/>
  <c r="I22" i="2"/>
  <c r="H21" i="2"/>
  <c r="K21" i="2" s="1"/>
  <c r="H13" i="2"/>
  <c r="K13" i="2" s="1"/>
  <c r="I19" i="2"/>
  <c r="K19" i="2" s="1"/>
  <c r="I11" i="2"/>
  <c r="K11" i="2" s="1"/>
  <c r="J18" i="2"/>
  <c r="U17" i="2"/>
  <c r="X17" i="2" s="1"/>
  <c r="V23" i="2"/>
  <c r="V15" i="2"/>
  <c r="X15" i="2" s="1"/>
  <c r="W21" i="2"/>
  <c r="W13" i="2"/>
  <c r="AH22" i="2"/>
  <c r="AH14" i="2"/>
  <c r="AI20" i="2"/>
  <c r="AI12" i="2"/>
  <c r="AJ18" i="2"/>
  <c r="AU10" i="2"/>
  <c r="AW17" i="2"/>
  <c r="AX17" i="2" s="1"/>
  <c r="AU22" i="2"/>
  <c r="AX22" i="2" s="1"/>
  <c r="AU14" i="2"/>
  <c r="AV21" i="2"/>
  <c r="AV13" i="2"/>
  <c r="J22" i="2"/>
  <c r="U21" i="2"/>
  <c r="AU18" i="2"/>
  <c r="H20" i="2"/>
  <c r="K20" i="2" s="1"/>
  <c r="U10" i="2"/>
  <c r="U16" i="2"/>
  <c r="V22" i="2"/>
  <c r="X22" i="2" s="1"/>
  <c r="V14" i="2"/>
  <c r="W20" i="2"/>
  <c r="X20" i="2" s="1"/>
  <c r="W12" i="2"/>
  <c r="AH21" i="2"/>
  <c r="AH13" i="2"/>
  <c r="AK13" i="2" s="1"/>
  <c r="AI19" i="2"/>
  <c r="AI11" i="2"/>
  <c r="AJ17" i="2"/>
  <c r="AW10" i="2"/>
  <c r="AW16" i="2"/>
  <c r="AU21" i="2"/>
  <c r="AU13" i="2"/>
  <c r="AV20" i="2"/>
  <c r="AV12" i="2"/>
  <c r="AX12" i="2" s="1"/>
  <c r="U23" i="2"/>
  <c r="V21" i="2"/>
  <c r="W19" i="2"/>
  <c r="AH20" i="2"/>
  <c r="AK20" i="2" s="1"/>
  <c r="AJ10" i="2"/>
  <c r="AW23" i="2"/>
  <c r="AU20" i="2"/>
  <c r="AX20" i="2" s="1"/>
  <c r="AV19" i="2"/>
  <c r="AX19" i="2" s="1"/>
  <c r="AX18" i="2"/>
  <c r="AX10" i="2"/>
  <c r="AX11" i="2"/>
  <c r="AX16" i="2"/>
  <c r="AK12" i="2"/>
  <c r="AK11" i="2"/>
  <c r="AK16" i="2"/>
  <c r="AK15" i="2"/>
  <c r="X19" i="2"/>
  <c r="X23" i="2"/>
  <c r="X10" i="2"/>
  <c r="X18" i="2"/>
  <c r="J49" i="1"/>
  <c r="J53" i="1" s="1"/>
  <c r="J48" i="1"/>
  <c r="J46" i="1"/>
  <c r="J45" i="1"/>
  <c r="J43" i="1"/>
  <c r="J42" i="1"/>
  <c r="J41" i="1"/>
  <c r="F61" i="1"/>
  <c r="F60" i="1"/>
  <c r="F53" i="1"/>
  <c r="F48" i="1"/>
  <c r="F49" i="1"/>
  <c r="F43" i="1"/>
  <c r="F42" i="1"/>
  <c r="F41" i="1"/>
  <c r="F46" i="1"/>
  <c r="F45" i="1"/>
  <c r="K19" i="1"/>
  <c r="K20" i="1" s="1"/>
  <c r="K21" i="1"/>
  <c r="Q16" i="1"/>
  <c r="P16" i="1"/>
  <c r="O16" i="1"/>
  <c r="N16" i="1"/>
  <c r="M16" i="1"/>
  <c r="L16" i="1"/>
  <c r="K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I17" i="1"/>
  <c r="P8" i="1"/>
  <c r="P9" i="1"/>
  <c r="P10" i="1"/>
  <c r="P11" i="1"/>
  <c r="P12" i="1"/>
  <c r="P13" i="1"/>
  <c r="P14" i="1"/>
  <c r="P15" i="1"/>
  <c r="P7" i="1"/>
  <c r="P3" i="1"/>
  <c r="P4" i="1"/>
  <c r="P5" i="1"/>
  <c r="P6" i="1"/>
  <c r="P2" i="1"/>
  <c r="N8" i="1"/>
  <c r="N9" i="1"/>
  <c r="N10" i="1"/>
  <c r="N11" i="1"/>
  <c r="N12" i="1"/>
  <c r="N13" i="1"/>
  <c r="N14" i="1"/>
  <c r="N15" i="1"/>
  <c r="N3" i="1"/>
  <c r="N4" i="1"/>
  <c r="N5" i="1"/>
  <c r="N6" i="1"/>
  <c r="N7" i="1"/>
  <c r="N2" i="1"/>
  <c r="M15" i="1"/>
  <c r="M8" i="1"/>
  <c r="M9" i="1"/>
  <c r="M10" i="1"/>
  <c r="M11" i="1"/>
  <c r="M12" i="1"/>
  <c r="M13" i="1"/>
  <c r="M14" i="1"/>
  <c r="M3" i="1"/>
  <c r="M4" i="1"/>
  <c r="M5" i="1"/>
  <c r="M6" i="1"/>
  <c r="M7" i="1"/>
  <c r="L8" i="1"/>
  <c r="L9" i="1"/>
  <c r="L10" i="1"/>
  <c r="L11" i="1"/>
  <c r="L12" i="1"/>
  <c r="L13" i="1"/>
  <c r="L14" i="1"/>
  <c r="L15" i="1"/>
  <c r="L3" i="1"/>
  <c r="L4" i="1"/>
  <c r="L5" i="1"/>
  <c r="L6" i="1"/>
  <c r="L7" i="1"/>
  <c r="M2" i="1"/>
  <c r="L2" i="1"/>
  <c r="H5" i="1" a="1"/>
  <c r="H5" i="1"/>
  <c r="H6" i="1" a="1"/>
  <c r="H6" i="1" s="1"/>
  <c r="H7" i="1" a="1"/>
  <c r="H7" i="1"/>
  <c r="H8" i="1" a="1"/>
  <c r="H8" i="1" s="1"/>
  <c r="H9" i="1" a="1"/>
  <c r="H9" i="1"/>
  <c r="H10" i="1" a="1"/>
  <c r="H10" i="1" s="1"/>
  <c r="H11" i="1" a="1"/>
  <c r="H11" i="1"/>
  <c r="H12" i="1" a="1"/>
  <c r="H12" i="1"/>
  <c r="H13" i="1" a="1"/>
  <c r="H13" i="1"/>
  <c r="H14" i="1" a="1"/>
  <c r="H14" i="1" s="1"/>
  <c r="H15" i="1" a="1"/>
  <c r="H15" i="1"/>
  <c r="H3" i="1" a="1"/>
  <c r="H3" i="1" s="1"/>
  <c r="H4" i="1" a="1"/>
  <c r="H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3" i="1" a="1"/>
  <c r="G3" i="1" s="1"/>
  <c r="G4" i="1" a="1"/>
  <c r="G4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2" i="1" a="1"/>
  <c r="F2" i="1" s="1"/>
  <c r="G2" i="1" a="1"/>
  <c r="G2" i="1" s="1"/>
  <c r="H2" i="1" a="1"/>
  <c r="H2" i="1" s="1"/>
  <c r="AK21" i="2" l="1"/>
  <c r="X21" i="2"/>
  <c r="K22" i="2"/>
  <c r="X13" i="2"/>
  <c r="X16" i="2"/>
  <c r="X14" i="2"/>
  <c r="AK14" i="2"/>
  <c r="AX14" i="2"/>
  <c r="AK22" i="2"/>
  <c r="K23" i="2"/>
  <c r="AX13" i="2"/>
  <c r="K14" i="2"/>
  <c r="J61" i="1"/>
  <c r="J60" i="1"/>
  <c r="K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<sst xmlns="http://schemas.openxmlformats.org/spreadsheetml/2006/main" count="407" uniqueCount="109">
  <si>
    <t>citi</t>
  </si>
  <si>
    <t>Armenia</t>
  </si>
  <si>
    <t>Baranquilla</t>
  </si>
  <si>
    <t>Bogotá</t>
  </si>
  <si>
    <t>Bucaramanga</t>
  </si>
  <si>
    <t>Cali</t>
  </si>
  <si>
    <t>Cartagena</t>
  </si>
  <si>
    <t>Cúcuta</t>
  </si>
  <si>
    <t>Florencia</t>
  </si>
  <si>
    <t>Ibagué</t>
  </si>
  <si>
    <t>Manizales</t>
  </si>
  <si>
    <t>Medellín</t>
  </si>
  <si>
    <t>Montería</t>
  </si>
  <si>
    <t>Neiva</t>
  </si>
  <si>
    <t>Pasto</t>
  </si>
  <si>
    <t>genero</t>
  </si>
  <si>
    <t>h</t>
  </si>
  <si>
    <t>m</t>
  </si>
  <si>
    <t>valor hora</t>
  </si>
  <si>
    <t>Punto 1(5) calcular la correlacion y dibujar un boxplot para salarios de hombre y para mujeres.</t>
  </si>
  <si>
    <t>Calcular la correlación</t>
  </si>
  <si>
    <t>City</t>
  </si>
  <si>
    <t>Valor Hora(mujer)</t>
  </si>
  <si>
    <t>Valor Hora(Hombre)</t>
  </si>
  <si>
    <t>xy</t>
  </si>
  <si>
    <t>x</t>
  </si>
  <si>
    <t>y</t>
  </si>
  <si>
    <t>x2</t>
  </si>
  <si>
    <t>suma(x)^2</t>
  </si>
  <si>
    <t>y2</t>
  </si>
  <si>
    <t>suma(y)^2</t>
  </si>
  <si>
    <t>suma</t>
  </si>
  <si>
    <t>num</t>
  </si>
  <si>
    <t>den</t>
  </si>
  <si>
    <t>correlación manual</t>
  </si>
  <si>
    <t>correlación formula</t>
  </si>
  <si>
    <t>n</t>
  </si>
  <si>
    <t>Calcular Q1, Q2 y Q3</t>
  </si>
  <si>
    <t>mediana formula</t>
  </si>
  <si>
    <t>mediana a mano</t>
  </si>
  <si>
    <t>Q1</t>
  </si>
  <si>
    <t>Q2</t>
  </si>
  <si>
    <t>Q3</t>
  </si>
  <si>
    <t>Q1 a mano</t>
  </si>
  <si>
    <t>Q3 a mano</t>
  </si>
  <si>
    <t>Calcular IQR</t>
  </si>
  <si>
    <t>IQR</t>
  </si>
  <si>
    <t>Calcular LI y LS</t>
  </si>
  <si>
    <t>Li</t>
  </si>
  <si>
    <t>LS</t>
  </si>
  <si>
    <t>Cree un cluster donde cada punto es una ciudad las variables los salarios para hombres y mujeres. No puede utilizar librerias. Crear 3 clusters utilizando el k-means.</t>
  </si>
  <si>
    <t xml:space="preserve">a) Cual es el centroide de la iteración actual para el cluster 1, 2 y 3? </t>
  </si>
  <si>
    <t xml:space="preserve">b) Cual es el nuevo label para los puntos en la iteración 2? </t>
  </si>
  <si>
    <t xml:space="preserve">c) Cual es el centroide para la iteración 2? </t>
  </si>
  <si>
    <t xml:space="preserve">d) Cuantas iteraciones son necesarias para que el k-mean termine? </t>
  </si>
  <si>
    <t>e) Cual es el cluster final para cada punto? . Cuales ciudades estan en el mismo grupo y describa que significa cada centroide.</t>
  </si>
  <si>
    <t>centroide x</t>
  </si>
  <si>
    <t>centroide y</t>
  </si>
  <si>
    <t>distc1_3</t>
  </si>
  <si>
    <t>distc2_2</t>
  </si>
  <si>
    <t>distc3_1</t>
  </si>
  <si>
    <t>etiqueta=1</t>
  </si>
  <si>
    <t>k=3</t>
  </si>
  <si>
    <t>iteración 2</t>
  </si>
  <si>
    <t>iteración3</t>
  </si>
  <si>
    <t>etiqueta=2</t>
  </si>
  <si>
    <t>etiqueta=3</t>
  </si>
  <si>
    <t>iteración 4</t>
  </si>
  <si>
    <t>etiqueta=4</t>
  </si>
  <si>
    <t>iteracion 5</t>
  </si>
  <si>
    <t>etiqueta=5</t>
  </si>
  <si>
    <t>Punto 3 (15), Cree un cluster donde cada punto es una ciudad las variables los salarios para hombres y mujeres. No puede utilizar librerias. Crear 3 clusters utilizando el dendograma con la menor distancia.</t>
  </si>
  <si>
    <t>Punto 4 (25) crear una regresion a mano utilizando los datos de la tabla. Utilizar los datos hasta ibague como training y los ultimos como testing.</t>
  </si>
  <si>
    <t xml:space="preserve">   a) Calcular b1 y bo, para crear la ecuación de la regresión (Solo utilizar train). </t>
  </si>
  <si>
    <t xml:space="preserve">b) Cual es el MSE y MAPE para train y test. </t>
  </si>
  <si>
    <t xml:space="preserve">c) Cual es el R2, el RSS y el TSS. </t>
  </si>
  <si>
    <t>y^</t>
  </si>
  <si>
    <t>error entrenamiento</t>
  </si>
  <si>
    <t>num = covarianza</t>
  </si>
  <si>
    <t>dem = varianza</t>
  </si>
  <si>
    <t>b1</t>
  </si>
  <si>
    <t>bo</t>
  </si>
  <si>
    <t>Promedio</t>
  </si>
  <si>
    <t>b2</t>
  </si>
  <si>
    <t>b3</t>
  </si>
  <si>
    <t>Punto 5 (15) crea un 2nn utilizando los datos de la misma tabla</t>
  </si>
  <si>
    <t xml:space="preserve">   a) Cual es el MSE y MAPE para train y test. </t>
  </si>
  <si>
    <t xml:space="preserve">    b) Cual modelo funciona mejor</t>
  </si>
  <si>
    <t>MSE</t>
  </si>
  <si>
    <t>MAPE</t>
  </si>
  <si>
    <t>(Yi^ - yi)/yi</t>
  </si>
  <si>
    <t>RSS</t>
  </si>
  <si>
    <t>TSS</t>
  </si>
  <si>
    <t>R^2</t>
  </si>
  <si>
    <t>suma=</t>
  </si>
  <si>
    <t>ciudad1</t>
  </si>
  <si>
    <t>ciudad2</t>
  </si>
  <si>
    <t>ciudad3</t>
  </si>
  <si>
    <t>ciudad4</t>
  </si>
  <si>
    <t>ciudad5</t>
  </si>
  <si>
    <t>ciudad6</t>
  </si>
  <si>
    <t>ciudad7</t>
  </si>
  <si>
    <t>ciudad8</t>
  </si>
  <si>
    <t>ciudad9</t>
  </si>
  <si>
    <t>ciudad10</t>
  </si>
  <si>
    <t>ciudad11</t>
  </si>
  <si>
    <t>ciudad12</t>
  </si>
  <si>
    <t>ciudad13</t>
  </si>
  <si>
    <t>ciudad14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</si>
</sst>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9"/>
      <color rgb="FF052025"/>
      <name val="Roboto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 indent="11"/>
    </xf>
    <xf numFmtId="0" fontId="0" fillId="2" borderId="0" xfId="0" applyFill="1"/>
    <xf numFmtId="0" fontId="0" fillId="3" borderId="0" xfId="0" applyFill="1"/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371475</xdr:colOff>
      <xdr:row>16</xdr:row>
      <xdr:rowOff>133350</xdr:rowOff>
    </xdr:from>
    <xdr:to>
      <xdr:col>14</xdr:col>
      <xdr:colOff>415298</xdr:colOff>
      <xdr:row>20</xdr:row>
      <xdr:rowOff>76298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7EA0A8-6627-4120-BF02-434348B12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0" y="3895725"/>
          <a:ext cx="2429214" cy="70494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49</xdr:row>
      <xdr:rowOff>114300</xdr:rowOff>
    </xdr:from>
    <xdr:to>
      <xdr:col>6</xdr:col>
      <xdr:colOff>381209</xdr:colOff>
      <xdr:row>51</xdr:row>
      <xdr:rowOff>85774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6D305-A0AF-FB2A-5D80-79B8F1C34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0163175"/>
          <a:ext cx="1495634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53</xdr:row>
      <xdr:rowOff>104775</xdr:rowOff>
    </xdr:from>
    <xdr:to>
      <xdr:col>6</xdr:col>
      <xdr:colOff>905158</xdr:colOff>
      <xdr:row>58</xdr:row>
      <xdr:rowOff>9645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106C58F-41D2-07F7-E489-BCC0C76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7325" y="10915650"/>
          <a:ext cx="2029108" cy="857370"/>
        </a:xfrm>
        <a:prstGeom prst="rect">
          <a:avLst/>
        </a:prstGeom>
      </xdr:spPr>
    </xdr:pic>
    <xdr:clientData/>
  </xdr:twoCellAnchor>
  <xdr:oneCellAnchor>
    <xdr:from>
      <xdr:col>9</xdr:col>
      <xdr:colOff>28575</xdr:colOff>
      <xdr:row>49</xdr:row>
      <xdr:rowOff>114300</xdr:rowOff>
    </xdr:from>
    <xdr:ext cx="1495634" cy="352474"/>
    <xdr:pic>
      <xdr:nvPicPr>
        <xdr:cNvPr id="5" name="Imagen 4">
          <a:extLst>
            <a:ext uri="{FF2B5EF4-FFF2-40B4-BE49-F238E27FC236}">
              <a16:creationId xmlns:a16="http://schemas.microsoft.com/office/drawing/2014/main" id="{0985ECBE-7076-4351-B299-F3332E749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9749" y="10161104"/>
          <a:ext cx="1495634" cy="352474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53</xdr:row>
      <xdr:rowOff>104775</xdr:rowOff>
    </xdr:from>
    <xdr:ext cx="2029108" cy="857370"/>
    <xdr:pic>
      <xdr:nvPicPr>
        <xdr:cNvPr id="6" name="Imagen 5">
          <a:extLst>
            <a:ext uri="{FF2B5EF4-FFF2-40B4-BE49-F238E27FC236}">
              <a16:creationId xmlns:a16="http://schemas.microsoft.com/office/drawing/2014/main" id="{F9BD2B7D-BD1F-4045-BBF7-099861E9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0224" y="10913579"/>
          <a:ext cx="2029108" cy="85737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1</xdr:row>
      <xdr:rowOff>57150</xdr:rowOff>
    </xdr:from>
    <xdr:to>
      <xdr:col>20</xdr:col>
      <xdr:colOff>315165</xdr:colOff>
      <xdr:row>13</xdr:row>
      <xdr:rowOff>76522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6F92EC-C3DD-47F4-BC67-65D62236E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247650"/>
          <a:ext cx="6020640" cy="2305372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14</xdr:row>
      <xdr:rowOff>95250</xdr:rowOff>
    </xdr:from>
    <xdr:to>
      <xdr:col>15</xdr:col>
      <xdr:colOff>714725</xdr:colOff>
      <xdr:row>26</xdr:row>
      <xdr:rowOff>152727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FC88D-38F1-4ADC-A88B-E648EAA6B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96625" y="2762250"/>
          <a:ext cx="2505425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9588-795B-4C3D-8DC9-0D2EFC2BBC10}">
  <dimension ref="A1:Q310"/>
  <sheetViews>
    <sheetView topLeftCell="A13" zoomScale="115" zoomScaleNormal="115" workbookViewId="0">
      <selection activeCell="E1" sqref="E1:H15"/>
    </sheetView>
  </sheetViews>
  <sheetFormatPr baseColWidth="10" defaultRowHeight="15" x14ac:dyDescent="0.25"/>
  <cols>
    <col min="1" max="1" width="13.42578125" style="2" bestFit="1" customWidth="1"/>
    <col min="2" max="2" width="7.28515625" style="2" bestFit="1" customWidth="1"/>
    <col min="3" max="3" width="9.85546875" style="2" bestFit="1" customWidth="1"/>
    <col min="4" max="4" width="22.7109375" style="1" customWidth="1"/>
    <col min="5" max="5" width="25.42578125" style="1" customWidth="1"/>
    <col min="6" max="6" width="17.140625" style="1" bestFit="1" customWidth="1"/>
    <col min="7" max="7" width="21.42578125" style="1" customWidth="1"/>
    <col min="8" max="8" width="20" style="1" customWidth="1"/>
    <col min="9" max="10" width="11.42578125" style="1"/>
    <col min="11" max="11" width="17.28515625" style="1" customWidth="1"/>
    <col min="12" max="12" width="12.85546875" style="1" customWidth="1"/>
    <col min="13" max="14" width="11.42578125" style="1"/>
    <col min="15" max="15" width="12" style="1" bestFit="1" customWidth="1"/>
    <col min="16" max="16" width="11.42578125" style="1"/>
    <col min="17" max="17" width="16" style="1" customWidth="1"/>
    <col min="18" max="16384" width="11.42578125" style="1"/>
  </cols>
  <sheetData>
    <row r="1" spans="1:17" ht="71.25" x14ac:dyDescent="0.25">
      <c r="A1" s="3" t="s">
        <v>0</v>
      </c>
      <c r="B1" s="3" t="s">
        <v>15</v>
      </c>
      <c r="C1" s="3" t="s">
        <v>18</v>
      </c>
      <c r="D1" s="5" t="s">
        <v>19</v>
      </c>
      <c r="F1" s="3" t="s">
        <v>21</v>
      </c>
      <c r="G1" s="3" t="s">
        <v>22</v>
      </c>
      <c r="H1" s="3" t="s">
        <v>23</v>
      </c>
      <c r="J1"/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s="2" t="s">
        <v>1</v>
      </c>
      <c r="B2" s="2" t="s">
        <v>16</v>
      </c>
      <c r="C2" s="2">
        <v>6432.1</v>
      </c>
      <c r="D2" s="5"/>
      <c r="E2" s="1">
        <v>1</v>
      </c>
      <c r="F2" s="2" t="str" cm="1">
        <f t="array" ref="F2">INDEX(A:A, ROW()*2-2)</f>
        <v>Armenia</v>
      </c>
      <c r="G2" s="2" cm="1">
        <f t="array" ref="G2">INDEX(C:C, ROW()*2-1)</f>
        <v>6261.5</v>
      </c>
      <c r="H2" s="2" cm="1">
        <f t="array" ref="H2">INDEX(C:C, ROW()*2-2)</f>
        <v>6432.1</v>
      </c>
      <c r="J2">
        <v>1</v>
      </c>
      <c r="K2">
        <f>G2*H2</f>
        <v>40274594.150000006</v>
      </c>
      <c r="L2">
        <f t="shared" ref="L2:L15" si="0">G2</f>
        <v>6261.5</v>
      </c>
      <c r="M2">
        <f t="shared" ref="M2:M15" si="1">H2</f>
        <v>6432.1</v>
      </c>
      <c r="N2">
        <f>L2^2</f>
        <v>39206382.25</v>
      </c>
      <c r="O2"/>
      <c r="P2">
        <f>M2^2</f>
        <v>41371910.410000004</v>
      </c>
      <c r="Q2"/>
    </row>
    <row r="3" spans="1:17" x14ac:dyDescent="0.25">
      <c r="A3" s="2" t="s">
        <v>1</v>
      </c>
      <c r="B3" s="2" t="s">
        <v>17</v>
      </c>
      <c r="C3" s="2">
        <v>6261.5</v>
      </c>
      <c r="D3" s="7" t="s">
        <v>20</v>
      </c>
      <c r="E3" s="1">
        <v>2</v>
      </c>
      <c r="F3" s="2" t="str" cm="1">
        <f t="array" ref="F3">INDEX(A:A, ROW()*2-2)</f>
        <v>Baranquilla</v>
      </c>
      <c r="G3" s="2" cm="1">
        <f t="array" ref="G3">INDEX(C:C, ROW()*2-1)</f>
        <v>6045.3</v>
      </c>
      <c r="H3" s="2" cm="1">
        <f t="array" ref="H3">INDEX(C:C, ROW()*2-2)</f>
        <v>6417.4</v>
      </c>
      <c r="J3">
        <v>2</v>
      </c>
      <c r="K3">
        <f t="shared" ref="K3:K15" si="2">G3*H3</f>
        <v>38795108.219999999</v>
      </c>
      <c r="L3">
        <f t="shared" si="0"/>
        <v>6045.3</v>
      </c>
      <c r="M3">
        <f t="shared" si="1"/>
        <v>6417.4</v>
      </c>
      <c r="N3">
        <f t="shared" ref="N3:N15" si="3">L3^2</f>
        <v>36545652.090000004</v>
      </c>
      <c r="O3"/>
      <c r="P3">
        <f t="shared" ref="P3:P6" si="4">M3^2</f>
        <v>41183022.759999998</v>
      </c>
      <c r="Q3"/>
    </row>
    <row r="4" spans="1:17" x14ac:dyDescent="0.25">
      <c r="A4" s="2" t="s">
        <v>2</v>
      </c>
      <c r="B4" s="2" t="s">
        <v>16</v>
      </c>
      <c r="C4" s="2">
        <v>6417.4</v>
      </c>
      <c r="E4" s="1">
        <v>3</v>
      </c>
      <c r="F4" s="2" t="str" cm="1">
        <f t="array" ref="F4">INDEX(A:A, ROW()*2-2)</f>
        <v>Bogotá</v>
      </c>
      <c r="G4" s="2" cm="1">
        <f t="array" ref="G4">INDEX(C:C, ROW()*2-1)</f>
        <v>8960.9</v>
      </c>
      <c r="H4" s="2" cm="1">
        <f t="array" ref="H4">INDEX(C:C, ROW()*2-2)</f>
        <v>9562.6</v>
      </c>
      <c r="J4">
        <v>3</v>
      </c>
      <c r="K4">
        <f t="shared" si="2"/>
        <v>85689502.340000004</v>
      </c>
      <c r="L4">
        <f t="shared" si="0"/>
        <v>8960.9</v>
      </c>
      <c r="M4">
        <f t="shared" si="1"/>
        <v>9562.6</v>
      </c>
      <c r="N4">
        <f t="shared" si="3"/>
        <v>80297728.809999987</v>
      </c>
      <c r="O4"/>
      <c r="P4">
        <f t="shared" si="4"/>
        <v>91443318.760000005</v>
      </c>
      <c r="Q4"/>
    </row>
    <row r="5" spans="1:17" x14ac:dyDescent="0.25">
      <c r="A5" s="2" t="s">
        <v>2</v>
      </c>
      <c r="B5" s="2" t="s">
        <v>17</v>
      </c>
      <c r="C5" s="2">
        <v>6045.3</v>
      </c>
      <c r="E5" s="1">
        <v>4</v>
      </c>
      <c r="F5" s="2" t="str" cm="1">
        <f t="array" ref="F5">INDEX(A:A, ROW()*2-2)</f>
        <v>Bucaramanga</v>
      </c>
      <c r="G5" s="2" cm="1">
        <f t="array" ref="G5">INDEX(C:C, ROW()*2-1)</f>
        <v>6181.7</v>
      </c>
      <c r="H5" s="2" cm="1">
        <f t="array" ref="H5">INDEX(C:C, ROW()*2-2)</f>
        <v>6583</v>
      </c>
      <c r="J5">
        <v>4</v>
      </c>
      <c r="K5">
        <f t="shared" si="2"/>
        <v>40694131.100000001</v>
      </c>
      <c r="L5">
        <f t="shared" si="0"/>
        <v>6181.7</v>
      </c>
      <c r="M5">
        <f t="shared" si="1"/>
        <v>6583</v>
      </c>
      <c r="N5">
        <f t="shared" si="3"/>
        <v>38213414.890000001</v>
      </c>
      <c r="O5"/>
      <c r="P5">
        <f t="shared" si="4"/>
        <v>43335889</v>
      </c>
      <c r="Q5"/>
    </row>
    <row r="6" spans="1:17" x14ac:dyDescent="0.25">
      <c r="A6" s="2" t="s">
        <v>3</v>
      </c>
      <c r="B6" s="2" t="s">
        <v>16</v>
      </c>
      <c r="C6" s="2">
        <v>9562.6</v>
      </c>
      <c r="E6" s="1">
        <v>5</v>
      </c>
      <c r="F6" s="2" t="str" cm="1">
        <f t="array" ref="F6">INDEX(A:A, ROW()*2-2)</f>
        <v>Cali</v>
      </c>
      <c r="G6" s="2" cm="1">
        <f t="array" ref="G6">INDEX(C:C, ROW()*2-1)</f>
        <v>7537.3</v>
      </c>
      <c r="H6" s="2" cm="1">
        <f t="array" ref="H6">INDEX(C:C, ROW()*2-2)</f>
        <v>7738</v>
      </c>
      <c r="J6">
        <v>5</v>
      </c>
      <c r="K6">
        <f t="shared" si="2"/>
        <v>58323627.399999999</v>
      </c>
      <c r="L6">
        <f t="shared" si="0"/>
        <v>7537.3</v>
      </c>
      <c r="M6">
        <f t="shared" si="1"/>
        <v>7738</v>
      </c>
      <c r="N6">
        <f t="shared" si="3"/>
        <v>56810891.289999999</v>
      </c>
      <c r="O6"/>
      <c r="P6">
        <f t="shared" si="4"/>
        <v>59876644</v>
      </c>
      <c r="Q6"/>
    </row>
    <row r="7" spans="1:17" x14ac:dyDescent="0.25">
      <c r="A7" s="2" t="s">
        <v>3</v>
      </c>
      <c r="B7" s="2" t="s">
        <v>17</v>
      </c>
      <c r="C7" s="2">
        <v>8960.9</v>
      </c>
      <c r="E7" s="1">
        <v>6</v>
      </c>
      <c r="F7" s="2" t="str" cm="1">
        <f t="array" ref="F7">INDEX(A:A, ROW()*2-2)</f>
        <v>Cartagena</v>
      </c>
      <c r="G7" s="2" cm="1">
        <f t="array" ref="G7">INDEX(C:C, ROW()*2-1)</f>
        <v>5747.4</v>
      </c>
      <c r="H7" s="2" cm="1">
        <f t="array" ref="H7">INDEX(C:C, ROW()*2-2)</f>
        <v>6428.1</v>
      </c>
      <c r="J7">
        <v>6</v>
      </c>
      <c r="K7">
        <f t="shared" si="2"/>
        <v>36944861.939999998</v>
      </c>
      <c r="L7">
        <f t="shared" si="0"/>
        <v>5747.4</v>
      </c>
      <c r="M7">
        <f t="shared" si="1"/>
        <v>6428.1</v>
      </c>
      <c r="N7">
        <f t="shared" si="3"/>
        <v>33032606.759999994</v>
      </c>
      <c r="O7"/>
      <c r="P7">
        <f>M7^2</f>
        <v>41320469.610000007</v>
      </c>
      <c r="Q7"/>
    </row>
    <row r="8" spans="1:17" x14ac:dyDescent="0.25">
      <c r="A8" s="2" t="s">
        <v>4</v>
      </c>
      <c r="B8" s="2" t="s">
        <v>16</v>
      </c>
      <c r="C8" s="2">
        <v>6583</v>
      </c>
      <c r="E8" s="1">
        <v>7</v>
      </c>
      <c r="F8" s="2" t="str" cm="1">
        <f t="array" ref="F8">INDEX(A:A, ROW()*2-2)</f>
        <v>Cúcuta</v>
      </c>
      <c r="G8" s="2" cm="1">
        <f t="array" ref="G8">INDEX(C:C, ROW()*2-1)</f>
        <v>4747.2</v>
      </c>
      <c r="H8" s="2" cm="1">
        <f t="array" ref="H8">INDEX(C:C, ROW()*2-2)</f>
        <v>4626</v>
      </c>
      <c r="J8">
        <v>7</v>
      </c>
      <c r="K8">
        <f t="shared" si="2"/>
        <v>21960547.199999999</v>
      </c>
      <c r="L8">
        <f t="shared" si="0"/>
        <v>4747.2</v>
      </c>
      <c r="M8">
        <f t="shared" si="1"/>
        <v>4626</v>
      </c>
      <c r="N8">
        <f t="shared" si="3"/>
        <v>22535907.84</v>
      </c>
      <c r="P8">
        <f t="shared" ref="P8:P15" si="5">M8^2</f>
        <v>21399876</v>
      </c>
    </row>
    <row r="9" spans="1:17" x14ac:dyDescent="0.25">
      <c r="A9" s="2" t="s">
        <v>4</v>
      </c>
      <c r="B9" s="2" t="s">
        <v>17</v>
      </c>
      <c r="C9" s="2">
        <v>6181.7</v>
      </c>
      <c r="E9" s="1">
        <v>8</v>
      </c>
      <c r="F9" s="2" t="str" cm="1">
        <f t="array" ref="F9">INDEX(A:A, ROW()*2-2)</f>
        <v>Florencia</v>
      </c>
      <c r="G9" s="2" cm="1">
        <f t="array" ref="G9">INDEX(C:C, ROW()*2-1)</f>
        <v>6477.5</v>
      </c>
      <c r="H9" s="2" cm="1">
        <f t="array" ref="H9">INDEX(C:C, ROW()*2-2)</f>
        <v>6529.2</v>
      </c>
      <c r="J9">
        <v>8</v>
      </c>
      <c r="K9">
        <f t="shared" si="2"/>
        <v>42292893</v>
      </c>
      <c r="L9">
        <f t="shared" si="0"/>
        <v>6477.5</v>
      </c>
      <c r="M9">
        <f t="shared" si="1"/>
        <v>6529.2</v>
      </c>
      <c r="N9">
        <f t="shared" si="3"/>
        <v>41958006.25</v>
      </c>
      <c r="P9">
        <f t="shared" si="5"/>
        <v>42630452.640000001</v>
      </c>
    </row>
    <row r="10" spans="1:17" x14ac:dyDescent="0.25">
      <c r="A10" s="2" t="s">
        <v>5</v>
      </c>
      <c r="B10" s="2" t="s">
        <v>16</v>
      </c>
      <c r="C10" s="2">
        <v>7738</v>
      </c>
      <c r="E10" s="1">
        <v>9</v>
      </c>
      <c r="F10" s="2" t="str" cm="1">
        <f t="array" ref="F10">INDEX(A:A, ROW()*2-2)</f>
        <v>Ibagué</v>
      </c>
      <c r="G10" s="2" cm="1">
        <f t="array" ref="G10">INDEX(C:C, ROW()*2-1)</f>
        <v>6410.6</v>
      </c>
      <c r="H10" s="2" cm="1">
        <f t="array" ref="H10">INDEX(C:C, ROW()*2-2)</f>
        <v>6826</v>
      </c>
      <c r="J10">
        <v>9</v>
      </c>
      <c r="K10">
        <f t="shared" si="2"/>
        <v>43758755.600000001</v>
      </c>
      <c r="L10">
        <f t="shared" si="0"/>
        <v>6410.6</v>
      </c>
      <c r="M10">
        <f t="shared" si="1"/>
        <v>6826</v>
      </c>
      <c r="N10">
        <f t="shared" si="3"/>
        <v>41095792.360000007</v>
      </c>
      <c r="P10">
        <f t="shared" si="5"/>
        <v>46594276</v>
      </c>
    </row>
    <row r="11" spans="1:17" x14ac:dyDescent="0.25">
      <c r="A11" s="2" t="s">
        <v>5</v>
      </c>
      <c r="B11" s="2" t="s">
        <v>17</v>
      </c>
      <c r="C11" s="2">
        <v>7537.3</v>
      </c>
      <c r="E11" s="1">
        <v>10</v>
      </c>
      <c r="F11" s="2" t="str" cm="1">
        <f t="array" ref="F11">INDEX(A:A, ROW()*2-2)</f>
        <v>Manizales</v>
      </c>
      <c r="G11" s="2" cm="1">
        <f t="array" ref="G11">INDEX(C:C, ROW()*2-1)</f>
        <v>7326.3</v>
      </c>
      <c r="H11" s="2" cm="1">
        <f t="array" ref="H11">INDEX(C:C, ROW()*2-2)</f>
        <v>7365.3</v>
      </c>
      <c r="J11">
        <v>10</v>
      </c>
      <c r="K11">
        <f t="shared" si="2"/>
        <v>53960397.390000001</v>
      </c>
      <c r="L11">
        <f t="shared" si="0"/>
        <v>7326.3</v>
      </c>
      <c r="M11">
        <f t="shared" si="1"/>
        <v>7365.3</v>
      </c>
      <c r="N11">
        <f t="shared" si="3"/>
        <v>53674671.690000005</v>
      </c>
      <c r="P11">
        <f t="shared" si="5"/>
        <v>54247644.090000004</v>
      </c>
    </row>
    <row r="12" spans="1:17" x14ac:dyDescent="0.25">
      <c r="A12" s="2" t="s">
        <v>6</v>
      </c>
      <c r="B12" s="2" t="s">
        <v>16</v>
      </c>
      <c r="C12" s="2">
        <v>6428.1</v>
      </c>
      <c r="E12" s="1">
        <v>11</v>
      </c>
      <c r="F12" s="2" t="str" cm="1">
        <f t="array" ref="F12">INDEX(A:A, ROW()*2-2)</f>
        <v>Medellín</v>
      </c>
      <c r="G12" s="2" cm="1">
        <f t="array" ref="G12">INDEX(C:C, ROW()*2-1)</f>
        <v>7915.4</v>
      </c>
      <c r="H12" s="2" cm="1">
        <f t="array" ref="H12">INDEX(C:C, ROW()*2-2)</f>
        <v>8513.4</v>
      </c>
      <c r="J12">
        <v>11</v>
      </c>
      <c r="K12">
        <f t="shared" si="2"/>
        <v>67386966.359999999</v>
      </c>
      <c r="L12">
        <f t="shared" si="0"/>
        <v>7915.4</v>
      </c>
      <c r="M12">
        <f t="shared" si="1"/>
        <v>8513.4</v>
      </c>
      <c r="N12">
        <f t="shared" si="3"/>
        <v>62653557.159999996</v>
      </c>
      <c r="P12">
        <f t="shared" si="5"/>
        <v>72477979.559999987</v>
      </c>
    </row>
    <row r="13" spans="1:17" x14ac:dyDescent="0.25">
      <c r="A13" s="2" t="s">
        <v>6</v>
      </c>
      <c r="B13" s="2" t="s">
        <v>17</v>
      </c>
      <c r="C13" s="2">
        <v>5747.4</v>
      </c>
      <c r="E13" s="1">
        <v>12</v>
      </c>
      <c r="F13" s="2" t="str" cm="1">
        <f t="array" ref="F13">INDEX(A:A, ROW()*2-2)</f>
        <v>Montería</v>
      </c>
      <c r="G13" s="2" cm="1">
        <f t="array" ref="G13">INDEX(C:C, ROW()*2-1)</f>
        <v>5374.8</v>
      </c>
      <c r="H13" s="2" cm="1">
        <f t="array" ref="H13">INDEX(C:C, ROW()*2-2)</f>
        <v>5909.6</v>
      </c>
      <c r="J13">
        <v>12</v>
      </c>
      <c r="K13">
        <f t="shared" si="2"/>
        <v>31762918.080000002</v>
      </c>
      <c r="L13">
        <f t="shared" si="0"/>
        <v>5374.8</v>
      </c>
      <c r="M13">
        <f t="shared" si="1"/>
        <v>5909.6</v>
      </c>
      <c r="N13">
        <f t="shared" si="3"/>
        <v>28888475.040000003</v>
      </c>
      <c r="P13">
        <f t="shared" si="5"/>
        <v>34923372.160000004</v>
      </c>
    </row>
    <row r="14" spans="1:17" x14ac:dyDescent="0.25">
      <c r="A14" s="2" t="s">
        <v>7</v>
      </c>
      <c r="B14" s="2" t="s">
        <v>16</v>
      </c>
      <c r="C14" s="2">
        <v>4626</v>
      </c>
      <c r="E14" s="1">
        <v>13</v>
      </c>
      <c r="F14" s="2" t="str" cm="1">
        <f t="array" ref="F14">INDEX(A:A, ROW()*2-2)</f>
        <v>Neiva</v>
      </c>
      <c r="G14" s="2" cm="1">
        <f t="array" ref="G14">INDEX(C:C, ROW()*2-1)</f>
        <v>6208.9</v>
      </c>
      <c r="H14" s="2" cm="1">
        <f t="array" ref="H14">INDEX(C:C, ROW()*2-2)</f>
        <v>6662.1</v>
      </c>
      <c r="J14">
        <v>13</v>
      </c>
      <c r="K14">
        <f t="shared" si="2"/>
        <v>41364312.689999998</v>
      </c>
      <c r="L14">
        <f t="shared" si="0"/>
        <v>6208.9</v>
      </c>
      <c r="M14">
        <f t="shared" si="1"/>
        <v>6662.1</v>
      </c>
      <c r="N14">
        <f t="shared" si="3"/>
        <v>38550439.209999993</v>
      </c>
      <c r="P14">
        <f t="shared" si="5"/>
        <v>44383576.410000004</v>
      </c>
    </row>
    <row r="15" spans="1:17" x14ac:dyDescent="0.25">
      <c r="A15" s="2" t="s">
        <v>7</v>
      </c>
      <c r="B15" s="2" t="s">
        <v>17</v>
      </c>
      <c r="C15" s="2">
        <v>4747.2</v>
      </c>
      <c r="E15" s="1">
        <v>14</v>
      </c>
      <c r="F15" s="2" t="str" cm="1">
        <f t="array" ref="F15">INDEX(A:A, ROW()*2-2)</f>
        <v>Pasto</v>
      </c>
      <c r="G15" s="2" cm="1">
        <f t="array" ref="G15">INDEX(C:C, ROW()*2-1)</f>
        <v>6515.8</v>
      </c>
      <c r="H15" s="2" cm="1">
        <f t="array" ref="H15">INDEX(C:C, ROW()*2-2)</f>
        <v>6979.3</v>
      </c>
      <c r="J15">
        <v>14</v>
      </c>
      <c r="K15">
        <f t="shared" si="2"/>
        <v>45475722.940000005</v>
      </c>
      <c r="L15">
        <f t="shared" si="0"/>
        <v>6515.8</v>
      </c>
      <c r="M15">
        <f t="shared" si="1"/>
        <v>6979.3</v>
      </c>
      <c r="N15">
        <f t="shared" si="3"/>
        <v>42455649.640000001</v>
      </c>
      <c r="P15">
        <f t="shared" si="5"/>
        <v>48710628.490000002</v>
      </c>
    </row>
    <row r="16" spans="1:17" x14ac:dyDescent="0.25">
      <c r="A16" s="2" t="s">
        <v>8</v>
      </c>
      <c r="B16" s="2" t="s">
        <v>16</v>
      </c>
      <c r="C16" s="2">
        <v>6529.2</v>
      </c>
      <c r="J16" t="s">
        <v>31</v>
      </c>
      <c r="K16">
        <f>SUM(K2:K15)</f>
        <v>648684338.41000009</v>
      </c>
      <c r="L16">
        <f>SUM(L2:L15)</f>
        <v>91710.599999999991</v>
      </c>
      <c r="M16">
        <f>SUM(M2:M15)</f>
        <v>96572.1</v>
      </c>
      <c r="N16">
        <f>SUM(N2:N15)</f>
        <v>615919175.27999997</v>
      </c>
      <c r="O16">
        <f>SUM(L2:L15)^2</f>
        <v>8410834152.3599987</v>
      </c>
      <c r="P16">
        <f>SUM(P2:P15)</f>
        <v>683899059.88999987</v>
      </c>
      <c r="Q16">
        <f>SUM(M2:M15)^2</f>
        <v>9326170498.4100018</v>
      </c>
    </row>
    <row r="17" spans="1:17" x14ac:dyDescent="0.25">
      <c r="A17" s="2" t="s">
        <v>8</v>
      </c>
      <c r="B17" s="2" t="s">
        <v>17</v>
      </c>
      <c r="C17" s="2">
        <v>6477.5</v>
      </c>
      <c r="H17" s="1" t="s">
        <v>36</v>
      </c>
      <c r="I17" s="1">
        <f>COUNTA(F2:F15)</f>
        <v>14</v>
      </c>
      <c r="J17"/>
      <c r="K17"/>
      <c r="L17"/>
      <c r="M17"/>
      <c r="N17"/>
      <c r="O17"/>
      <c r="P17"/>
      <c r="Q17"/>
    </row>
    <row r="18" spans="1:17" x14ac:dyDescent="0.25">
      <c r="A18" s="2" t="s">
        <v>9</v>
      </c>
      <c r="B18" s="2" t="s">
        <v>16</v>
      </c>
      <c r="C18" s="2">
        <v>6826</v>
      </c>
      <c r="J18" t="s">
        <v>32</v>
      </c>
      <c r="K18">
        <f>(I17*K16)-(L16)*(M16)</f>
        <v>224895503.48000145</v>
      </c>
      <c r="L18"/>
      <c r="M18"/>
      <c r="N18"/>
      <c r="O18"/>
      <c r="P18"/>
      <c r="Q18"/>
    </row>
    <row r="19" spans="1:17" x14ac:dyDescent="0.25">
      <c r="A19" s="2" t="s">
        <v>9</v>
      </c>
      <c r="B19" s="2" t="s">
        <v>17</v>
      </c>
      <c r="C19" s="2">
        <v>6410.6</v>
      </c>
      <c r="J19" t="s">
        <v>33</v>
      </c>
      <c r="K19">
        <f>SQRT(((I17*N16)-O16)*((I17*P16)-Q16))</f>
        <v>229505523.15487525</v>
      </c>
      <c r="L19"/>
      <c r="M19"/>
      <c r="N19"/>
      <c r="O19"/>
      <c r="P19"/>
      <c r="Q19"/>
    </row>
    <row r="20" spans="1:17" x14ac:dyDescent="0.25">
      <c r="A20" s="2" t="s">
        <v>10</v>
      </c>
      <c r="B20" s="2" t="s">
        <v>16</v>
      </c>
      <c r="C20" s="2">
        <v>7365.3</v>
      </c>
      <c r="J20" t="s">
        <v>34</v>
      </c>
      <c r="K20">
        <f>K18/K19</f>
        <v>0.9799132517095771</v>
      </c>
      <c r="L20"/>
      <c r="M20"/>
      <c r="N20"/>
      <c r="O20"/>
      <c r="P20"/>
      <c r="Q20"/>
    </row>
    <row r="21" spans="1:17" x14ac:dyDescent="0.25">
      <c r="A21" s="2" t="s">
        <v>10</v>
      </c>
      <c r="B21" s="2" t="s">
        <v>17</v>
      </c>
      <c r="C21" s="2">
        <v>7326.3</v>
      </c>
      <c r="J21" t="s">
        <v>35</v>
      </c>
      <c r="K21">
        <f>CORREL(G2:G15,H2:H15)</f>
        <v>0.97991325170956911</v>
      </c>
      <c r="L21"/>
      <c r="M21"/>
      <c r="N21"/>
      <c r="O21"/>
      <c r="P21"/>
      <c r="Q21"/>
    </row>
    <row r="22" spans="1:17" x14ac:dyDescent="0.25">
      <c r="A22" s="2" t="s">
        <v>11</v>
      </c>
      <c r="B22" s="2" t="s">
        <v>16</v>
      </c>
      <c r="C22" s="2">
        <v>8513.4</v>
      </c>
    </row>
    <row r="23" spans="1:17" x14ac:dyDescent="0.25">
      <c r="A23" s="2" t="s">
        <v>11</v>
      </c>
      <c r="B23" s="2" t="s">
        <v>17</v>
      </c>
      <c r="C23" s="2">
        <v>7915.4</v>
      </c>
      <c r="E23" s="3" t="s">
        <v>0</v>
      </c>
      <c r="F23" s="3" t="s">
        <v>15</v>
      </c>
      <c r="G23" s="3" t="s">
        <v>18</v>
      </c>
      <c r="I23" s="3" t="s">
        <v>0</v>
      </c>
      <c r="J23" s="3" t="s">
        <v>15</v>
      </c>
      <c r="K23" s="3" t="s">
        <v>18</v>
      </c>
    </row>
    <row r="24" spans="1:17" x14ac:dyDescent="0.25">
      <c r="A24" s="2" t="s">
        <v>12</v>
      </c>
      <c r="B24" s="2" t="s">
        <v>16</v>
      </c>
      <c r="C24" s="2">
        <v>5909.6</v>
      </c>
      <c r="E24" s="2" t="s">
        <v>7</v>
      </c>
      <c r="F24" s="2" t="s">
        <v>16</v>
      </c>
      <c r="G24" s="2">
        <v>4626</v>
      </c>
      <c r="H24" s="1">
        <v>1</v>
      </c>
      <c r="I24" s="2" t="s">
        <v>7</v>
      </c>
      <c r="J24" s="2" t="s">
        <v>17</v>
      </c>
      <c r="K24" s="2">
        <v>4747.2</v>
      </c>
    </row>
    <row r="25" spans="1:17" x14ac:dyDescent="0.25">
      <c r="A25" s="2" t="s">
        <v>12</v>
      </c>
      <c r="B25" s="2" t="s">
        <v>17</v>
      </c>
      <c r="C25" s="2">
        <v>5374.8</v>
      </c>
      <c r="E25" s="2" t="s">
        <v>12</v>
      </c>
      <c r="F25" s="2" t="s">
        <v>16</v>
      </c>
      <c r="G25" s="2">
        <v>5909.6</v>
      </c>
      <c r="H25" s="1">
        <v>2</v>
      </c>
      <c r="I25" s="2" t="s">
        <v>12</v>
      </c>
      <c r="J25" s="2" t="s">
        <v>17</v>
      </c>
      <c r="K25" s="2">
        <v>5374.8</v>
      </c>
    </row>
    <row r="26" spans="1:17" x14ac:dyDescent="0.25">
      <c r="A26" s="2" t="s">
        <v>13</v>
      </c>
      <c r="B26" s="2" t="s">
        <v>16</v>
      </c>
      <c r="C26" s="2">
        <v>6662.1</v>
      </c>
      <c r="E26" s="2" t="s">
        <v>2</v>
      </c>
      <c r="F26" s="2" t="s">
        <v>16</v>
      </c>
      <c r="G26" s="2">
        <v>6417.4</v>
      </c>
      <c r="H26" s="1">
        <v>3</v>
      </c>
      <c r="I26" s="2" t="s">
        <v>6</v>
      </c>
      <c r="J26" s="2" t="s">
        <v>17</v>
      </c>
      <c r="K26" s="2">
        <v>5747.4</v>
      </c>
    </row>
    <row r="27" spans="1:17" x14ac:dyDescent="0.25">
      <c r="A27" s="2" t="s">
        <v>13</v>
      </c>
      <c r="B27" s="2" t="s">
        <v>17</v>
      </c>
      <c r="C27" s="2">
        <v>6208.9</v>
      </c>
      <c r="E27" s="2" t="s">
        <v>6</v>
      </c>
      <c r="F27" s="2" t="s">
        <v>16</v>
      </c>
      <c r="G27" s="2">
        <v>6428.1</v>
      </c>
      <c r="H27" s="1">
        <v>4</v>
      </c>
      <c r="I27" s="2" t="s">
        <v>2</v>
      </c>
      <c r="J27" s="2" t="s">
        <v>17</v>
      </c>
      <c r="K27" s="2">
        <v>6045.3</v>
      </c>
    </row>
    <row r="28" spans="1:17" x14ac:dyDescent="0.25">
      <c r="A28" s="2" t="s">
        <v>14</v>
      </c>
      <c r="B28" s="2" t="s">
        <v>16</v>
      </c>
      <c r="C28" s="2">
        <v>6979.3</v>
      </c>
      <c r="E28" s="2" t="s">
        <v>1</v>
      </c>
      <c r="F28" s="2" t="s">
        <v>16</v>
      </c>
      <c r="G28" s="2">
        <v>6432.1</v>
      </c>
      <c r="H28" s="1">
        <v>5</v>
      </c>
      <c r="I28" s="2" t="s">
        <v>4</v>
      </c>
      <c r="J28" s="2" t="s">
        <v>17</v>
      </c>
      <c r="K28" s="2">
        <v>6181.7</v>
      </c>
    </row>
    <row r="29" spans="1:17" x14ac:dyDescent="0.25">
      <c r="A29" s="6" t="s">
        <v>14</v>
      </c>
      <c r="B29" s="6" t="s">
        <v>17</v>
      </c>
      <c r="C29" s="6">
        <v>6515.8</v>
      </c>
      <c r="E29" s="2" t="s">
        <v>8</v>
      </c>
      <c r="F29" s="2" t="s">
        <v>16</v>
      </c>
      <c r="G29" s="2">
        <v>6529.2</v>
      </c>
      <c r="H29" s="1">
        <v>6</v>
      </c>
      <c r="I29" s="2" t="s">
        <v>13</v>
      </c>
      <c r="J29" s="2" t="s">
        <v>17</v>
      </c>
      <c r="K29" s="2">
        <v>6208.9</v>
      </c>
    </row>
    <row r="30" spans="1:17" x14ac:dyDescent="0.25">
      <c r="A30" s="1"/>
      <c r="B30" s="1"/>
      <c r="C30" s="1"/>
      <c r="E30" s="2" t="s">
        <v>4</v>
      </c>
      <c r="F30" s="2" t="s">
        <v>16</v>
      </c>
      <c r="G30" s="2">
        <v>6583</v>
      </c>
      <c r="H30" s="1">
        <v>7</v>
      </c>
      <c r="I30" s="2" t="s">
        <v>1</v>
      </c>
      <c r="J30" s="2" t="s">
        <v>17</v>
      </c>
      <c r="K30" s="2">
        <v>6261.5</v>
      </c>
    </row>
    <row r="31" spans="1:17" x14ac:dyDescent="0.25">
      <c r="A31" s="1"/>
      <c r="B31" s="1"/>
      <c r="C31" s="1"/>
      <c r="E31" s="2" t="s">
        <v>13</v>
      </c>
      <c r="F31" s="2" t="s">
        <v>16</v>
      </c>
      <c r="G31" s="2">
        <v>6662.1</v>
      </c>
      <c r="H31" s="1">
        <v>8</v>
      </c>
      <c r="I31" s="2" t="s">
        <v>9</v>
      </c>
      <c r="J31" s="2" t="s">
        <v>17</v>
      </c>
      <c r="K31" s="2">
        <v>6410.6</v>
      </c>
    </row>
    <row r="32" spans="1:17" x14ac:dyDescent="0.25">
      <c r="A32" s="1"/>
      <c r="B32" s="1"/>
      <c r="C32" s="1"/>
      <c r="E32" s="2" t="s">
        <v>9</v>
      </c>
      <c r="F32" s="2" t="s">
        <v>16</v>
      </c>
      <c r="G32" s="2">
        <v>6826</v>
      </c>
      <c r="H32" s="1">
        <v>9</v>
      </c>
      <c r="I32" s="2" t="s">
        <v>8</v>
      </c>
      <c r="J32" s="2" t="s">
        <v>17</v>
      </c>
      <c r="K32" s="2">
        <v>6477.5</v>
      </c>
    </row>
    <row r="33" spans="1:11" x14ac:dyDescent="0.25">
      <c r="A33" s="1"/>
      <c r="B33" s="1"/>
      <c r="C33" s="1"/>
      <c r="E33" s="2" t="s">
        <v>14</v>
      </c>
      <c r="F33" s="2" t="s">
        <v>16</v>
      </c>
      <c r="G33" s="2">
        <v>6979.3</v>
      </c>
      <c r="H33" s="1">
        <v>10</v>
      </c>
      <c r="I33" s="2" t="s">
        <v>14</v>
      </c>
      <c r="J33" s="2" t="s">
        <v>17</v>
      </c>
      <c r="K33" s="2">
        <v>6515.8</v>
      </c>
    </row>
    <row r="34" spans="1:11" x14ac:dyDescent="0.25">
      <c r="A34" s="1"/>
      <c r="B34" s="1"/>
      <c r="C34" s="1"/>
      <c r="E34" s="2" t="s">
        <v>10</v>
      </c>
      <c r="F34" s="2" t="s">
        <v>16</v>
      </c>
      <c r="G34" s="2">
        <v>7365.3</v>
      </c>
      <c r="H34" s="1">
        <v>11</v>
      </c>
      <c r="I34" s="2" t="s">
        <v>10</v>
      </c>
      <c r="J34" s="2" t="s">
        <v>17</v>
      </c>
      <c r="K34" s="2">
        <v>7326.3</v>
      </c>
    </row>
    <row r="35" spans="1:11" x14ac:dyDescent="0.25">
      <c r="A35" s="1"/>
      <c r="B35" s="1"/>
      <c r="C35" s="1"/>
      <c r="E35" s="2" t="s">
        <v>5</v>
      </c>
      <c r="F35" s="2" t="s">
        <v>16</v>
      </c>
      <c r="G35" s="2">
        <v>7738</v>
      </c>
      <c r="H35" s="1">
        <v>12</v>
      </c>
      <c r="I35" s="2" t="s">
        <v>5</v>
      </c>
      <c r="J35" s="2" t="s">
        <v>17</v>
      </c>
      <c r="K35" s="2">
        <v>7537.3</v>
      </c>
    </row>
    <row r="36" spans="1:11" x14ac:dyDescent="0.25">
      <c r="A36" s="1"/>
      <c r="B36" s="1"/>
      <c r="C36" s="1"/>
      <c r="E36" s="2" t="s">
        <v>11</v>
      </c>
      <c r="F36" s="2" t="s">
        <v>16</v>
      </c>
      <c r="G36" s="2">
        <v>8513.4</v>
      </c>
      <c r="H36" s="1">
        <v>13</v>
      </c>
      <c r="I36" s="2" t="s">
        <v>11</v>
      </c>
      <c r="J36" s="2" t="s">
        <v>17</v>
      </c>
      <c r="K36" s="2">
        <v>7915.4</v>
      </c>
    </row>
    <row r="37" spans="1:11" x14ac:dyDescent="0.25">
      <c r="A37" s="1"/>
      <c r="B37" s="1"/>
      <c r="C37" s="1"/>
      <c r="E37" s="2" t="s">
        <v>3</v>
      </c>
      <c r="F37" s="2" t="s">
        <v>16</v>
      </c>
      <c r="G37" s="2">
        <v>9562.6</v>
      </c>
      <c r="H37" s="1">
        <v>14</v>
      </c>
      <c r="I37" s="2" t="s">
        <v>3</v>
      </c>
      <c r="J37" s="2" t="s">
        <v>17</v>
      </c>
      <c r="K37" s="2">
        <v>8960.9</v>
      </c>
    </row>
    <row r="38" spans="1:11" x14ac:dyDescent="0.25">
      <c r="A38" s="1"/>
      <c r="B38" s="1"/>
      <c r="C38" s="1"/>
    </row>
    <row r="39" spans="1:11" x14ac:dyDescent="0.25">
      <c r="A39" s="1"/>
      <c r="B39" s="1"/>
      <c r="C39" s="1"/>
      <c r="E39" s="1" t="s">
        <v>37</v>
      </c>
      <c r="I39" s="1" t="s">
        <v>37</v>
      </c>
    </row>
    <row r="40" spans="1:11" x14ac:dyDescent="0.25">
      <c r="A40" s="1"/>
      <c r="B40" s="1"/>
      <c r="C40" s="1"/>
    </row>
    <row r="41" spans="1:11" x14ac:dyDescent="0.25">
      <c r="A41" s="1"/>
      <c r="B41" s="1"/>
      <c r="C41" s="1"/>
      <c r="E41" s="1" t="s">
        <v>40</v>
      </c>
      <c r="F41" s="1">
        <f>_xlfn.QUARTILE.EXC(G24:G37,1)</f>
        <v>6425.4250000000002</v>
      </c>
      <c r="I41" s="1" t="s">
        <v>40</v>
      </c>
      <c r="J41" s="1">
        <f>_xlfn.QUARTILE.EXC(K24:K37,1)</f>
        <v>5970.8249999999998</v>
      </c>
    </row>
    <row r="42" spans="1:11" x14ac:dyDescent="0.25">
      <c r="A42" s="1"/>
      <c r="B42" s="1"/>
      <c r="C42" s="1"/>
      <c r="E42" s="1" t="s">
        <v>41</v>
      </c>
      <c r="F42" s="1">
        <f>_xlfn.QUARTILE.EXC(G24:G37,2)</f>
        <v>6622.55</v>
      </c>
      <c r="I42" s="1" t="s">
        <v>41</v>
      </c>
      <c r="J42" s="1">
        <f>_xlfn.QUARTILE.EXC(K24:K37,2)</f>
        <v>6336.05</v>
      </c>
    </row>
    <row r="43" spans="1:11" x14ac:dyDescent="0.25">
      <c r="A43" s="1"/>
      <c r="B43" s="1"/>
      <c r="C43" s="1"/>
      <c r="E43" s="1" t="s">
        <v>42</v>
      </c>
      <c r="F43" s="1">
        <f>_xlfn.QUARTILE.EXC(G24:G37,3)</f>
        <v>7458.4750000000004</v>
      </c>
      <c r="I43" s="1" t="s">
        <v>42</v>
      </c>
      <c r="J43" s="1">
        <f>_xlfn.QUARTILE.EXC(K24:K37,3)</f>
        <v>7379.05</v>
      </c>
    </row>
    <row r="44" spans="1:11" x14ac:dyDescent="0.25">
      <c r="A44" s="1"/>
      <c r="B44" s="1"/>
      <c r="C44" s="1"/>
    </row>
    <row r="45" spans="1:11" x14ac:dyDescent="0.25">
      <c r="A45" s="1"/>
      <c r="B45" s="1"/>
      <c r="C45" s="1"/>
      <c r="E45" s="1" t="s">
        <v>38</v>
      </c>
      <c r="F45" s="1">
        <f>MEDIAN(G24:G37)</f>
        <v>6622.55</v>
      </c>
      <c r="I45" s="1" t="s">
        <v>38</v>
      </c>
      <c r="J45" s="1">
        <f>MEDIAN(K24:K37)</f>
        <v>6336.05</v>
      </c>
    </row>
    <row r="46" spans="1:11" x14ac:dyDescent="0.25">
      <c r="A46" s="1"/>
      <c r="B46" s="1"/>
      <c r="C46" s="1"/>
      <c r="E46" s="1" t="s">
        <v>39</v>
      </c>
      <c r="F46" s="1">
        <f>(G30+G31)/2</f>
        <v>6622.55</v>
      </c>
      <c r="I46" s="1" t="s">
        <v>39</v>
      </c>
      <c r="J46" s="1">
        <f>(K30+K31)/2</f>
        <v>6336.05</v>
      </c>
    </row>
    <row r="47" spans="1:11" x14ac:dyDescent="0.25">
      <c r="A47" s="1"/>
      <c r="B47" s="1"/>
      <c r="C47" s="1"/>
    </row>
    <row r="48" spans="1:11" x14ac:dyDescent="0.25">
      <c r="A48" s="1"/>
      <c r="B48" s="1"/>
      <c r="C48" s="1"/>
      <c r="E48" s="1" t="s">
        <v>43</v>
      </c>
      <c r="F48" s="1">
        <f>(G26+G27)/2</f>
        <v>6422.75</v>
      </c>
      <c r="I48" s="1" t="s">
        <v>43</v>
      </c>
      <c r="J48" s="1">
        <f>(K26+K27)/2</f>
        <v>5896.35</v>
      </c>
    </row>
    <row r="49" spans="1:10" x14ac:dyDescent="0.25">
      <c r="A49" s="1"/>
      <c r="B49" s="1"/>
      <c r="C49" s="1"/>
      <c r="E49" s="1" t="s">
        <v>44</v>
      </c>
      <c r="F49" s="1">
        <f>(G35+G34)/2</f>
        <v>7551.65</v>
      </c>
      <c r="I49" s="1" t="s">
        <v>44</v>
      </c>
      <c r="J49" s="1">
        <f>(K35+K34)/2</f>
        <v>7431.8</v>
      </c>
    </row>
    <row r="50" spans="1:10" x14ac:dyDescent="0.25">
      <c r="A50" s="1"/>
      <c r="B50" s="1"/>
      <c r="C50" s="1"/>
    </row>
    <row r="51" spans="1:10" x14ac:dyDescent="0.25">
      <c r="A51" s="1"/>
      <c r="B51" s="1"/>
      <c r="C51" s="1"/>
      <c r="E51" s="1" t="s">
        <v>45</v>
      </c>
      <c r="I51" s="1" t="s">
        <v>45</v>
      </c>
    </row>
    <row r="52" spans="1:10" x14ac:dyDescent="0.25">
      <c r="A52" s="1"/>
      <c r="B52" s="1"/>
      <c r="C52" s="1"/>
    </row>
    <row r="53" spans="1:10" x14ac:dyDescent="0.25">
      <c r="A53" s="1"/>
      <c r="B53" s="1"/>
      <c r="C53" s="1"/>
      <c r="E53" s="1" t="s">
        <v>46</v>
      </c>
      <c r="F53" s="1">
        <f>F49-F48</f>
        <v>1128.8999999999996</v>
      </c>
      <c r="I53" s="1" t="s">
        <v>46</v>
      </c>
      <c r="J53" s="1">
        <f>J49-J48</f>
        <v>1535.4499999999998</v>
      </c>
    </row>
    <row r="54" spans="1:10" x14ac:dyDescent="0.25">
      <c r="A54" s="1"/>
      <c r="B54" s="1"/>
      <c r="C54" s="1"/>
    </row>
    <row r="55" spans="1:10" x14ac:dyDescent="0.25">
      <c r="A55" s="1"/>
      <c r="B55" s="1"/>
      <c r="C55" s="1"/>
      <c r="E55" s="1" t="s">
        <v>47</v>
      </c>
      <c r="I55" s="1" t="s">
        <v>47</v>
      </c>
    </row>
    <row r="56" spans="1:10" x14ac:dyDescent="0.25">
      <c r="A56" s="1"/>
      <c r="B56" s="1"/>
      <c r="C56" s="1"/>
    </row>
    <row r="57" spans="1:10" x14ac:dyDescent="0.25">
      <c r="A57" s="1"/>
      <c r="B57" s="1"/>
      <c r="C57" s="1"/>
    </row>
    <row r="58" spans="1:10" x14ac:dyDescent="0.25">
      <c r="A58" s="1"/>
      <c r="B58" s="1"/>
      <c r="C58" s="1"/>
    </row>
    <row r="59" spans="1:10" x14ac:dyDescent="0.25">
      <c r="A59" s="1"/>
      <c r="B59" s="1"/>
      <c r="C59" s="1"/>
    </row>
    <row r="60" spans="1:10" x14ac:dyDescent="0.25">
      <c r="A60" s="1"/>
      <c r="B60" s="1"/>
      <c r="C60" s="1"/>
      <c r="E60" s="1" t="s">
        <v>48</v>
      </c>
      <c r="F60" s="1">
        <f>F48-1.5*F53</f>
        <v>4729.4000000000005</v>
      </c>
      <c r="I60" s="1" t="s">
        <v>48</v>
      </c>
      <c r="J60" s="1">
        <f>J48-1.5*J53</f>
        <v>3593.1750000000006</v>
      </c>
    </row>
    <row r="61" spans="1:10" x14ac:dyDescent="0.25">
      <c r="A61" s="1"/>
      <c r="B61" s="1"/>
      <c r="C61" s="1"/>
      <c r="E61" s="1" t="s">
        <v>49</v>
      </c>
      <c r="F61" s="1">
        <f>F49+1.5*F53</f>
        <v>9245</v>
      </c>
      <c r="I61" s="1" t="s">
        <v>49</v>
      </c>
      <c r="J61" s="1">
        <f>J49+1.5*J53</f>
        <v>9734.9750000000004</v>
      </c>
    </row>
    <row r="62" spans="1:10" x14ac:dyDescent="0.25">
      <c r="A62" s="1"/>
      <c r="B62" s="1"/>
      <c r="C62" s="1"/>
    </row>
    <row r="63" spans="1:10" x14ac:dyDescent="0.25">
      <c r="A63" s="1"/>
      <c r="B63" s="1"/>
      <c r="C63" s="1"/>
    </row>
    <row r="64" spans="1:10" x14ac:dyDescent="0.25">
      <c r="A64" s="1"/>
      <c r="B64" s="1"/>
      <c r="C64" s="1"/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sortState xmlns:xlrd2="http://schemas.microsoft.com/office/spreadsheetml/2017/richdata2" ref="I24:K37">
    <sortCondition ref="K24:K3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B423-5C6C-4BA4-9FB8-C9628ADD7BA4}">
  <dimension ref="A1:BK23"/>
  <sheetViews>
    <sheetView topLeftCell="A4" workbookViewId="0">
      <selection activeCell="H10" sqref="H10"/>
    </sheetView>
  </sheetViews>
  <sheetFormatPr baseColWidth="10" defaultRowHeight="15" x14ac:dyDescent="0.25"/>
  <cols>
    <col min="2" max="2" width="46" customWidth="1"/>
    <col min="3" max="3" width="17.5703125" customWidth="1"/>
    <col min="4" max="4" width="23.5703125" customWidth="1"/>
  </cols>
  <sheetData>
    <row r="1" spans="1:63" x14ac:dyDescent="0.25">
      <c r="B1" s="4" t="s">
        <v>50</v>
      </c>
    </row>
    <row r="2" spans="1:63" x14ac:dyDescent="0.25">
      <c r="B2" s="4"/>
    </row>
    <row r="3" spans="1:63" x14ac:dyDescent="0.25">
      <c r="B3" s="8" t="s">
        <v>51</v>
      </c>
    </row>
    <row r="4" spans="1:63" x14ac:dyDescent="0.25">
      <c r="B4" s="8" t="s">
        <v>52</v>
      </c>
    </row>
    <row r="5" spans="1:63" x14ac:dyDescent="0.25">
      <c r="B5" s="8" t="s">
        <v>53</v>
      </c>
    </row>
    <row r="6" spans="1:63" x14ac:dyDescent="0.25">
      <c r="B6" s="8" t="s">
        <v>54</v>
      </c>
    </row>
    <row r="7" spans="1:63" x14ac:dyDescent="0.25">
      <c r="B7" s="8" t="s">
        <v>55</v>
      </c>
    </row>
    <row r="9" spans="1:63" x14ac:dyDescent="0.25">
      <c r="B9" s="3" t="s">
        <v>21</v>
      </c>
      <c r="C9" s="3" t="s">
        <v>22</v>
      </c>
      <c r="D9" s="3" t="s">
        <v>23</v>
      </c>
      <c r="E9" t="s">
        <v>62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O9" s="3" t="s">
        <v>21</v>
      </c>
      <c r="P9" s="3" t="s">
        <v>22</v>
      </c>
      <c r="Q9" s="3" t="s">
        <v>23</v>
      </c>
      <c r="R9" t="s">
        <v>61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  <c r="X9" t="s">
        <v>65</v>
      </c>
      <c r="AB9" s="3" t="s">
        <v>21</v>
      </c>
      <c r="AC9" s="3" t="s">
        <v>22</v>
      </c>
      <c r="AD9" s="3" t="s">
        <v>23</v>
      </c>
      <c r="AE9" t="s">
        <v>65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66</v>
      </c>
      <c r="AO9" s="3" t="s">
        <v>21</v>
      </c>
      <c r="AP9" s="3" t="s">
        <v>22</v>
      </c>
      <c r="AQ9" s="3" t="s">
        <v>23</v>
      </c>
      <c r="AR9" t="s">
        <v>66</v>
      </c>
      <c r="AS9" t="s">
        <v>56</v>
      </c>
      <c r="AT9" t="s">
        <v>57</v>
      </c>
      <c r="AU9" t="s">
        <v>58</v>
      </c>
      <c r="AV9" t="s">
        <v>59</v>
      </c>
      <c r="AW9" t="s">
        <v>60</v>
      </c>
      <c r="AX9" t="s">
        <v>68</v>
      </c>
      <c r="BB9" s="3" t="s">
        <v>21</v>
      </c>
      <c r="BC9" s="3" t="s">
        <v>22</v>
      </c>
      <c r="BD9" s="3" t="s">
        <v>23</v>
      </c>
      <c r="BE9" t="s">
        <v>68</v>
      </c>
      <c r="BF9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70</v>
      </c>
    </row>
    <row r="10" spans="1:63" x14ac:dyDescent="0.25">
      <c r="A10">
        <v>6</v>
      </c>
      <c r="B10" s="2" t="s">
        <v>6</v>
      </c>
      <c r="C10" s="2">
        <v>5747.4</v>
      </c>
      <c r="D10" s="2">
        <v>6428.1</v>
      </c>
      <c r="E10">
        <v>3</v>
      </c>
      <c r="F10">
        <f>AVERAGE(C10:C14)</f>
        <v>6213.6</v>
      </c>
      <c r="G10">
        <f>AVERAGE(D10:D14)</f>
        <v>6638.2199999999993</v>
      </c>
      <c r="H10">
        <f>((C10-$F$10)^2+(D10-$G$10)^2)^0.5</f>
        <v>511.36372026181152</v>
      </c>
      <c r="I10">
        <f>((C10-$F$15)^2+(D10-$G$15)^2)^0.5</f>
        <v>599.75044862425898</v>
      </c>
      <c r="J10">
        <f>((C10-$F$19)^2+(D10-$G$19)^2)^0.5</f>
        <v>1642.819971877625</v>
      </c>
      <c r="K10">
        <f>IF(MIN(H10:J10)=H10,3,IF(MIN(H10:J10)=I10,2,IF(MIN(H10:J10)=J10,1)))</f>
        <v>3</v>
      </c>
      <c r="N10">
        <v>6</v>
      </c>
      <c r="O10" s="2" t="s">
        <v>6</v>
      </c>
      <c r="P10" s="2">
        <v>5747.4</v>
      </c>
      <c r="Q10" s="2">
        <v>6428.1</v>
      </c>
      <c r="R10">
        <v>3</v>
      </c>
      <c r="S10">
        <f>AVERAGE(P10:P15)</f>
        <v>5717.5499999999993</v>
      </c>
      <c r="T10">
        <f>AVERAGE(Q10:Q15)</f>
        <v>6104.3666666666677</v>
      </c>
      <c r="U10">
        <f>((P10-$S$10)^2+(Q10-$T$10)^2)^0.5</f>
        <v>325.1065880770654</v>
      </c>
      <c r="V10">
        <f>((P10-$S$16)^2+(Q10-$T$16)^2)^0.5</f>
        <v>718.99423154848705</v>
      </c>
      <c r="W10">
        <f>((P10-$S$20)^2+(Q10-$T$20)^2)^0.5</f>
        <v>2875.7862587908035</v>
      </c>
      <c r="X10">
        <f>IF(MIN(U10:W10)=U10,3,IF(MIN(U10:W10)=V10,2,IF(MIN(U10:W10)=W10,1)))</f>
        <v>3</v>
      </c>
      <c r="AA10">
        <v>6</v>
      </c>
      <c r="AB10" s="2" t="s">
        <v>6</v>
      </c>
      <c r="AC10" s="2">
        <v>5747.4</v>
      </c>
      <c r="AD10" s="2">
        <v>6428.1</v>
      </c>
      <c r="AE10">
        <v>3</v>
      </c>
      <c r="AF10">
        <f>AVERAGE(AC10:AC13)</f>
        <v>5478.6750000000002</v>
      </c>
      <c r="AG10">
        <f>AVERAGE(AD10:AD13)</f>
        <v>5845.2749999999996</v>
      </c>
      <c r="AH10">
        <f>((AC10-$AF$10)^2+(AD10-$AG$10)^2)^0.5</f>
        <v>641.79288423135426</v>
      </c>
      <c r="AI10">
        <f>((AC10-$AF$14)^2+(AD10-$AG$14)^2)^0.5</f>
        <v>642.02077177369358</v>
      </c>
      <c r="AJ10">
        <f>((AC10-$AF$20)^2+(AD10-$AG$20)^2)^0.5</f>
        <v>2875.7862587908035</v>
      </c>
      <c r="AK10">
        <f>IF(MIN(AH10:AJ10)=AH10,3,IF(MIN(AH10:AJ10)=AI10,2,IF(MIN(AH10:AJ10)=AJ10,1)))</f>
        <v>3</v>
      </c>
      <c r="AN10">
        <v>6</v>
      </c>
      <c r="AO10" s="2" t="s">
        <v>6</v>
      </c>
      <c r="AP10" s="2">
        <v>5747.4</v>
      </c>
      <c r="AQ10" s="2">
        <v>6428.1</v>
      </c>
      <c r="AR10">
        <v>3</v>
      </c>
      <c r="AS10">
        <f>AVERAGE(AP10:AP12)</f>
        <v>5289.8</v>
      </c>
      <c r="AT10">
        <f>AVERAGE(AQ10:AQ12)</f>
        <v>5654.5666666666666</v>
      </c>
      <c r="AU10">
        <f>((AP10-$AS$10)^2+(AQ10-$AT$10)^2)^0.5</f>
        <v>898.75000849945923</v>
      </c>
      <c r="AV10">
        <f>((AP10-$AS$13)^2+(AQ10-$AT$13)^2)^0.5</f>
        <v>589.44456750678887</v>
      </c>
      <c r="AW10">
        <f>((AP10-$AS$20)^2+(AQ10-$AT$20)^2)^0.5</f>
        <v>2875.7862587908035</v>
      </c>
      <c r="AX10">
        <f>IF(MIN(AU10:AW10)=AU10,3,IF(MIN(AU10:AW10)=AV10,2,IF(MIN(AU10:AW10)=AW10,1)))</f>
        <v>2</v>
      </c>
      <c r="BA10">
        <v>12</v>
      </c>
      <c r="BB10" s="2" t="s">
        <v>12</v>
      </c>
      <c r="BC10" s="2">
        <v>5374.8</v>
      </c>
      <c r="BD10" s="2">
        <v>5909.6</v>
      </c>
      <c r="BE10">
        <v>3</v>
      </c>
      <c r="BF10">
        <f>AVERAGE(BC10:BC11)</f>
        <v>5061</v>
      </c>
      <c r="BG10">
        <f>AVERAGE(BD10:BD11)</f>
        <v>5267.8</v>
      </c>
      <c r="BH10">
        <f>((BC10-$BF$10)^2+(BD10-$BG$10)^2)^0.5</f>
        <v>714.40722280783268</v>
      </c>
      <c r="BI10">
        <f>((BC10-$BF$12)^2+(BD10-$BG$12)^2)^0.5</f>
        <v>1104.4475022183035</v>
      </c>
      <c r="BJ10">
        <f>((BC10-$BF$20)^2+(BD10-$BG$20)^2)^0.5</f>
        <v>3499.1133635894112</v>
      </c>
      <c r="BK10">
        <f>IF(MIN(BH10:BJ10)=BH10,3,IF(MIN(BH10:BJ10)=BI10,2,IF(MIN(BH10:BJ10)=BJ10,1)))</f>
        <v>3</v>
      </c>
    </row>
    <row r="11" spans="1:63" x14ac:dyDescent="0.25">
      <c r="A11">
        <v>9</v>
      </c>
      <c r="B11" s="2" t="s">
        <v>9</v>
      </c>
      <c r="C11" s="2">
        <v>6410.6</v>
      </c>
      <c r="D11" s="2">
        <v>6826</v>
      </c>
      <c r="E11">
        <v>3</v>
      </c>
      <c r="H11">
        <f t="shared" ref="H11:H23" si="0">((C11-$F$10)^2+(D11-$G$10)^2)^0.5</f>
        <v>272.15864564624849</v>
      </c>
      <c r="I11">
        <f t="shared" ref="I11:I23" si="1">((C11-$F$15)^2+(D11-$G$15)^2)^0.5</f>
        <v>251.50612442841253</v>
      </c>
      <c r="J11">
        <f t="shared" ref="J11:J23" si="2">((C11-$F$19)^2+(D11-$G$19)^2)^0.5</f>
        <v>876.13376261847134</v>
      </c>
      <c r="K11">
        <f t="shared" ref="K11:K23" si="3">IF(MIN(H11:J11)=H11,3,IF(MIN(H11:J11)=I11,2,IF(MIN(H11:J11)=J11,1)))</f>
        <v>2</v>
      </c>
      <c r="N11">
        <v>12</v>
      </c>
      <c r="O11" s="2" t="s">
        <v>12</v>
      </c>
      <c r="P11" s="2">
        <v>5374.8</v>
      </c>
      <c r="Q11" s="2">
        <v>5909.6</v>
      </c>
      <c r="R11">
        <v>3</v>
      </c>
      <c r="U11">
        <f t="shared" ref="U11:U23" si="4">((P11-$S$10)^2+(Q11-$T$10)^2)^0.5</f>
        <v>394.22280114732592</v>
      </c>
      <c r="V11">
        <f t="shared" ref="V11:V23" si="5">((P11-$S$16)^2+(Q11-$T$16)^2)^0.5</f>
        <v>1302.4701935169178</v>
      </c>
      <c r="W11">
        <f t="shared" ref="W11:W23" si="6">((P11-$S$20)^2+(Q11-$T$20)^2)^0.5</f>
        <v>3499.1133635894112</v>
      </c>
      <c r="X11">
        <f t="shared" ref="X11:X23" si="7">IF(MIN(U11:W11)=U11,3,IF(MIN(U11:W11)=V11,2,IF(MIN(U11:W11)=W11,1)))</f>
        <v>3</v>
      </c>
      <c r="AA11">
        <v>12</v>
      </c>
      <c r="AB11" s="2" t="s">
        <v>12</v>
      </c>
      <c r="AC11" s="2">
        <v>5374.8</v>
      </c>
      <c r="AD11" s="2">
        <v>5909.6</v>
      </c>
      <c r="AE11">
        <v>3</v>
      </c>
      <c r="AH11">
        <f t="shared" ref="AH11:AH23" si="8">((AC11-$AF$10)^2+(AD11-$AG$10)^2)^0.5</f>
        <v>122.17905405592275</v>
      </c>
      <c r="AI11">
        <f t="shared" ref="AI11:AI23" si="9">((AC11-$AF$14)^2+(AD11-$AG$14)^2)^0.5</f>
        <v>1229.9886929245411</v>
      </c>
      <c r="AJ11">
        <f t="shared" ref="AJ11:AJ23" si="10">((AC11-$AF$20)^2+(AD11-$AG$20)^2)^0.5</f>
        <v>3499.1133635894112</v>
      </c>
      <c r="AK11">
        <f t="shared" ref="AK11:AK23" si="11">IF(MIN(AH11:AJ11)=AH11,3,IF(MIN(AH11:AJ11)=AI11,2,IF(MIN(AH11:AJ11)=AJ11,1)))</f>
        <v>3</v>
      </c>
      <c r="AN11">
        <v>12</v>
      </c>
      <c r="AO11" s="2" t="s">
        <v>12</v>
      </c>
      <c r="AP11" s="2">
        <v>5374.8</v>
      </c>
      <c r="AQ11" s="2">
        <v>5909.6</v>
      </c>
      <c r="AR11">
        <v>3</v>
      </c>
      <c r="AU11">
        <f t="shared" ref="AU11:AU23" si="12">((AP11-$AS$10)^2+(AQ11-$AT$10)^2)^0.5</f>
        <v>268.82522409757485</v>
      </c>
      <c r="AV11">
        <f t="shared" ref="AV11:AV23" si="13">((AP11-$AS$13)^2+(AQ11-$AT$13)^2)^0.5</f>
        <v>1174.4163022627056</v>
      </c>
      <c r="AW11">
        <f t="shared" ref="AW11:AW23" si="14">((AP11-$AS$20)^2+(AQ11-$AT$20)^2)^0.5</f>
        <v>3499.1133635894112</v>
      </c>
      <c r="AX11">
        <f t="shared" ref="AX11:AX23" si="15">IF(MIN(AU11:AW11)=AU11,3,IF(MIN(AU11:AW11)=AV11,2,IF(MIN(AU11:AW11)=AW11,1)))</f>
        <v>3</v>
      </c>
      <c r="BA11">
        <v>7</v>
      </c>
      <c r="BB11" s="2" t="s">
        <v>7</v>
      </c>
      <c r="BC11" s="2">
        <v>4747.2</v>
      </c>
      <c r="BD11" s="2">
        <v>4626</v>
      </c>
      <c r="BE11">
        <v>3</v>
      </c>
      <c r="BH11">
        <f t="shared" ref="BH11:BH23" si="16">((BC11-$BF$10)^2+(BD11-$BG$10)^2)^0.5</f>
        <v>714.40722280783268</v>
      </c>
      <c r="BI11">
        <f t="shared" ref="BI11:BI23" si="17">((BC11-$BF$12)^2+(BD11-$BG$12)^2)^0.5</f>
        <v>2475.2530042717353</v>
      </c>
      <c r="BJ11">
        <f t="shared" ref="BJ11:BJ23" si="18">((BC11-$BF$20)^2+(BD11-$BG$20)^2)^0.5</f>
        <v>4860.2660761783418</v>
      </c>
      <c r="BK11">
        <f t="shared" ref="BK11:BK23" si="19">IF(MIN(BH11:BJ11)=BH11,3,IF(MIN(BH11:BJ11)=BI11,2,IF(MIN(BH11:BJ11)=BJ11,1)))</f>
        <v>3</v>
      </c>
    </row>
    <row r="12" spans="1:63" x14ac:dyDescent="0.25">
      <c r="A12">
        <v>10</v>
      </c>
      <c r="B12" s="2" t="s">
        <v>10</v>
      </c>
      <c r="C12" s="2">
        <v>7326.3</v>
      </c>
      <c r="D12" s="2">
        <v>7365.3</v>
      </c>
      <c r="E12">
        <v>3</v>
      </c>
      <c r="H12">
        <f t="shared" si="0"/>
        <v>1329.1902107674434</v>
      </c>
      <c r="I12">
        <f t="shared" si="1"/>
        <v>1266.6559381398729</v>
      </c>
      <c r="J12">
        <f t="shared" si="2"/>
        <v>260.77831581632728</v>
      </c>
      <c r="K12">
        <f t="shared" si="3"/>
        <v>1</v>
      </c>
      <c r="M12" t="s">
        <v>63</v>
      </c>
      <c r="N12">
        <v>13</v>
      </c>
      <c r="O12" s="2" t="s">
        <v>13</v>
      </c>
      <c r="P12" s="2">
        <v>6208.9</v>
      </c>
      <c r="Q12" s="2">
        <v>6662.1</v>
      </c>
      <c r="R12">
        <v>3</v>
      </c>
      <c r="U12">
        <f t="shared" si="4"/>
        <v>743.29758079191311</v>
      </c>
      <c r="V12">
        <f t="shared" si="5"/>
        <v>209.54404071698121</v>
      </c>
      <c r="W12">
        <f t="shared" si="6"/>
        <v>2375.9473544777888</v>
      </c>
      <c r="X12">
        <f t="shared" si="7"/>
        <v>2</v>
      </c>
      <c r="Z12" t="s">
        <v>64</v>
      </c>
      <c r="AA12">
        <v>2</v>
      </c>
      <c r="AB12" s="2" t="s">
        <v>2</v>
      </c>
      <c r="AC12" s="2">
        <v>6045.3</v>
      </c>
      <c r="AD12" s="2">
        <v>6417.4</v>
      </c>
      <c r="AE12">
        <v>3</v>
      </c>
      <c r="AH12">
        <f t="shared" si="8"/>
        <v>805.22723888974349</v>
      </c>
      <c r="AI12">
        <f t="shared" si="9"/>
        <v>389.27721235073011</v>
      </c>
      <c r="AJ12">
        <f t="shared" si="10"/>
        <v>2663.7560391766369</v>
      </c>
      <c r="AK12">
        <f t="shared" si="11"/>
        <v>2</v>
      </c>
      <c r="AN12">
        <v>7</v>
      </c>
      <c r="AO12" s="2" t="s">
        <v>7</v>
      </c>
      <c r="AP12" s="2">
        <v>4747.2</v>
      </c>
      <c r="AQ12" s="2">
        <v>4626</v>
      </c>
      <c r="AR12">
        <v>3</v>
      </c>
      <c r="AU12">
        <f t="shared" si="12"/>
        <v>1162.9119260622354</v>
      </c>
      <c r="AV12">
        <f t="shared" si="13"/>
        <v>2537.4641254928638</v>
      </c>
      <c r="AW12">
        <f t="shared" si="14"/>
        <v>4860.2660761783418</v>
      </c>
      <c r="AX12">
        <f t="shared" si="15"/>
        <v>3</v>
      </c>
      <c r="BA12">
        <v>6</v>
      </c>
      <c r="BB12" s="2" t="s">
        <v>6</v>
      </c>
      <c r="BC12" s="2">
        <v>5747.4</v>
      </c>
      <c r="BD12" s="2">
        <v>6428.1</v>
      </c>
      <c r="BE12">
        <v>2</v>
      </c>
      <c r="BF12">
        <f>AVERAGE(BC12:BC19)</f>
        <v>6231.0875000000005</v>
      </c>
      <c r="BG12">
        <f>AVERAGE(BD12:BD19)</f>
        <v>6607.15</v>
      </c>
      <c r="BH12">
        <f t="shared" si="16"/>
        <v>1348.1250127491885</v>
      </c>
      <c r="BI12">
        <f t="shared" si="17"/>
        <v>515.7639965684408</v>
      </c>
      <c r="BJ12">
        <f t="shared" si="18"/>
        <v>2875.7862587908035</v>
      </c>
      <c r="BK12">
        <f t="shared" si="19"/>
        <v>2</v>
      </c>
    </row>
    <row r="13" spans="1:63" x14ac:dyDescent="0.25">
      <c r="A13">
        <v>12</v>
      </c>
      <c r="B13" s="2" t="s">
        <v>12</v>
      </c>
      <c r="C13" s="2">
        <v>5374.8</v>
      </c>
      <c r="D13" s="2">
        <v>5909.6</v>
      </c>
      <c r="E13">
        <v>3</v>
      </c>
      <c r="H13">
        <f t="shared" si="0"/>
        <v>1111.0681997069303</v>
      </c>
      <c r="I13">
        <f t="shared" si="1"/>
        <v>1168.4141220581846</v>
      </c>
      <c r="J13">
        <f t="shared" si="2"/>
        <v>2259.1247619376845</v>
      </c>
      <c r="K13">
        <f t="shared" si="3"/>
        <v>3</v>
      </c>
      <c r="N13">
        <v>2</v>
      </c>
      <c r="O13" s="2" t="s">
        <v>2</v>
      </c>
      <c r="P13" s="2">
        <v>6045.3</v>
      </c>
      <c r="Q13" s="2">
        <v>6417.4</v>
      </c>
      <c r="R13">
        <v>3</v>
      </c>
      <c r="U13">
        <f t="shared" si="4"/>
        <v>453.22172308681047</v>
      </c>
      <c r="V13">
        <f t="shared" si="5"/>
        <v>461.4013058065608</v>
      </c>
      <c r="W13">
        <f t="shared" si="6"/>
        <v>2663.7560391766369</v>
      </c>
      <c r="X13">
        <f t="shared" si="7"/>
        <v>3</v>
      </c>
      <c r="AA13">
        <v>7</v>
      </c>
      <c r="AB13" s="2" t="s">
        <v>7</v>
      </c>
      <c r="AC13" s="2">
        <v>4747.2</v>
      </c>
      <c r="AD13" s="2">
        <v>4626</v>
      </c>
      <c r="AE13">
        <v>3</v>
      </c>
      <c r="AH13">
        <f t="shared" si="8"/>
        <v>1421.8604717939097</v>
      </c>
      <c r="AI13">
        <f t="shared" si="9"/>
        <v>2591.8712798649717</v>
      </c>
      <c r="AJ13">
        <f t="shared" si="10"/>
        <v>4860.2660761783418</v>
      </c>
      <c r="AK13">
        <f t="shared" si="11"/>
        <v>3</v>
      </c>
      <c r="AN13">
        <v>2</v>
      </c>
      <c r="AO13" s="2" t="s">
        <v>2</v>
      </c>
      <c r="AP13" s="2">
        <v>6045.3</v>
      </c>
      <c r="AQ13" s="2">
        <v>6417.4</v>
      </c>
      <c r="AR13">
        <v>2</v>
      </c>
      <c r="AS13">
        <f>AVERAGE(AP13:AP19)</f>
        <v>6300.1857142857143</v>
      </c>
      <c r="AT13">
        <f>AVERAGE(AQ13:AQ19)</f>
        <v>6632.7285714285708</v>
      </c>
      <c r="AU13">
        <f t="shared" si="12"/>
        <v>1073.6363185196578</v>
      </c>
      <c r="AV13">
        <f t="shared" si="13"/>
        <v>333.66618201491139</v>
      </c>
      <c r="AW13">
        <f t="shared" si="14"/>
        <v>2663.7560391766369</v>
      </c>
      <c r="AX13">
        <f t="shared" si="15"/>
        <v>2</v>
      </c>
      <c r="BA13">
        <v>2</v>
      </c>
      <c r="BB13" s="2" t="s">
        <v>2</v>
      </c>
      <c r="BC13" s="2">
        <v>6045.3</v>
      </c>
      <c r="BD13" s="2">
        <v>6417.4</v>
      </c>
      <c r="BE13">
        <v>2</v>
      </c>
      <c r="BH13">
        <f t="shared" si="16"/>
        <v>1513.4155576047178</v>
      </c>
      <c r="BI13">
        <f t="shared" si="17"/>
        <v>265.55989466832176</v>
      </c>
      <c r="BJ13">
        <f t="shared" si="18"/>
        <v>2663.7560391766369</v>
      </c>
      <c r="BK13">
        <f t="shared" si="19"/>
        <v>2</v>
      </c>
    </row>
    <row r="14" spans="1:63" x14ac:dyDescent="0.25">
      <c r="A14">
        <v>13</v>
      </c>
      <c r="B14" s="2" t="s">
        <v>13</v>
      </c>
      <c r="C14" s="2">
        <v>6208.9</v>
      </c>
      <c r="D14" s="2">
        <v>6662.1</v>
      </c>
      <c r="E14">
        <v>3</v>
      </c>
      <c r="H14">
        <f t="shared" si="0"/>
        <v>24.33812646856893</v>
      </c>
      <c r="I14">
        <f t="shared" si="1"/>
        <v>136.95172735310808</v>
      </c>
      <c r="J14">
        <f t="shared" si="2"/>
        <v>1135.877814731849</v>
      </c>
      <c r="K14">
        <f t="shared" si="3"/>
        <v>3</v>
      </c>
      <c r="N14">
        <v>4</v>
      </c>
      <c r="O14" s="2" t="s">
        <v>4</v>
      </c>
      <c r="P14" s="2">
        <v>6181.7</v>
      </c>
      <c r="Q14" s="2">
        <v>6583</v>
      </c>
      <c r="R14">
        <v>3</v>
      </c>
      <c r="U14">
        <f t="shared" si="4"/>
        <v>666.72714829814549</v>
      </c>
      <c r="V14">
        <f t="shared" si="5"/>
        <v>258.58353582546539</v>
      </c>
      <c r="W14">
        <f t="shared" si="6"/>
        <v>2450.3710037971809</v>
      </c>
      <c r="X14">
        <f t="shared" si="7"/>
        <v>2</v>
      </c>
      <c r="AA14">
        <v>13</v>
      </c>
      <c r="AB14" s="2" t="s">
        <v>13</v>
      </c>
      <c r="AC14" s="2">
        <v>6208.9</v>
      </c>
      <c r="AD14" s="2">
        <v>6662.1</v>
      </c>
      <c r="AE14">
        <v>2</v>
      </c>
      <c r="AF14">
        <f>AVERAGE(AC14:AC19)</f>
        <v>6342.666666666667</v>
      </c>
      <c r="AG14">
        <f>AVERAGE(AD14:AD19)</f>
        <v>6668.6166666666659</v>
      </c>
      <c r="AH14">
        <f t="shared" si="8"/>
        <v>1095.6421091077143</v>
      </c>
      <c r="AI14">
        <f t="shared" si="9"/>
        <v>133.92530774859441</v>
      </c>
      <c r="AJ14">
        <f t="shared" si="10"/>
        <v>2375.9473544777888</v>
      </c>
      <c r="AK14">
        <f t="shared" si="11"/>
        <v>2</v>
      </c>
      <c r="AM14" t="s">
        <v>67</v>
      </c>
      <c r="AN14">
        <v>13</v>
      </c>
      <c r="AO14" s="2" t="s">
        <v>13</v>
      </c>
      <c r="AP14" s="2">
        <v>6208.9</v>
      </c>
      <c r="AQ14" s="2">
        <v>6662.1</v>
      </c>
      <c r="AR14">
        <v>2</v>
      </c>
      <c r="AU14">
        <f t="shared" si="12"/>
        <v>1363.7698588023486</v>
      </c>
      <c r="AV14">
        <f t="shared" si="13"/>
        <v>95.894538160312962</v>
      </c>
      <c r="AW14">
        <f t="shared" si="14"/>
        <v>2375.9473544777888</v>
      </c>
      <c r="AX14">
        <f t="shared" si="15"/>
        <v>2</v>
      </c>
      <c r="BA14">
        <v>13</v>
      </c>
      <c r="BB14" s="2" t="s">
        <v>13</v>
      </c>
      <c r="BC14" s="2">
        <v>6208.9</v>
      </c>
      <c r="BD14" s="2">
        <v>6662.1</v>
      </c>
      <c r="BE14">
        <v>2</v>
      </c>
      <c r="BH14">
        <f t="shared" si="16"/>
        <v>1806.0307029505339</v>
      </c>
      <c r="BI14">
        <f t="shared" si="17"/>
        <v>59.260337969422018</v>
      </c>
      <c r="BJ14">
        <f t="shared" si="18"/>
        <v>2375.9473544777888</v>
      </c>
      <c r="BK14">
        <f t="shared" si="19"/>
        <v>2</v>
      </c>
    </row>
    <row r="15" spans="1:63" x14ac:dyDescent="0.25">
      <c r="A15">
        <v>1</v>
      </c>
      <c r="B15" s="2" t="s">
        <v>1</v>
      </c>
      <c r="C15" s="2">
        <v>6261.5</v>
      </c>
      <c r="D15" s="2">
        <v>6432.1</v>
      </c>
      <c r="E15">
        <v>2</v>
      </c>
      <c r="F15">
        <f>AVERAGE(C15:C18)</f>
        <v>6325.0249999999996</v>
      </c>
      <c r="G15">
        <f>AVERAGE(D15:D18)</f>
        <v>6589.5</v>
      </c>
      <c r="H15">
        <f t="shared" si="0"/>
        <v>211.61253365526235</v>
      </c>
      <c r="I15">
        <f t="shared" si="1"/>
        <v>169.73563451732767</v>
      </c>
      <c r="J15">
        <f t="shared" si="2"/>
        <v>1263.7267307452194</v>
      </c>
      <c r="K15">
        <f t="shared" si="3"/>
        <v>2</v>
      </c>
      <c r="N15">
        <v>7</v>
      </c>
      <c r="O15" s="2" t="s">
        <v>7</v>
      </c>
      <c r="P15" s="2">
        <v>4747.2</v>
      </c>
      <c r="Q15" s="2">
        <v>4626</v>
      </c>
      <c r="R15">
        <v>3</v>
      </c>
      <c r="U15">
        <f t="shared" si="4"/>
        <v>1768.3741469528197</v>
      </c>
      <c r="V15">
        <f t="shared" si="5"/>
        <v>2655.7431436417187</v>
      </c>
      <c r="W15">
        <f t="shared" si="6"/>
        <v>4860.2660761783418</v>
      </c>
      <c r="X15">
        <f t="shared" si="7"/>
        <v>3</v>
      </c>
      <c r="AA15">
        <v>4</v>
      </c>
      <c r="AB15" s="2" t="s">
        <v>4</v>
      </c>
      <c r="AC15" s="2">
        <v>6181.7</v>
      </c>
      <c r="AD15" s="2">
        <v>6583</v>
      </c>
      <c r="AE15">
        <v>2</v>
      </c>
      <c r="AH15">
        <f t="shared" si="8"/>
        <v>1019.0595302777949</v>
      </c>
      <c r="AI15">
        <f t="shared" si="9"/>
        <v>182.31972298379819</v>
      </c>
      <c r="AJ15">
        <f t="shared" si="10"/>
        <v>2450.3710037971809</v>
      </c>
      <c r="AK15">
        <f t="shared" si="11"/>
        <v>2</v>
      </c>
      <c r="AN15">
        <v>4</v>
      </c>
      <c r="AO15" s="2" t="s">
        <v>4</v>
      </c>
      <c r="AP15" s="2">
        <v>6181.7</v>
      </c>
      <c r="AQ15" s="2">
        <v>6583</v>
      </c>
      <c r="AR15">
        <v>2</v>
      </c>
      <c r="AU15">
        <f t="shared" si="12"/>
        <v>1287.4292463838328</v>
      </c>
      <c r="AV15">
        <f t="shared" si="13"/>
        <v>128.49823075094241</v>
      </c>
      <c r="AW15">
        <f t="shared" si="14"/>
        <v>2450.3710037971809</v>
      </c>
      <c r="AX15">
        <f t="shared" si="15"/>
        <v>2</v>
      </c>
      <c r="AZ15" t="s">
        <v>69</v>
      </c>
      <c r="BA15">
        <v>4</v>
      </c>
      <c r="BB15" s="2" t="s">
        <v>4</v>
      </c>
      <c r="BC15" s="2">
        <v>6181.7</v>
      </c>
      <c r="BD15" s="2">
        <v>6583</v>
      </c>
      <c r="BE15">
        <v>2</v>
      </c>
      <c r="BH15">
        <f t="shared" si="16"/>
        <v>1727.9234734212043</v>
      </c>
      <c r="BI15">
        <f t="shared" si="17"/>
        <v>54.97588249632792</v>
      </c>
      <c r="BJ15">
        <f t="shared" si="18"/>
        <v>2450.3710037971809</v>
      </c>
      <c r="BK15">
        <f t="shared" si="19"/>
        <v>2</v>
      </c>
    </row>
    <row r="16" spans="1:63" x14ac:dyDescent="0.25">
      <c r="A16">
        <v>2</v>
      </c>
      <c r="B16" s="2" t="s">
        <v>2</v>
      </c>
      <c r="C16" s="2">
        <v>6045.3</v>
      </c>
      <c r="D16" s="2">
        <v>6417.4</v>
      </c>
      <c r="E16">
        <v>2</v>
      </c>
      <c r="H16">
        <f t="shared" si="0"/>
        <v>277.64430914391158</v>
      </c>
      <c r="I16">
        <f t="shared" si="1"/>
        <v>328.42729123049412</v>
      </c>
      <c r="J16">
        <f t="shared" si="2"/>
        <v>1421.7953720560497</v>
      </c>
      <c r="K16">
        <f t="shared" si="3"/>
        <v>3</v>
      </c>
      <c r="N16">
        <v>9</v>
      </c>
      <c r="O16" s="2" t="s">
        <v>9</v>
      </c>
      <c r="P16" s="2">
        <v>6410.6</v>
      </c>
      <c r="Q16" s="2">
        <v>6826</v>
      </c>
      <c r="R16">
        <v>2</v>
      </c>
      <c r="S16">
        <f>AVERAGE(P16:P19)</f>
        <v>6416.3499999999995</v>
      </c>
      <c r="T16">
        <f>AVERAGE(Q16:Q19)</f>
        <v>6691.65</v>
      </c>
      <c r="U16">
        <f t="shared" si="4"/>
        <v>1000.5363413078896</v>
      </c>
      <c r="V16">
        <f t="shared" si="5"/>
        <v>134.47298985298158</v>
      </c>
      <c r="W16">
        <f t="shared" si="6"/>
        <v>2116.8764775607483</v>
      </c>
      <c r="X16">
        <f t="shared" si="7"/>
        <v>2</v>
      </c>
      <c r="AA16">
        <v>9</v>
      </c>
      <c r="AB16" s="2" t="s">
        <v>9</v>
      </c>
      <c r="AC16" s="2">
        <v>6410.6</v>
      </c>
      <c r="AD16" s="2">
        <v>6826</v>
      </c>
      <c r="AE16">
        <v>2</v>
      </c>
      <c r="AH16">
        <f t="shared" si="8"/>
        <v>1352.8879226491754</v>
      </c>
      <c r="AI16">
        <f t="shared" si="9"/>
        <v>171.41893532772028</v>
      </c>
      <c r="AJ16">
        <f t="shared" si="10"/>
        <v>2116.8764775607483</v>
      </c>
      <c r="AK16">
        <f t="shared" si="11"/>
        <v>2</v>
      </c>
      <c r="AN16">
        <v>9</v>
      </c>
      <c r="AO16" s="2" t="s">
        <v>9</v>
      </c>
      <c r="AP16" s="2">
        <v>6410.6</v>
      </c>
      <c r="AQ16" s="2">
        <v>6826</v>
      </c>
      <c r="AR16">
        <v>2</v>
      </c>
      <c r="AU16">
        <f t="shared" si="12"/>
        <v>1621.2491154799268</v>
      </c>
      <c r="AV16">
        <f t="shared" si="13"/>
        <v>222.58742011137343</v>
      </c>
      <c r="AW16">
        <f t="shared" si="14"/>
        <v>2116.8764775607483</v>
      </c>
      <c r="AX16">
        <f t="shared" si="15"/>
        <v>2</v>
      </c>
      <c r="BA16">
        <v>9</v>
      </c>
      <c r="BB16" s="2" t="s">
        <v>9</v>
      </c>
      <c r="BC16" s="2">
        <v>6410.6</v>
      </c>
      <c r="BD16" s="2">
        <v>6826</v>
      </c>
      <c r="BE16">
        <v>2</v>
      </c>
      <c r="BH16">
        <f t="shared" si="16"/>
        <v>2061.4090811869441</v>
      </c>
      <c r="BI16">
        <f t="shared" si="17"/>
        <v>283.05487128161229</v>
      </c>
      <c r="BJ16">
        <f t="shared" si="18"/>
        <v>2116.8764775607483</v>
      </c>
      <c r="BK16">
        <f t="shared" si="19"/>
        <v>2</v>
      </c>
    </row>
    <row r="17" spans="1:63" x14ac:dyDescent="0.25">
      <c r="A17">
        <v>8</v>
      </c>
      <c r="B17" s="2" t="s">
        <v>8</v>
      </c>
      <c r="C17" s="2">
        <v>6477.5</v>
      </c>
      <c r="D17" s="2">
        <v>6529.2</v>
      </c>
      <c r="E17">
        <v>2</v>
      </c>
      <c r="H17">
        <f t="shared" si="0"/>
        <v>285.53208296091651</v>
      </c>
      <c r="I17">
        <f t="shared" si="1"/>
        <v>163.96559280836979</v>
      </c>
      <c r="J17">
        <f t="shared" si="2"/>
        <v>1056.2225901769007</v>
      </c>
      <c r="K17">
        <f t="shared" si="3"/>
        <v>2</v>
      </c>
      <c r="N17">
        <v>1</v>
      </c>
      <c r="O17" s="2" t="s">
        <v>1</v>
      </c>
      <c r="P17" s="2">
        <v>6261.5</v>
      </c>
      <c r="Q17" s="2">
        <v>6432.1</v>
      </c>
      <c r="R17">
        <v>2</v>
      </c>
      <c r="U17">
        <f t="shared" si="4"/>
        <v>635.05176188857092</v>
      </c>
      <c r="V17">
        <f t="shared" si="5"/>
        <v>302.23289860635532</v>
      </c>
      <c r="W17">
        <f t="shared" si="6"/>
        <v>2504.0493208501312</v>
      </c>
      <c r="X17">
        <f t="shared" si="7"/>
        <v>2</v>
      </c>
      <c r="AA17">
        <v>1</v>
      </c>
      <c r="AB17" s="2" t="s">
        <v>1</v>
      </c>
      <c r="AC17" s="2">
        <v>6261.5</v>
      </c>
      <c r="AD17" s="2">
        <v>6432.1</v>
      </c>
      <c r="AE17">
        <v>2</v>
      </c>
      <c r="AH17">
        <f t="shared" si="8"/>
        <v>978.35502822339527</v>
      </c>
      <c r="AI17">
        <f t="shared" si="9"/>
        <v>250.05631643469513</v>
      </c>
      <c r="AJ17">
        <f t="shared" si="10"/>
        <v>2504.0493208501312</v>
      </c>
      <c r="AK17">
        <f t="shared" si="11"/>
        <v>2</v>
      </c>
      <c r="AN17">
        <v>1</v>
      </c>
      <c r="AO17" s="2" t="s">
        <v>1</v>
      </c>
      <c r="AP17" s="2">
        <v>6261.5</v>
      </c>
      <c r="AQ17" s="2">
        <v>6432.1</v>
      </c>
      <c r="AR17">
        <v>2</v>
      </c>
      <c r="AU17">
        <f t="shared" si="12"/>
        <v>1244.4914521379585</v>
      </c>
      <c r="AV17">
        <f t="shared" si="13"/>
        <v>204.32427208548896</v>
      </c>
      <c r="AW17">
        <f t="shared" si="14"/>
        <v>2504.0493208501312</v>
      </c>
      <c r="AX17">
        <f t="shared" si="15"/>
        <v>2</v>
      </c>
      <c r="BA17">
        <v>1</v>
      </c>
      <c r="BB17" s="2" t="s">
        <v>1</v>
      </c>
      <c r="BC17" s="2">
        <v>6261.5</v>
      </c>
      <c r="BD17" s="2">
        <v>6432.1</v>
      </c>
      <c r="BE17">
        <v>2</v>
      </c>
      <c r="BH17">
        <f t="shared" si="16"/>
        <v>1672.3620242040897</v>
      </c>
      <c r="BI17">
        <f t="shared" si="17"/>
        <v>177.67223377964748</v>
      </c>
      <c r="BJ17">
        <f t="shared" si="18"/>
        <v>2504.0493208501312</v>
      </c>
      <c r="BK17">
        <f t="shared" si="19"/>
        <v>2</v>
      </c>
    </row>
    <row r="18" spans="1:63" x14ac:dyDescent="0.25">
      <c r="A18">
        <v>14</v>
      </c>
      <c r="B18" s="2" t="s">
        <v>14</v>
      </c>
      <c r="C18" s="2">
        <v>6515.8</v>
      </c>
      <c r="D18" s="2">
        <v>6979.3</v>
      </c>
      <c r="E18">
        <v>2</v>
      </c>
      <c r="H18">
        <f t="shared" si="0"/>
        <v>455.69771384109492</v>
      </c>
      <c r="I18">
        <f t="shared" si="1"/>
        <v>433.98057632225931</v>
      </c>
      <c r="J18">
        <f t="shared" si="2"/>
        <v>697.39327498908392</v>
      </c>
      <c r="K18">
        <f t="shared" si="3"/>
        <v>2</v>
      </c>
      <c r="N18">
        <v>8</v>
      </c>
      <c r="O18" s="2" t="s">
        <v>8</v>
      </c>
      <c r="P18" s="2">
        <v>6477.5</v>
      </c>
      <c r="Q18" s="2">
        <v>6529.2</v>
      </c>
      <c r="R18">
        <v>2</v>
      </c>
      <c r="U18">
        <f t="shared" si="4"/>
        <v>870.63618326549647</v>
      </c>
      <c r="V18">
        <f t="shared" si="5"/>
        <v>173.57800839968181</v>
      </c>
      <c r="W18">
        <f t="shared" si="6"/>
        <v>2289.4682824293513</v>
      </c>
      <c r="X18">
        <f t="shared" si="7"/>
        <v>2</v>
      </c>
      <c r="AA18">
        <v>8</v>
      </c>
      <c r="AB18" s="2" t="s">
        <v>8</v>
      </c>
      <c r="AC18" s="2">
        <v>6477.5</v>
      </c>
      <c r="AD18" s="2">
        <v>6529.2</v>
      </c>
      <c r="AE18">
        <v>2</v>
      </c>
      <c r="AH18">
        <f t="shared" si="8"/>
        <v>1210.5390478006068</v>
      </c>
      <c r="AI18">
        <f t="shared" si="9"/>
        <v>193.95111425877906</v>
      </c>
      <c r="AJ18">
        <f t="shared" si="10"/>
        <v>2289.4682824293513</v>
      </c>
      <c r="AK18">
        <f t="shared" si="11"/>
        <v>2</v>
      </c>
      <c r="AN18">
        <v>8</v>
      </c>
      <c r="AO18" s="2" t="s">
        <v>8</v>
      </c>
      <c r="AP18" s="2">
        <v>6477.5</v>
      </c>
      <c r="AQ18" s="2">
        <v>6529.2</v>
      </c>
      <c r="AR18">
        <v>2</v>
      </c>
      <c r="AU18">
        <f t="shared" si="12"/>
        <v>1474.9965280561771</v>
      </c>
      <c r="AV18">
        <f t="shared" si="13"/>
        <v>205.32540276450953</v>
      </c>
      <c r="AW18">
        <f t="shared" si="14"/>
        <v>2289.4682824293513</v>
      </c>
      <c r="AX18">
        <f t="shared" si="15"/>
        <v>2</v>
      </c>
      <c r="BA18">
        <v>8</v>
      </c>
      <c r="BB18" s="2" t="s">
        <v>8</v>
      </c>
      <c r="BC18" s="2">
        <v>6477.5</v>
      </c>
      <c r="BD18" s="2">
        <v>6529.2</v>
      </c>
      <c r="BE18">
        <v>2</v>
      </c>
      <c r="BH18">
        <f t="shared" si="16"/>
        <v>1896.7346177048594</v>
      </c>
      <c r="BI18">
        <f t="shared" si="17"/>
        <v>258.44791091484893</v>
      </c>
      <c r="BJ18">
        <f t="shared" si="18"/>
        <v>2289.4682824293513</v>
      </c>
      <c r="BK18">
        <f t="shared" si="19"/>
        <v>2</v>
      </c>
    </row>
    <row r="19" spans="1:63" x14ac:dyDescent="0.25">
      <c r="A19">
        <v>3</v>
      </c>
      <c r="B19" s="2" t="s">
        <v>3</v>
      </c>
      <c r="C19" s="2">
        <v>8960.9</v>
      </c>
      <c r="D19" s="2">
        <v>9562.6</v>
      </c>
      <c r="E19">
        <v>1</v>
      </c>
      <c r="F19">
        <f>AVERAGE(C19:C23)</f>
        <v>7068.5</v>
      </c>
      <c r="G19">
        <f>AVERAGE(D19:D23)</f>
        <v>7404.6</v>
      </c>
      <c r="H19">
        <f t="shared" si="0"/>
        <v>4012.4376224933394</v>
      </c>
      <c r="I19">
        <f t="shared" si="1"/>
        <v>3973.306007045644</v>
      </c>
      <c r="J19">
        <f t="shared" si="2"/>
        <v>2870.2163263419707</v>
      </c>
      <c r="K19">
        <f t="shared" si="3"/>
        <v>1</v>
      </c>
      <c r="N19">
        <v>14</v>
      </c>
      <c r="O19" s="2" t="s">
        <v>14</v>
      </c>
      <c r="P19" s="2">
        <v>6515.8</v>
      </c>
      <c r="Q19" s="2">
        <v>6979.3</v>
      </c>
      <c r="R19">
        <v>2</v>
      </c>
      <c r="U19">
        <f t="shared" si="4"/>
        <v>1184.3611781368797</v>
      </c>
      <c r="V19">
        <f t="shared" si="5"/>
        <v>304.35641113668112</v>
      </c>
      <c r="W19">
        <f t="shared" si="6"/>
        <v>1935.1133574677226</v>
      </c>
      <c r="X19">
        <f t="shared" si="7"/>
        <v>2</v>
      </c>
      <c r="AA19">
        <v>14</v>
      </c>
      <c r="AB19" s="2" t="s">
        <v>14</v>
      </c>
      <c r="AC19" s="2">
        <v>6515.8</v>
      </c>
      <c r="AD19" s="2">
        <v>6979.3</v>
      </c>
      <c r="AE19">
        <v>2</v>
      </c>
      <c r="AH19">
        <f t="shared" si="8"/>
        <v>1536.7631457872751</v>
      </c>
      <c r="AI19">
        <f t="shared" si="9"/>
        <v>355.66737933386975</v>
      </c>
      <c r="AJ19">
        <f t="shared" si="10"/>
        <v>1935.1133574677226</v>
      </c>
      <c r="AK19">
        <f t="shared" si="11"/>
        <v>2</v>
      </c>
      <c r="AN19">
        <v>14</v>
      </c>
      <c r="AO19" s="2" t="s">
        <v>14</v>
      </c>
      <c r="AP19" s="2">
        <v>6515.8</v>
      </c>
      <c r="AQ19" s="2">
        <v>6979.3</v>
      </c>
      <c r="AR19">
        <v>2</v>
      </c>
      <c r="AU19">
        <f t="shared" si="12"/>
        <v>1804.991524756957</v>
      </c>
      <c r="AV19">
        <f t="shared" si="13"/>
        <v>408.16819487329366</v>
      </c>
      <c r="AW19">
        <f t="shared" si="14"/>
        <v>1935.1133574677226</v>
      </c>
      <c r="AX19">
        <f t="shared" si="15"/>
        <v>2</v>
      </c>
      <c r="BA19">
        <v>14</v>
      </c>
      <c r="BB19" s="2" t="s">
        <v>14</v>
      </c>
      <c r="BC19" s="2">
        <v>6515.8</v>
      </c>
      <c r="BD19" s="2">
        <v>6979.3</v>
      </c>
      <c r="BE19">
        <v>2</v>
      </c>
      <c r="BH19">
        <f t="shared" si="16"/>
        <v>2246.2580639810735</v>
      </c>
      <c r="BI19">
        <f t="shared" si="17"/>
        <v>468.56891718961708</v>
      </c>
      <c r="BJ19">
        <f t="shared" si="18"/>
        <v>1935.1133574677226</v>
      </c>
      <c r="BK19">
        <f t="shared" si="19"/>
        <v>2</v>
      </c>
    </row>
    <row r="20" spans="1:63" x14ac:dyDescent="0.25">
      <c r="A20">
        <v>4</v>
      </c>
      <c r="B20" s="2" t="s">
        <v>4</v>
      </c>
      <c r="C20" s="2">
        <v>6181.7</v>
      </c>
      <c r="D20" s="2">
        <v>6583</v>
      </c>
      <c r="E20">
        <v>1</v>
      </c>
      <c r="H20">
        <f t="shared" si="0"/>
        <v>63.771924857259577</v>
      </c>
      <c r="I20">
        <f t="shared" si="1"/>
        <v>143.47231658058618</v>
      </c>
      <c r="J20">
        <f t="shared" si="2"/>
        <v>1208.9006576224538</v>
      </c>
      <c r="K20">
        <f t="shared" si="3"/>
        <v>3</v>
      </c>
      <c r="N20">
        <v>10</v>
      </c>
      <c r="O20" s="2" t="s">
        <v>10</v>
      </c>
      <c r="P20" s="2">
        <v>7326.3</v>
      </c>
      <c r="Q20" s="2">
        <v>7365.3</v>
      </c>
      <c r="R20">
        <v>1</v>
      </c>
      <c r="S20">
        <f>AVERAGE(P20:P23)</f>
        <v>7934.9750000000004</v>
      </c>
      <c r="T20">
        <f>AVERAGE(Q20:Q23)</f>
        <v>8294.8250000000007</v>
      </c>
      <c r="U20">
        <f t="shared" si="4"/>
        <v>2044.0228554522357</v>
      </c>
      <c r="V20">
        <f t="shared" si="5"/>
        <v>1132.1719502796393</v>
      </c>
      <c r="W20">
        <f t="shared" si="6"/>
        <v>1111.0814467220669</v>
      </c>
      <c r="X20">
        <f t="shared" si="7"/>
        <v>1</v>
      </c>
      <c r="AA20">
        <v>10</v>
      </c>
      <c r="AB20" s="2" t="s">
        <v>10</v>
      </c>
      <c r="AC20" s="2">
        <v>7326.3</v>
      </c>
      <c r="AD20" s="2">
        <v>7365.3</v>
      </c>
      <c r="AE20">
        <v>1</v>
      </c>
      <c r="AF20">
        <f>AVERAGE(AC20:AC23)</f>
        <v>7934.9750000000004</v>
      </c>
      <c r="AG20">
        <f>AVERAGE(AD20:AD23)</f>
        <v>8294.8250000000007</v>
      </c>
      <c r="AH20">
        <f t="shared" si="8"/>
        <v>2392.5288172245705</v>
      </c>
      <c r="AI20">
        <f t="shared" si="9"/>
        <v>1205.3639290226374</v>
      </c>
      <c r="AJ20">
        <f t="shared" si="10"/>
        <v>1111.0814467220669</v>
      </c>
      <c r="AK20">
        <f t="shared" si="11"/>
        <v>1</v>
      </c>
      <c r="AN20">
        <v>10</v>
      </c>
      <c r="AO20" s="2" t="s">
        <v>10</v>
      </c>
      <c r="AP20" s="2">
        <v>7326.3</v>
      </c>
      <c r="AQ20" s="2">
        <v>7365.3</v>
      </c>
      <c r="AR20">
        <v>1</v>
      </c>
      <c r="AS20">
        <f>AVERAGE(AP20:AP23)</f>
        <v>7934.9750000000004</v>
      </c>
      <c r="AT20">
        <f>AVERAGE(AQ20:AQ23)</f>
        <v>8294.8250000000007</v>
      </c>
      <c r="AU20">
        <f t="shared" si="12"/>
        <v>2659.6880997172916</v>
      </c>
      <c r="AV20">
        <f t="shared" si="13"/>
        <v>1260.7820689183852</v>
      </c>
      <c r="AW20">
        <f t="shared" si="14"/>
        <v>1111.0814467220669</v>
      </c>
      <c r="AX20">
        <f t="shared" si="15"/>
        <v>1</v>
      </c>
      <c r="BA20">
        <v>10</v>
      </c>
      <c r="BB20" s="2" t="s">
        <v>10</v>
      </c>
      <c r="BC20" s="2">
        <v>7326.3</v>
      </c>
      <c r="BD20" s="2">
        <v>7365.3</v>
      </c>
      <c r="BE20">
        <v>1</v>
      </c>
      <c r="BF20">
        <f>AVERAGE(BC20:BC23)</f>
        <v>7934.9750000000004</v>
      </c>
      <c r="BG20">
        <f>AVERAGE(BD20:BD23)</f>
        <v>8294.8250000000007</v>
      </c>
      <c r="BH20">
        <f t="shared" si="16"/>
        <v>3087.2464009210539</v>
      </c>
      <c r="BI20">
        <f t="shared" si="17"/>
        <v>1332.0217125318379</v>
      </c>
      <c r="BJ20">
        <f t="shared" si="18"/>
        <v>1111.0814467220669</v>
      </c>
      <c r="BK20">
        <f t="shared" si="19"/>
        <v>1</v>
      </c>
    </row>
    <row r="21" spans="1:63" x14ac:dyDescent="0.25">
      <c r="A21">
        <v>5</v>
      </c>
      <c r="B21" s="2" t="s">
        <v>5</v>
      </c>
      <c r="C21" s="2">
        <v>7537.3</v>
      </c>
      <c r="D21" s="2">
        <v>7738</v>
      </c>
      <c r="E21">
        <v>1</v>
      </c>
      <c r="H21">
        <f t="shared" si="0"/>
        <v>1720.958377881348</v>
      </c>
      <c r="I21">
        <f t="shared" si="1"/>
        <v>1669.9290181396937</v>
      </c>
      <c r="J21">
        <f t="shared" si="2"/>
        <v>575.26428708898652</v>
      </c>
      <c r="K21">
        <f t="shared" si="3"/>
        <v>1</v>
      </c>
      <c r="N21">
        <v>3</v>
      </c>
      <c r="O21" s="2" t="s">
        <v>3</v>
      </c>
      <c r="P21" s="2">
        <v>8960.9</v>
      </c>
      <c r="Q21" s="2">
        <v>9562.6</v>
      </c>
      <c r="R21">
        <v>1</v>
      </c>
      <c r="U21">
        <f t="shared" si="4"/>
        <v>4741.1704262004523</v>
      </c>
      <c r="V21">
        <f t="shared" si="5"/>
        <v>3836.285782498484</v>
      </c>
      <c r="W21">
        <f t="shared" si="6"/>
        <v>1630.8818339321822</v>
      </c>
      <c r="X21">
        <f t="shared" si="7"/>
        <v>1</v>
      </c>
      <c r="AA21">
        <v>3</v>
      </c>
      <c r="AB21" s="2" t="s">
        <v>3</v>
      </c>
      <c r="AC21" s="2">
        <v>8960.9</v>
      </c>
      <c r="AD21" s="2">
        <v>9562.6</v>
      </c>
      <c r="AE21">
        <v>1</v>
      </c>
      <c r="AH21">
        <f t="shared" si="8"/>
        <v>5093.5641849543827</v>
      </c>
      <c r="AI21">
        <f t="shared" si="9"/>
        <v>3902.5998156855503</v>
      </c>
      <c r="AJ21">
        <f t="shared" si="10"/>
        <v>1630.8818339321822</v>
      </c>
      <c r="AK21">
        <f t="shared" si="11"/>
        <v>1</v>
      </c>
      <c r="AN21">
        <v>3</v>
      </c>
      <c r="AO21" s="2" t="s">
        <v>3</v>
      </c>
      <c r="AP21" s="2">
        <v>8960.9</v>
      </c>
      <c r="AQ21" s="2">
        <v>9562.6</v>
      </c>
      <c r="AR21">
        <v>1</v>
      </c>
      <c r="AU21">
        <f t="shared" si="12"/>
        <v>5361.8746483337754</v>
      </c>
      <c r="AV21">
        <f t="shared" si="13"/>
        <v>3957.7199368024098</v>
      </c>
      <c r="AW21">
        <f t="shared" si="14"/>
        <v>1630.8818339321822</v>
      </c>
      <c r="AX21">
        <f t="shared" si="15"/>
        <v>1</v>
      </c>
      <c r="BA21">
        <v>3</v>
      </c>
      <c r="BB21" s="2" t="s">
        <v>3</v>
      </c>
      <c r="BC21" s="2">
        <v>8960.9</v>
      </c>
      <c r="BD21" s="2">
        <v>9562.6</v>
      </c>
      <c r="BE21">
        <v>1</v>
      </c>
      <c r="BH21">
        <f t="shared" si="16"/>
        <v>5801.2521967244274</v>
      </c>
      <c r="BI21">
        <f t="shared" si="17"/>
        <v>4023.252538389338</v>
      </c>
      <c r="BJ21">
        <f t="shared" si="18"/>
        <v>1630.8818339321822</v>
      </c>
      <c r="BK21">
        <f t="shared" si="19"/>
        <v>1</v>
      </c>
    </row>
    <row r="22" spans="1:63" x14ac:dyDescent="0.25">
      <c r="A22">
        <v>7</v>
      </c>
      <c r="B22" s="2" t="s">
        <v>7</v>
      </c>
      <c r="C22" s="2">
        <v>4747.2</v>
      </c>
      <c r="D22" s="2">
        <v>4626</v>
      </c>
      <c r="E22">
        <v>1</v>
      </c>
      <c r="H22">
        <f t="shared" si="0"/>
        <v>2489.8510574731172</v>
      </c>
      <c r="I22">
        <f t="shared" si="1"/>
        <v>2518.901343964269</v>
      </c>
      <c r="J22">
        <f t="shared" si="2"/>
        <v>3620.6424360878282</v>
      </c>
      <c r="K22">
        <f t="shared" si="3"/>
        <v>3</v>
      </c>
      <c r="N22">
        <v>5</v>
      </c>
      <c r="O22" s="2" t="s">
        <v>5</v>
      </c>
      <c r="P22" s="2">
        <v>7537.3</v>
      </c>
      <c r="Q22" s="2">
        <v>7738</v>
      </c>
      <c r="R22">
        <v>1</v>
      </c>
      <c r="U22">
        <f t="shared" si="4"/>
        <v>2445.4545447171531</v>
      </c>
      <c r="V22">
        <f t="shared" si="5"/>
        <v>1533.4201071461148</v>
      </c>
      <c r="W22">
        <f t="shared" si="6"/>
        <v>684.25104037188055</v>
      </c>
      <c r="X22">
        <f t="shared" si="7"/>
        <v>1</v>
      </c>
      <c r="AA22">
        <v>5</v>
      </c>
      <c r="AB22" s="2" t="s">
        <v>5</v>
      </c>
      <c r="AC22" s="2">
        <v>7537.3</v>
      </c>
      <c r="AD22" s="2">
        <v>7738</v>
      </c>
      <c r="AE22">
        <v>1</v>
      </c>
      <c r="AH22">
        <f t="shared" si="8"/>
        <v>2796.4879431619229</v>
      </c>
      <c r="AI22">
        <f t="shared" si="9"/>
        <v>1603.3494674344154</v>
      </c>
      <c r="AJ22">
        <f t="shared" si="10"/>
        <v>684.25104037188055</v>
      </c>
      <c r="AK22">
        <f t="shared" si="11"/>
        <v>1</v>
      </c>
      <c r="AN22">
        <v>5</v>
      </c>
      <c r="AO22" s="2" t="s">
        <v>5</v>
      </c>
      <c r="AP22" s="2">
        <v>7537.3</v>
      </c>
      <c r="AQ22" s="2">
        <v>7738</v>
      </c>
      <c r="AR22">
        <v>1</v>
      </c>
      <c r="AU22">
        <f t="shared" si="12"/>
        <v>3064.628966848099</v>
      </c>
      <c r="AV22">
        <f t="shared" si="13"/>
        <v>1658.9384216223025</v>
      </c>
      <c r="AW22">
        <f t="shared" si="14"/>
        <v>684.25104037188055</v>
      </c>
      <c r="AX22">
        <f t="shared" si="15"/>
        <v>1</v>
      </c>
      <c r="BA22">
        <v>5</v>
      </c>
      <c r="BB22" s="2" t="s">
        <v>5</v>
      </c>
      <c r="BC22" s="2">
        <v>7537.3</v>
      </c>
      <c r="BD22" s="2">
        <v>7738</v>
      </c>
      <c r="BE22">
        <v>1</v>
      </c>
      <c r="BH22">
        <f t="shared" si="16"/>
        <v>3497.7063527403211</v>
      </c>
      <c r="BI22">
        <f t="shared" si="17"/>
        <v>1727.7189637369411</v>
      </c>
      <c r="BJ22">
        <f t="shared" si="18"/>
        <v>684.25104037188055</v>
      </c>
      <c r="BK22">
        <f t="shared" si="19"/>
        <v>1</v>
      </c>
    </row>
    <row r="23" spans="1:63" x14ac:dyDescent="0.25">
      <c r="A23">
        <v>11</v>
      </c>
      <c r="B23" s="2" t="s">
        <v>11</v>
      </c>
      <c r="C23" s="2">
        <v>7915.4</v>
      </c>
      <c r="D23" s="2">
        <v>8513.4</v>
      </c>
      <c r="E23">
        <v>1</v>
      </c>
      <c r="H23">
        <f t="shared" si="0"/>
        <v>2532.2763025388836</v>
      </c>
      <c r="I23">
        <f t="shared" si="1"/>
        <v>2496.1337805945013</v>
      </c>
      <c r="J23">
        <f t="shared" si="2"/>
        <v>1395.2336901035603</v>
      </c>
      <c r="K23">
        <f t="shared" si="3"/>
        <v>1</v>
      </c>
      <c r="N23">
        <v>11</v>
      </c>
      <c r="O23" s="2" t="s">
        <v>11</v>
      </c>
      <c r="P23" s="2">
        <v>7915.4</v>
      </c>
      <c r="Q23" s="2">
        <v>8513.4</v>
      </c>
      <c r="R23">
        <v>1</v>
      </c>
      <c r="U23">
        <f t="shared" si="4"/>
        <v>3260.9793350481546</v>
      </c>
      <c r="V23">
        <f t="shared" si="5"/>
        <v>2359.2210504740756</v>
      </c>
      <c r="W23">
        <f t="shared" si="6"/>
        <v>219.44979209377155</v>
      </c>
      <c r="X23">
        <f t="shared" si="7"/>
        <v>1</v>
      </c>
      <c r="AA23">
        <v>11</v>
      </c>
      <c r="AB23" s="2" t="s">
        <v>11</v>
      </c>
      <c r="AC23" s="2">
        <v>7915.4</v>
      </c>
      <c r="AD23" s="2">
        <v>8513.4</v>
      </c>
      <c r="AE23">
        <v>1</v>
      </c>
      <c r="AH23">
        <f t="shared" si="8"/>
        <v>3613.3806526921567</v>
      </c>
      <c r="AI23">
        <f t="shared" si="9"/>
        <v>2424.1938216079634</v>
      </c>
      <c r="AJ23">
        <f t="shared" si="10"/>
        <v>219.44979209377155</v>
      </c>
      <c r="AK23">
        <f t="shared" si="11"/>
        <v>1</v>
      </c>
      <c r="AN23">
        <v>11</v>
      </c>
      <c r="AO23" s="2" t="s">
        <v>11</v>
      </c>
      <c r="AP23" s="2">
        <v>7915.4</v>
      </c>
      <c r="AQ23" s="2">
        <v>8513.4</v>
      </c>
      <c r="AR23">
        <v>1</v>
      </c>
      <c r="AU23">
        <f t="shared" si="12"/>
        <v>3881.5851643082333</v>
      </c>
      <c r="AV23">
        <f t="shared" si="13"/>
        <v>2479.0809206277249</v>
      </c>
      <c r="AW23">
        <f t="shared" si="14"/>
        <v>219.44979209377155</v>
      </c>
      <c r="AX23">
        <f t="shared" si="15"/>
        <v>1</v>
      </c>
      <c r="BA23">
        <v>11</v>
      </c>
      <c r="BB23" s="2" t="s">
        <v>11</v>
      </c>
      <c r="BC23" s="2">
        <v>7915.4</v>
      </c>
      <c r="BD23" s="2">
        <v>8513.4</v>
      </c>
      <c r="BE23">
        <v>1</v>
      </c>
      <c r="BH23">
        <f t="shared" si="16"/>
        <v>4322.2122483746671</v>
      </c>
      <c r="BI23">
        <f t="shared" si="17"/>
        <v>2543.7566039533435</v>
      </c>
      <c r="BJ23">
        <f t="shared" si="18"/>
        <v>219.44979209377155</v>
      </c>
      <c r="BK23">
        <f t="shared" si="19"/>
        <v>1</v>
      </c>
    </row>
  </sheetData>
  <sortState xmlns:xlrd2="http://schemas.microsoft.com/office/spreadsheetml/2017/richdata2" ref="BA10:BE23">
    <sortCondition descending="1" ref="BE10:BE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4058-3720-47BA-A1F4-199CB59BE262}">
  <dimension ref="A1:R17"/>
  <sheetViews>
    <sheetView tabSelected="1" workbookViewId="0">
      <selection activeCell="Q19" sqref="Q19"/>
    </sheetView>
  </sheetViews>
  <sheetFormatPr baseColWidth="10" defaultRowHeight="15" x14ac:dyDescent="0.25"/>
  <cols>
    <col min="1" max="1" width="15.42578125" customWidth="1"/>
    <col min="2" max="2" width="18.85546875" customWidth="1"/>
    <col min="3" max="3" width="17.28515625" customWidth="1"/>
    <col min="4" max="4" width="20.140625" customWidth="1"/>
  </cols>
  <sheetData>
    <row r="1" spans="1:18" x14ac:dyDescent="0.25">
      <c r="A1" s="4" t="s">
        <v>71</v>
      </c>
    </row>
    <row r="3" spans="1:18" x14ac:dyDescent="0.25">
      <c r="A3" s="3"/>
      <c r="B3" s="3" t="s">
        <v>21</v>
      </c>
      <c r="C3" s="3" t="s">
        <v>22</v>
      </c>
      <c r="D3" s="3" t="s">
        <v>23</v>
      </c>
      <c r="E3" s="15" t="s">
        <v>95</v>
      </c>
      <c r="F3" s="15" t="s">
        <v>96</v>
      </c>
      <c r="G3" s="15" t="s">
        <v>97</v>
      </c>
      <c r="H3" s="15" t="s">
        <v>98</v>
      </c>
      <c r="I3" s="15" t="s">
        <v>99</v>
      </c>
      <c r="J3" s="15" t="s">
        <v>100</v>
      </c>
      <c r="K3" s="15" t="s">
        <v>101</v>
      </c>
      <c r="L3" s="15" t="s">
        <v>102</v>
      </c>
      <c r="M3" s="15" t="s">
        <v>103</v>
      </c>
      <c r="N3" s="15" t="s">
        <v>104</v>
      </c>
      <c r="O3" s="15" t="s">
        <v>105</v>
      </c>
      <c r="P3" s="15" t="s">
        <v>106</v>
      </c>
      <c r="Q3" s="15" t="s">
        <v>107</v>
      </c>
      <c r="R3" s="15" t="s">
        <v>108</v>
      </c>
    </row>
    <row r="4" spans="1:18" x14ac:dyDescent="0.25">
      <c r="A4" s="2">
        <v>1</v>
      </c>
      <c r="B4" s="2" t="s">
        <v>1</v>
      </c>
      <c r="C4" s="2">
        <v>6261.5</v>
      </c>
      <c r="D4" s="2">
        <v>6432.1</v>
      </c>
      <c r="E4" s="16">
        <f>(($C$4-C4)^2+($D$4-D4)^2)^0.5</f>
        <v>0</v>
      </c>
      <c r="F4" s="16">
        <f t="shared" ref="F4:F5" si="0">(($C$5-C4)^2+($D$5-D4)^2)^0.5</f>
        <v>216.6991693569681</v>
      </c>
      <c r="G4" s="16">
        <f t="shared" ref="G4:G6" si="1">(($C$6-C4)^2+($D$6-D4)^2)^0.5</f>
        <v>4133.617133939717</v>
      </c>
      <c r="H4" s="16">
        <f t="shared" ref="H4:H7" si="2">(($C$7-C4)^2+($D$7-D4)^2)^0.5</f>
        <v>170.70105447828939</v>
      </c>
      <c r="I4">
        <f>(($C$8-C4)^2+($D$8-D4)^2)^0.5</f>
        <v>1825.6616471843843</v>
      </c>
      <c r="J4">
        <f>(($C$9-C4)^2+($D$9-D4)^2)^0.5</f>
        <v>514.11556093936736</v>
      </c>
      <c r="K4">
        <f>(($C$10-C4)^2+($D$10-D4)^2)^0.5</f>
        <v>2356.9263246864552</v>
      </c>
      <c r="L4">
        <f>(($C$11-C4)^2+($D$11-D4)^2)^0.5</f>
        <v>236.82147284399676</v>
      </c>
      <c r="M4">
        <f>(($C$12-C4)^2+($D$12-D4)^2)^0.5</f>
        <v>421.17457188201644</v>
      </c>
      <c r="N4">
        <f>(($C$13-C4)^2+($D$13-D4)^2)^0.5</f>
        <v>1415.8606146086556</v>
      </c>
      <c r="O4">
        <f>(($C$14-C4)^2+($D$14-D4)^2)^0.5</f>
        <v>2658.4196245137814</v>
      </c>
      <c r="P4">
        <f>(($C$15-C4)^2+($D$15-D4)^2)^0.5</f>
        <v>1029.1953847545176</v>
      </c>
      <c r="Q4">
        <f>(($C$16-C4)^2+($D$16-D4)^2)^0.5</f>
        <v>235.93804271460769</v>
      </c>
      <c r="R4">
        <f>(($C$17-C4)^2+($D$17-D4)^2)^0.5</f>
        <v>603.40395258897661</v>
      </c>
    </row>
    <row r="5" spans="1:18" x14ac:dyDescent="0.25">
      <c r="A5" s="2">
        <v>2</v>
      </c>
      <c r="B5" s="2" t="s">
        <v>2</v>
      </c>
      <c r="C5" s="2">
        <v>6045.3</v>
      </c>
      <c r="D5" s="2">
        <v>6417.4</v>
      </c>
      <c r="E5" s="16">
        <f>(($C$4-C5)^2+($D$4-D5)^2)^0.5</f>
        <v>216.6991693569681</v>
      </c>
      <c r="F5" s="16">
        <f t="shared" si="0"/>
        <v>0</v>
      </c>
      <c r="G5" s="16">
        <f t="shared" si="1"/>
        <v>4288.7068447260417</v>
      </c>
      <c r="H5" s="16">
        <f t="shared" si="2"/>
        <v>214.54211707727697</v>
      </c>
      <c r="I5">
        <f t="shared" ref="I5:I17" si="3">(($C$8-C5)^2+($D$8-D5)^2)^0.5</f>
        <v>1992.4980200742989</v>
      </c>
      <c r="J5">
        <f t="shared" ref="J5:J17" si="4">(($C$9-C5)^2+($D$9-D5)^2)^0.5</f>
        <v>298.09209986177149</v>
      </c>
      <c r="K5">
        <f t="shared" ref="K5:K17" si="5">(($C$10-C5)^2+($D$10-D5)^2)^0.5</f>
        <v>2212.2788183228622</v>
      </c>
      <c r="L5">
        <f t="shared" ref="L5:L17" si="6">(($C$11-C5)^2+($D$11-D5)^2)^0.5</f>
        <v>446.42589530626458</v>
      </c>
      <c r="M5">
        <f t="shared" ref="M5:M17" si="7">(($C$12-C5)^2+($D$12-D5)^2)^0.5</f>
        <v>548.08580532613723</v>
      </c>
      <c r="N5">
        <f t="shared" ref="N5:N17" si="8">(($C$13-C5)^2+($D$13-D5)^2)^0.5</f>
        <v>1593.5731580319748</v>
      </c>
      <c r="O5">
        <f t="shared" ref="O5:O17" si="9">(($C$14-C5)^2+($D$14-D5)^2)^0.5</f>
        <v>2809.0016037731266</v>
      </c>
      <c r="P5">
        <f t="shared" ref="P5:P17" si="10">(($C$15-C5)^2+($D$15-D5)^2)^0.5</f>
        <v>841.08922832241717</v>
      </c>
      <c r="Q5">
        <f t="shared" ref="Q5:Q17" si="11">(($C$16-C5)^2+($D$16-D5)^2)^0.5</f>
        <v>294.35191523073223</v>
      </c>
      <c r="R5">
        <f t="shared" ref="R5:R17" si="12">(($C$17-C5)^2+($D$17-D5)^2)^0.5</f>
        <v>732.87233540365037</v>
      </c>
    </row>
    <row r="6" spans="1:18" x14ac:dyDescent="0.25">
      <c r="A6" s="2">
        <v>3</v>
      </c>
      <c r="B6" s="2" t="s">
        <v>3</v>
      </c>
      <c r="C6" s="2">
        <v>8960.9</v>
      </c>
      <c r="D6" s="2">
        <v>9562.6</v>
      </c>
      <c r="E6" s="16">
        <f t="shared" ref="E6:F17" si="13">(($C$4-C6)^2+($D$4-D6)^2)^0.5</f>
        <v>4133.617133939717</v>
      </c>
      <c r="F6" s="16">
        <f>(($C$5-C6)^2+($D$5-D6)^2)^0.5</f>
        <v>4288.7068447260417</v>
      </c>
      <c r="G6" s="16">
        <f t="shared" si="1"/>
        <v>0</v>
      </c>
      <c r="H6" s="16">
        <f t="shared" si="2"/>
        <v>4074.5513618065979</v>
      </c>
      <c r="I6">
        <f t="shared" si="3"/>
        <v>2314.2605989818867</v>
      </c>
      <c r="J6">
        <f t="shared" si="4"/>
        <v>4489.0614275146645</v>
      </c>
      <c r="K6">
        <f t="shared" si="5"/>
        <v>6490.3996217490339</v>
      </c>
      <c r="L6">
        <f t="shared" si="6"/>
        <v>3920.3049779322018</v>
      </c>
      <c r="M6">
        <f t="shared" si="7"/>
        <v>3740.7231453289883</v>
      </c>
      <c r="N6">
        <f t="shared" si="8"/>
        <v>2738.6209029363663</v>
      </c>
      <c r="O6">
        <f t="shared" si="9"/>
        <v>1481.178885212722</v>
      </c>
      <c r="P6">
        <f t="shared" si="10"/>
        <v>5119.0352811833591</v>
      </c>
      <c r="Q6">
        <f t="shared" si="11"/>
        <v>3998.3001700722771</v>
      </c>
      <c r="R6">
        <f t="shared" si="12"/>
        <v>3556.9583776029763</v>
      </c>
    </row>
    <row r="7" spans="1:18" x14ac:dyDescent="0.25">
      <c r="A7" s="2">
        <v>4</v>
      </c>
      <c r="B7" s="2" t="s">
        <v>4</v>
      </c>
      <c r="C7" s="2">
        <v>6181.7</v>
      </c>
      <c r="D7" s="2">
        <v>6583</v>
      </c>
      <c r="E7" s="16">
        <f t="shared" si="13"/>
        <v>170.70105447828939</v>
      </c>
      <c r="F7" s="16">
        <f t="shared" ref="F7:F17" si="14">(($C$5-C7)^2+($D$5-D7)^2)^0.5</f>
        <v>214.54211707727697</v>
      </c>
      <c r="G7" s="16">
        <f>(($C$6-C7)^2+($D$6-D7)^2)^0.5</f>
        <v>4074.5513618065979</v>
      </c>
      <c r="H7" s="16">
        <f t="shared" si="2"/>
        <v>0</v>
      </c>
      <c r="I7">
        <f t="shared" si="3"/>
        <v>1780.9200880443798</v>
      </c>
      <c r="J7">
        <f t="shared" si="4"/>
        <v>461.09706136560885</v>
      </c>
      <c r="K7">
        <f t="shared" si="5"/>
        <v>2426.4458061123064</v>
      </c>
      <c r="L7">
        <f t="shared" si="6"/>
        <v>300.6527565148873</v>
      </c>
      <c r="M7">
        <f t="shared" si="7"/>
        <v>333.832607754246</v>
      </c>
      <c r="N7">
        <f t="shared" si="8"/>
        <v>1386.3990947775467</v>
      </c>
      <c r="O7">
        <f t="shared" si="9"/>
        <v>2594.6406013164901</v>
      </c>
      <c r="P7">
        <f t="shared" si="10"/>
        <v>1050.9781967291228</v>
      </c>
      <c r="Q7">
        <f t="shared" si="11"/>
        <v>83.645980178368688</v>
      </c>
      <c r="R7">
        <f t="shared" si="12"/>
        <v>518.3401392907947</v>
      </c>
    </row>
    <row r="8" spans="1:18" x14ac:dyDescent="0.25">
      <c r="A8" s="2">
        <v>5</v>
      </c>
      <c r="B8" s="2" t="s">
        <v>5</v>
      </c>
      <c r="C8" s="2">
        <v>7537.3</v>
      </c>
      <c r="D8" s="2">
        <v>7738</v>
      </c>
      <c r="E8" s="16">
        <f t="shared" si="13"/>
        <v>1825.6616471843843</v>
      </c>
      <c r="F8" s="16">
        <f t="shared" si="14"/>
        <v>1992.4980200742989</v>
      </c>
      <c r="G8" s="16">
        <f t="shared" ref="G8:H17" si="15">(($C$6-C8)^2+($D$6-D8)^2)^0.5</f>
        <v>2314.2605989818867</v>
      </c>
      <c r="H8" s="16">
        <f>(($C$7-C8)^2+($D$7-D8)^2)^0.5</f>
        <v>1780.9200880443798</v>
      </c>
      <c r="I8">
        <f t="shared" si="3"/>
        <v>0</v>
      </c>
      <c r="J8">
        <f t="shared" si="4"/>
        <v>2218.0126284581884</v>
      </c>
      <c r="K8">
        <f t="shared" si="5"/>
        <v>4179.6174478054809</v>
      </c>
      <c r="L8">
        <f t="shared" si="6"/>
        <v>1607.5986688225394</v>
      </c>
      <c r="M8">
        <f t="shared" si="7"/>
        <v>1449.5505820770793</v>
      </c>
      <c r="N8">
        <f t="shared" si="8"/>
        <v>428.28295553290451</v>
      </c>
      <c r="O8">
        <f t="shared" si="9"/>
        <v>862.6730377147527</v>
      </c>
      <c r="P8">
        <f t="shared" si="10"/>
        <v>2831.8638403002356</v>
      </c>
      <c r="Q8">
        <f t="shared" si="11"/>
        <v>1709.4465098387843</v>
      </c>
      <c r="R8">
        <f t="shared" si="12"/>
        <v>1272.4338646860983</v>
      </c>
    </row>
    <row r="9" spans="1:18" x14ac:dyDescent="0.25">
      <c r="A9" s="2">
        <v>6</v>
      </c>
      <c r="B9" s="2" t="s">
        <v>6</v>
      </c>
      <c r="C9" s="2">
        <v>5747.4</v>
      </c>
      <c r="D9" s="2">
        <v>6428.1</v>
      </c>
      <c r="E9" s="16">
        <f t="shared" si="13"/>
        <v>514.11556093936736</v>
      </c>
      <c r="F9" s="16">
        <f t="shared" si="14"/>
        <v>298.09209986177149</v>
      </c>
      <c r="G9" s="16">
        <f t="shared" si="15"/>
        <v>4489.0614275146645</v>
      </c>
      <c r="H9" s="16">
        <f t="shared" ref="H9:H17" si="16">(($C$7-C9)^2+($D$7-D9)^2)^0.5</f>
        <v>461.09706136560885</v>
      </c>
      <c r="I9">
        <f t="shared" si="3"/>
        <v>2218.0126284581884</v>
      </c>
      <c r="J9">
        <f t="shared" si="4"/>
        <v>0</v>
      </c>
      <c r="K9">
        <f t="shared" si="5"/>
        <v>2061.0590602891516</v>
      </c>
      <c r="L9">
        <f t="shared" si="6"/>
        <v>737.06663199469313</v>
      </c>
      <c r="M9">
        <f t="shared" si="7"/>
        <v>773.40716960731663</v>
      </c>
      <c r="N9">
        <f t="shared" si="8"/>
        <v>1836.1015903266359</v>
      </c>
      <c r="O9">
        <f t="shared" si="9"/>
        <v>3008.1057311869868</v>
      </c>
      <c r="P9">
        <f t="shared" si="10"/>
        <v>638.49276425030814</v>
      </c>
      <c r="Q9">
        <f t="shared" si="11"/>
        <v>517.43429534579559</v>
      </c>
      <c r="R9">
        <f t="shared" si="12"/>
        <v>945.65321339273237</v>
      </c>
    </row>
    <row r="10" spans="1:18" x14ac:dyDescent="0.25">
      <c r="A10" s="2">
        <v>7</v>
      </c>
      <c r="B10" s="2" t="s">
        <v>7</v>
      </c>
      <c r="C10" s="2">
        <v>4747.2</v>
      </c>
      <c r="D10" s="2">
        <v>4626</v>
      </c>
      <c r="E10" s="16">
        <f t="shared" si="13"/>
        <v>2356.9263246864552</v>
      </c>
      <c r="F10" s="16">
        <f t="shared" si="14"/>
        <v>2212.2788183228622</v>
      </c>
      <c r="G10" s="16">
        <f t="shared" si="15"/>
        <v>6490.3996217490339</v>
      </c>
      <c r="H10" s="16">
        <f t="shared" si="16"/>
        <v>2426.4458061123064</v>
      </c>
      <c r="I10">
        <f t="shared" si="3"/>
        <v>4179.6174478054809</v>
      </c>
      <c r="J10">
        <f t="shared" si="4"/>
        <v>2061.0590602891516</v>
      </c>
      <c r="K10">
        <f t="shared" si="5"/>
        <v>0</v>
      </c>
      <c r="L10">
        <f t="shared" si="6"/>
        <v>2572.1796846254733</v>
      </c>
      <c r="M10">
        <f t="shared" si="7"/>
        <v>2758.0608332667362</v>
      </c>
      <c r="N10">
        <f t="shared" si="8"/>
        <v>3762.3823968331558</v>
      </c>
      <c r="O10">
        <f t="shared" si="9"/>
        <v>5014.9147550083035</v>
      </c>
      <c r="P10">
        <f t="shared" si="10"/>
        <v>1428.8144456156654</v>
      </c>
      <c r="Q10">
        <f t="shared" si="11"/>
        <v>2506.4457105630677</v>
      </c>
      <c r="R10">
        <f t="shared" si="12"/>
        <v>2943.8014284254978</v>
      </c>
    </row>
    <row r="11" spans="1:18" x14ac:dyDescent="0.25">
      <c r="A11" s="2">
        <v>8</v>
      </c>
      <c r="B11" s="2" t="s">
        <v>8</v>
      </c>
      <c r="C11" s="2">
        <v>6477.5</v>
      </c>
      <c r="D11" s="2">
        <v>6529.2</v>
      </c>
      <c r="E11" s="16">
        <f t="shared" si="13"/>
        <v>236.82147284399676</v>
      </c>
      <c r="F11" s="16">
        <f t="shared" si="14"/>
        <v>446.42589530626458</v>
      </c>
      <c r="G11" s="16">
        <f t="shared" si="15"/>
        <v>3920.3049779322018</v>
      </c>
      <c r="H11" s="16">
        <f t="shared" si="16"/>
        <v>300.6527565148873</v>
      </c>
      <c r="I11">
        <f t="shared" si="3"/>
        <v>1607.5986688225394</v>
      </c>
      <c r="J11">
        <f t="shared" si="4"/>
        <v>737.06663199469313</v>
      </c>
      <c r="K11">
        <f t="shared" si="5"/>
        <v>2572.1796846254733</v>
      </c>
      <c r="L11">
        <f t="shared" si="6"/>
        <v>0</v>
      </c>
      <c r="M11">
        <f t="shared" si="7"/>
        <v>304.24636398813391</v>
      </c>
      <c r="N11">
        <f t="shared" si="8"/>
        <v>1191.4380596573205</v>
      </c>
      <c r="O11">
        <f t="shared" si="9"/>
        <v>2450.429768428387</v>
      </c>
      <c r="P11">
        <f t="shared" si="10"/>
        <v>1264.8523431610502</v>
      </c>
      <c r="Q11">
        <f t="shared" si="11"/>
        <v>299.68044647590932</v>
      </c>
      <c r="R11">
        <f t="shared" si="12"/>
        <v>451.72657659252275</v>
      </c>
    </row>
    <row r="12" spans="1:18" x14ac:dyDescent="0.25">
      <c r="A12" s="2">
        <v>9</v>
      </c>
      <c r="B12" s="2" t="s">
        <v>9</v>
      </c>
      <c r="C12" s="2">
        <v>6410.6</v>
      </c>
      <c r="D12" s="2">
        <v>6826</v>
      </c>
      <c r="E12" s="16">
        <f t="shared" si="13"/>
        <v>421.17457188201644</v>
      </c>
      <c r="F12" s="16">
        <f t="shared" si="14"/>
        <v>548.08580532613723</v>
      </c>
      <c r="G12" s="16">
        <f t="shared" si="15"/>
        <v>3740.7231453289883</v>
      </c>
      <c r="H12" s="16">
        <f t="shared" si="16"/>
        <v>333.832607754246</v>
      </c>
      <c r="I12">
        <f t="shared" si="3"/>
        <v>1449.5505820770793</v>
      </c>
      <c r="J12">
        <f t="shared" si="4"/>
        <v>773.40716960731663</v>
      </c>
      <c r="K12">
        <f t="shared" si="5"/>
        <v>2758.0608332667362</v>
      </c>
      <c r="L12">
        <f t="shared" si="6"/>
        <v>304.24636398813391</v>
      </c>
      <c r="M12">
        <f t="shared" si="7"/>
        <v>0</v>
      </c>
      <c r="N12">
        <f t="shared" si="8"/>
        <v>1062.7092640981352</v>
      </c>
      <c r="O12">
        <f t="shared" si="9"/>
        <v>2260.9161417443142</v>
      </c>
      <c r="P12">
        <f t="shared" si="10"/>
        <v>1382.9933477786506</v>
      </c>
      <c r="Q12">
        <f t="shared" si="11"/>
        <v>259.89632548383628</v>
      </c>
      <c r="R12">
        <f t="shared" si="12"/>
        <v>185.92452769874129</v>
      </c>
    </row>
    <row r="13" spans="1:18" x14ac:dyDescent="0.25">
      <c r="A13" s="2">
        <v>10</v>
      </c>
      <c r="B13" s="2" t="s">
        <v>10</v>
      </c>
      <c r="C13" s="2">
        <v>7326.3</v>
      </c>
      <c r="D13" s="2">
        <v>7365.3</v>
      </c>
      <c r="E13" s="16">
        <f t="shared" si="13"/>
        <v>1415.8606146086556</v>
      </c>
      <c r="F13" s="16">
        <f t="shared" si="14"/>
        <v>1593.5731580319748</v>
      </c>
      <c r="G13" s="16">
        <f t="shared" si="15"/>
        <v>2738.6209029363663</v>
      </c>
      <c r="H13" s="16">
        <f t="shared" si="16"/>
        <v>1386.3990947775467</v>
      </c>
      <c r="I13">
        <f t="shared" si="3"/>
        <v>428.28295553290451</v>
      </c>
      <c r="J13">
        <f t="shared" si="4"/>
        <v>1836.1015903266359</v>
      </c>
      <c r="K13">
        <f t="shared" si="5"/>
        <v>3762.3823968331558</v>
      </c>
      <c r="L13">
        <f t="shared" si="6"/>
        <v>1191.4380596573205</v>
      </c>
      <c r="M13">
        <f t="shared" si="7"/>
        <v>1062.7092640981352</v>
      </c>
      <c r="N13">
        <f t="shared" si="8"/>
        <v>0</v>
      </c>
      <c r="O13">
        <f t="shared" si="9"/>
        <v>1290.4155997197174</v>
      </c>
      <c r="P13">
        <f t="shared" si="10"/>
        <v>2434.6282549908929</v>
      </c>
      <c r="Q13">
        <f t="shared" si="11"/>
        <v>1320.2548996311284</v>
      </c>
      <c r="R13">
        <f t="shared" si="12"/>
        <v>897.72281356775159</v>
      </c>
    </row>
    <row r="14" spans="1:18" x14ac:dyDescent="0.25">
      <c r="A14" s="2">
        <v>11</v>
      </c>
      <c r="B14" s="2" t="s">
        <v>11</v>
      </c>
      <c r="C14" s="2">
        <v>7915.4</v>
      </c>
      <c r="D14" s="2">
        <v>8513.4</v>
      </c>
      <c r="E14" s="16">
        <f t="shared" si="13"/>
        <v>2658.4196245137814</v>
      </c>
      <c r="F14" s="16">
        <f t="shared" si="14"/>
        <v>2809.0016037731266</v>
      </c>
      <c r="G14" s="16">
        <f t="shared" si="15"/>
        <v>1481.178885212722</v>
      </c>
      <c r="H14" s="16">
        <f t="shared" si="16"/>
        <v>2594.6406013164901</v>
      </c>
      <c r="I14">
        <f t="shared" si="3"/>
        <v>862.6730377147527</v>
      </c>
      <c r="J14">
        <f t="shared" si="4"/>
        <v>3008.1057311869868</v>
      </c>
      <c r="K14">
        <f t="shared" si="5"/>
        <v>5014.9147550083035</v>
      </c>
      <c r="L14">
        <f t="shared" si="6"/>
        <v>2450.429768428387</v>
      </c>
      <c r="M14">
        <f t="shared" si="7"/>
        <v>2260.9161417443142</v>
      </c>
      <c r="N14">
        <f t="shared" si="8"/>
        <v>1290.4155997197174</v>
      </c>
      <c r="O14">
        <f t="shared" si="9"/>
        <v>0</v>
      </c>
      <c r="P14">
        <f t="shared" si="10"/>
        <v>3637.9146224176279</v>
      </c>
      <c r="Q14">
        <f t="shared" si="11"/>
        <v>2517.8272260026097</v>
      </c>
      <c r="R14">
        <f t="shared" si="12"/>
        <v>2076.618157004315</v>
      </c>
    </row>
    <row r="15" spans="1:18" x14ac:dyDescent="0.25">
      <c r="A15" s="2">
        <v>12</v>
      </c>
      <c r="B15" s="2" t="s">
        <v>12</v>
      </c>
      <c r="C15" s="2">
        <v>5374.8</v>
      </c>
      <c r="D15" s="2">
        <v>5909.6</v>
      </c>
      <c r="E15" s="16">
        <f t="shared" si="13"/>
        <v>1029.1953847545176</v>
      </c>
      <c r="F15" s="16">
        <f t="shared" si="14"/>
        <v>841.08922832241717</v>
      </c>
      <c r="G15" s="16">
        <f t="shared" si="15"/>
        <v>5119.0352811833591</v>
      </c>
      <c r="H15" s="16">
        <f t="shared" si="16"/>
        <v>1050.9781967291228</v>
      </c>
      <c r="I15">
        <f t="shared" si="3"/>
        <v>2831.8638403002356</v>
      </c>
      <c r="J15">
        <f t="shared" si="4"/>
        <v>638.49276425030814</v>
      </c>
      <c r="K15">
        <f t="shared" si="5"/>
        <v>1428.8144456156654</v>
      </c>
      <c r="L15">
        <f t="shared" si="6"/>
        <v>1264.8523431610502</v>
      </c>
      <c r="M15">
        <f t="shared" si="7"/>
        <v>1382.9933477786506</v>
      </c>
      <c r="N15">
        <f t="shared" si="8"/>
        <v>2434.6282549908929</v>
      </c>
      <c r="O15">
        <f t="shared" si="9"/>
        <v>3637.9146224176279</v>
      </c>
      <c r="P15">
        <f t="shared" si="10"/>
        <v>0</v>
      </c>
      <c r="Q15">
        <f t="shared" si="11"/>
        <v>1123.3784135365959</v>
      </c>
      <c r="R15">
        <f t="shared" si="12"/>
        <v>1564.0137755147809</v>
      </c>
    </row>
    <row r="16" spans="1:18" x14ac:dyDescent="0.25">
      <c r="A16" s="2">
        <v>13</v>
      </c>
      <c r="B16" s="2" t="s">
        <v>13</v>
      </c>
      <c r="C16" s="2">
        <v>6208.9</v>
      </c>
      <c r="D16" s="2">
        <v>6662.1</v>
      </c>
      <c r="E16" s="16">
        <f t="shared" si="13"/>
        <v>235.93804271460769</v>
      </c>
      <c r="F16" s="16">
        <f t="shared" si="14"/>
        <v>294.35191523073223</v>
      </c>
      <c r="G16" s="16">
        <f t="shared" si="15"/>
        <v>3998.3001700722771</v>
      </c>
      <c r="H16" s="16">
        <f t="shared" si="16"/>
        <v>83.645980178368688</v>
      </c>
      <c r="I16">
        <f t="shared" si="3"/>
        <v>1709.4465098387843</v>
      </c>
      <c r="J16">
        <f t="shared" si="4"/>
        <v>517.43429534579559</v>
      </c>
      <c r="K16">
        <f t="shared" si="5"/>
        <v>2506.4457105630677</v>
      </c>
      <c r="L16">
        <f t="shared" si="6"/>
        <v>299.68044647590932</v>
      </c>
      <c r="M16">
        <f t="shared" si="7"/>
        <v>259.89632548383628</v>
      </c>
      <c r="N16">
        <f t="shared" si="8"/>
        <v>1320.2548996311284</v>
      </c>
      <c r="O16">
        <f t="shared" si="9"/>
        <v>2517.8272260026097</v>
      </c>
      <c r="P16">
        <f t="shared" si="10"/>
        <v>1123.3784135365959</v>
      </c>
      <c r="Q16">
        <f t="shared" si="11"/>
        <v>0</v>
      </c>
      <c r="R16">
        <f t="shared" si="12"/>
        <v>441.36543815754334</v>
      </c>
    </row>
    <row r="17" spans="1:18" x14ac:dyDescent="0.25">
      <c r="A17" s="2">
        <v>14</v>
      </c>
      <c r="B17" s="2" t="s">
        <v>14</v>
      </c>
      <c r="C17" s="2">
        <v>6515.8</v>
      </c>
      <c r="D17" s="2">
        <v>6979.3</v>
      </c>
      <c r="E17" s="16">
        <f>(($C$4-C17)^2+($D$4-D17)^2)^0.5</f>
        <v>603.40395258897661</v>
      </c>
      <c r="F17" s="16">
        <f>(($C$5-C17)^2+($D$5-D17)^2)^0.5</f>
        <v>732.87233540365037</v>
      </c>
      <c r="G17" s="16">
        <f t="shared" si="15"/>
        <v>3556.9583776029763</v>
      </c>
      <c r="H17" s="16">
        <f>(($C$7-C17)^2+($D$7-D17)^2)^0.5</f>
        <v>518.3401392907947</v>
      </c>
      <c r="I17">
        <f t="shared" si="3"/>
        <v>1272.4338646860983</v>
      </c>
      <c r="J17">
        <f t="shared" si="4"/>
        <v>945.65321339273237</v>
      </c>
      <c r="K17">
        <f t="shared" si="5"/>
        <v>2943.8014284254978</v>
      </c>
      <c r="L17">
        <f t="shared" si="6"/>
        <v>451.72657659252275</v>
      </c>
      <c r="M17">
        <f t="shared" si="7"/>
        <v>185.92452769874129</v>
      </c>
      <c r="N17">
        <f t="shared" si="8"/>
        <v>897.72281356775159</v>
      </c>
      <c r="O17">
        <f t="shared" si="9"/>
        <v>2076.618157004315</v>
      </c>
      <c r="P17">
        <f t="shared" si="10"/>
        <v>1564.0137755147809</v>
      </c>
      <c r="Q17">
        <f t="shared" si="11"/>
        <v>441.36543815754334</v>
      </c>
      <c r="R17">
        <f t="shared" si="12"/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2C64-D88D-4B7A-9EDC-9BEFBA8D8540}">
  <dimension ref="A1:N39"/>
  <sheetViews>
    <sheetView topLeftCell="D13" zoomScaleNormal="100" workbookViewId="0">
      <selection activeCell="I22" sqref="I22"/>
    </sheetView>
  </sheetViews>
  <sheetFormatPr baseColWidth="10" defaultRowHeight="15" x14ac:dyDescent="0.25"/>
  <cols>
    <col min="2" max="2" width="15.140625" customWidth="1"/>
    <col min="3" max="3" width="21.140625" customWidth="1"/>
    <col min="4" max="4" width="19.85546875" customWidth="1"/>
  </cols>
  <sheetData>
    <row r="1" spans="1:11" x14ac:dyDescent="0.25">
      <c r="A1" s="4" t="s">
        <v>72</v>
      </c>
    </row>
    <row r="2" spans="1:11" x14ac:dyDescent="0.25">
      <c r="A2" s="9"/>
    </row>
    <row r="3" spans="1:11" x14ac:dyDescent="0.25">
      <c r="A3" s="10" t="s">
        <v>73</v>
      </c>
    </row>
    <row r="4" spans="1:11" x14ac:dyDescent="0.25">
      <c r="A4" s="11" t="s">
        <v>74</v>
      </c>
    </row>
    <row r="5" spans="1:11" x14ac:dyDescent="0.25">
      <c r="A5" s="11" t="s">
        <v>75</v>
      </c>
    </row>
    <row r="6" spans="1:11" x14ac:dyDescent="0.25">
      <c r="A6" s="9"/>
    </row>
    <row r="7" spans="1:11" x14ac:dyDescent="0.25">
      <c r="A7" s="3"/>
      <c r="B7" s="3" t="s">
        <v>21</v>
      </c>
      <c r="C7" s="3" t="s">
        <v>22</v>
      </c>
      <c r="D7" s="3" t="s">
        <v>23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92</v>
      </c>
    </row>
    <row r="8" spans="1:11" x14ac:dyDescent="0.25">
      <c r="A8" s="2">
        <v>1</v>
      </c>
      <c r="B8" s="2" t="s">
        <v>1</v>
      </c>
      <c r="C8" s="2">
        <v>6261.5</v>
      </c>
      <c r="D8" s="2">
        <v>6432.1</v>
      </c>
      <c r="E8">
        <f>$J$17+($I$17*C8)</f>
        <v>6548.4354855777692</v>
      </c>
      <c r="F8">
        <f>(E8-D8)^2</f>
        <v>13533.945204615264</v>
      </c>
      <c r="G8">
        <f>(C8-$C$17)*(D8-$D$17)</f>
        <v>80971.983333332857</v>
      </c>
      <c r="H8">
        <f>(C8-$C$17)^2</f>
        <v>50171.022345678677</v>
      </c>
      <c r="I8" t="s">
        <v>80</v>
      </c>
      <c r="J8" t="s">
        <v>81</v>
      </c>
      <c r="K8">
        <f>(D8-$D$17)^2</f>
        <v>130682.24999999935</v>
      </c>
    </row>
    <row r="9" spans="1:11" x14ac:dyDescent="0.25">
      <c r="A9" s="2">
        <v>2</v>
      </c>
      <c r="B9" s="2" t="s">
        <v>2</v>
      </c>
      <c r="C9" s="2">
        <v>6045.3</v>
      </c>
      <c r="D9" s="2">
        <v>6417.4</v>
      </c>
      <c r="E9">
        <f t="shared" ref="E9:E16" si="0">$J$17+($I$17*C9)</f>
        <v>6311.7962117235229</v>
      </c>
      <c r="F9">
        <f t="shared" ref="F9:F16" si="1">(E9-D9)^2</f>
        <v>11152.160098342925</v>
      </c>
      <c r="G9">
        <f t="shared" ref="G9:G16" si="2">(C9-$C$17)*(D9-$D$17)</f>
        <v>165599.05999999956</v>
      </c>
      <c r="H9">
        <f t="shared" ref="H9:H16" si="3">(C9-$C$17)^2</f>
        <v>193766.25790123374</v>
      </c>
      <c r="I9" t="s">
        <v>80</v>
      </c>
      <c r="J9" t="s">
        <v>81</v>
      </c>
      <c r="K9">
        <f t="shared" ref="K9:K16" si="4">(D9-$D$17)^2</f>
        <v>141526.43999999986</v>
      </c>
    </row>
    <row r="10" spans="1:11" x14ac:dyDescent="0.25">
      <c r="A10" s="2">
        <v>3</v>
      </c>
      <c r="B10" s="2" t="s">
        <v>3</v>
      </c>
      <c r="C10" s="2">
        <v>8960.9</v>
      </c>
      <c r="D10" s="2">
        <v>9562.6</v>
      </c>
      <c r="E10">
        <f t="shared" si="0"/>
        <v>9503.0333386867169</v>
      </c>
      <c r="F10">
        <f t="shared" si="1"/>
        <v>3548.1871400114223</v>
      </c>
      <c r="G10">
        <f t="shared" si="2"/>
        <v>6854413.36666667</v>
      </c>
      <c r="H10">
        <f t="shared" si="3"/>
        <v>6127660.1690123472</v>
      </c>
      <c r="I10" t="s">
        <v>80</v>
      </c>
      <c r="J10" t="s">
        <v>81</v>
      </c>
      <c r="K10">
        <f t="shared" si="4"/>
        <v>7667361.0000000047</v>
      </c>
    </row>
    <row r="11" spans="1:11" x14ac:dyDescent="0.25">
      <c r="A11" s="2">
        <v>4</v>
      </c>
      <c r="B11" s="2" t="s">
        <v>4</v>
      </c>
      <c r="C11" s="2">
        <v>6181.7</v>
      </c>
      <c r="D11" s="2">
        <v>6583</v>
      </c>
      <c r="E11">
        <f t="shared" si="0"/>
        <v>6461.0912947657025</v>
      </c>
      <c r="F11">
        <f t="shared" si="1"/>
        <v>14861.732411902831</v>
      </c>
      <c r="G11">
        <f t="shared" si="2"/>
        <v>63977.939999999719</v>
      </c>
      <c r="H11">
        <f t="shared" si="3"/>
        <v>92287.689012345334</v>
      </c>
      <c r="I11" t="s">
        <v>80</v>
      </c>
      <c r="J11" t="s">
        <v>81</v>
      </c>
      <c r="K11">
        <f t="shared" si="4"/>
        <v>44352.359999999768</v>
      </c>
    </row>
    <row r="12" spans="1:11" x14ac:dyDescent="0.25">
      <c r="A12" s="2">
        <v>5</v>
      </c>
      <c r="B12" s="2" t="s">
        <v>5</v>
      </c>
      <c r="C12" s="2">
        <v>7537.3</v>
      </c>
      <c r="D12" s="2">
        <v>7738</v>
      </c>
      <c r="E12">
        <f t="shared" si="0"/>
        <v>7944.8479998388621</v>
      </c>
      <c r="F12">
        <f t="shared" si="1"/>
        <v>42786.095037337873</v>
      </c>
      <c r="G12">
        <f t="shared" si="2"/>
        <v>993330.41333333473</v>
      </c>
      <c r="H12">
        <f t="shared" si="3"/>
        <v>1106306.613456792</v>
      </c>
      <c r="I12" t="s">
        <v>80</v>
      </c>
      <c r="J12" t="s">
        <v>81</v>
      </c>
      <c r="K12">
        <f t="shared" si="4"/>
        <v>891891.36000000103</v>
      </c>
    </row>
    <row r="13" spans="1:11" x14ac:dyDescent="0.25">
      <c r="A13" s="2">
        <v>6</v>
      </c>
      <c r="B13" s="2" t="s">
        <v>6</v>
      </c>
      <c r="C13" s="2">
        <v>5747.4</v>
      </c>
      <c r="D13" s="2">
        <v>6428.1</v>
      </c>
      <c r="E13">
        <f t="shared" si="0"/>
        <v>5985.7331234664443</v>
      </c>
      <c r="F13">
        <f t="shared" si="1"/>
        <v>195688.4534540544</v>
      </c>
      <c r="G13">
        <f t="shared" si="2"/>
        <v>269771.4888888881</v>
      </c>
      <c r="H13">
        <f t="shared" si="3"/>
        <v>544775.20790123404</v>
      </c>
      <c r="I13" t="s">
        <v>80</v>
      </c>
      <c r="J13" t="s">
        <v>81</v>
      </c>
      <c r="K13">
        <f t="shared" si="4"/>
        <v>133590.24999999933</v>
      </c>
    </row>
    <row r="14" spans="1:11" x14ac:dyDescent="0.25">
      <c r="A14" s="2">
        <v>7</v>
      </c>
      <c r="B14" s="2" t="s">
        <v>7</v>
      </c>
      <c r="C14" s="2">
        <v>4747.2</v>
      </c>
      <c r="D14" s="2">
        <v>4626</v>
      </c>
      <c r="E14">
        <f t="shared" si="0"/>
        <v>4890.9754837392575</v>
      </c>
      <c r="F14">
        <f t="shared" si="1"/>
        <v>70212.006982853505</v>
      </c>
      <c r="G14">
        <f t="shared" si="2"/>
        <v>3767914.9955555536</v>
      </c>
      <c r="H14">
        <f t="shared" si="3"/>
        <v>3021648.2612345661</v>
      </c>
      <c r="I14" t="s">
        <v>80</v>
      </c>
      <c r="J14" t="s">
        <v>81</v>
      </c>
      <c r="K14">
        <f t="shared" si="4"/>
        <v>4698489.7599999979</v>
      </c>
    </row>
    <row r="15" spans="1:11" x14ac:dyDescent="0.25">
      <c r="A15" s="2">
        <v>8</v>
      </c>
      <c r="B15" s="2" t="s">
        <v>8</v>
      </c>
      <c r="C15" s="2">
        <v>6477.5</v>
      </c>
      <c r="D15" s="2">
        <v>6529.2</v>
      </c>
      <c r="E15">
        <f>$J$17+($I$17*C15)</f>
        <v>6784.8558516856201</v>
      </c>
      <c r="F15">
        <f t="shared" si="1"/>
        <v>65359.914501099876</v>
      </c>
      <c r="G15">
        <f t="shared" si="2"/>
        <v>2112.2622222220216</v>
      </c>
      <c r="H15">
        <f t="shared" si="3"/>
        <v>63.822345679000399</v>
      </c>
      <c r="I15" t="s">
        <v>83</v>
      </c>
      <c r="J15" t="s">
        <v>81</v>
      </c>
      <c r="K15">
        <f t="shared" si="4"/>
        <v>69907.359999999811</v>
      </c>
    </row>
    <row r="16" spans="1:11" x14ac:dyDescent="0.25">
      <c r="A16" s="2">
        <v>9</v>
      </c>
      <c r="B16" s="2" t="s">
        <v>9</v>
      </c>
      <c r="C16" s="2">
        <v>6410.6</v>
      </c>
      <c r="D16" s="2">
        <v>6826</v>
      </c>
      <c r="E16">
        <f t="shared" si="0"/>
        <v>6711.631210516106</v>
      </c>
      <c r="F16">
        <f t="shared" si="1"/>
        <v>13080.220008011271</v>
      </c>
      <c r="G16">
        <f t="shared" si="2"/>
        <v>-2426.4000000000046</v>
      </c>
      <c r="H16">
        <f t="shared" si="3"/>
        <v>5608.3456790121791</v>
      </c>
      <c r="I16" t="s">
        <v>84</v>
      </c>
      <c r="J16" t="s">
        <v>81</v>
      </c>
      <c r="K16">
        <f t="shared" si="4"/>
        <v>1049.7600000000355</v>
      </c>
    </row>
    <row r="17" spans="1:14" x14ac:dyDescent="0.25">
      <c r="B17" s="14" t="s">
        <v>82</v>
      </c>
      <c r="C17">
        <f>AVERAGE(C8:C16)</f>
        <v>6485.4888888888881</v>
      </c>
      <c r="D17">
        <f>AVERAGE(D8:D16)</f>
        <v>6793.5999999999995</v>
      </c>
      <c r="E17" t="s">
        <v>94</v>
      </c>
      <c r="F17">
        <f>SUM(F8:F16)</f>
        <v>430222.71483822941</v>
      </c>
      <c r="G17">
        <f>SUM(G8:G16)</f>
        <v>12195665.109999999</v>
      </c>
      <c r="H17">
        <f>SUM(H8:H16)</f>
        <v>11142287.38888889</v>
      </c>
      <c r="I17" s="12">
        <f>G17/H17</f>
        <v>1.0945387319807907</v>
      </c>
      <c r="J17" s="13">
        <f>D17-I17*C17</f>
        <v>-305.01878471995133</v>
      </c>
      <c r="K17">
        <f>SUM(K8:K16)</f>
        <v>13778850.540000001</v>
      </c>
    </row>
    <row r="18" spans="1:14" x14ac:dyDescent="0.25">
      <c r="E18" t="s">
        <v>88</v>
      </c>
      <c r="F18">
        <f>AVERAGE(F8:F16)</f>
        <v>47802.523870914381</v>
      </c>
    </row>
    <row r="26" spans="1:14" x14ac:dyDescent="0.25">
      <c r="A26" s="2">
        <v>1</v>
      </c>
      <c r="B26" s="2" t="s">
        <v>10</v>
      </c>
      <c r="C26" s="2">
        <v>7326.3</v>
      </c>
      <c r="D26" s="2">
        <v>7365.3</v>
      </c>
      <c r="E26" t="s">
        <v>76</v>
      </c>
      <c r="F26" t="s">
        <v>77</v>
      </c>
    </row>
    <row r="27" spans="1:14" x14ac:dyDescent="0.25">
      <c r="A27" s="2">
        <v>2</v>
      </c>
      <c r="B27" s="2" t="s">
        <v>11</v>
      </c>
      <c r="C27" s="2">
        <v>7915.4</v>
      </c>
      <c r="D27" s="2">
        <v>8513.4</v>
      </c>
      <c r="E27">
        <f>$J$17+($I$17*C27)</f>
        <v>8358.6930944007981</v>
      </c>
      <c r="F27">
        <f>(E27-D27)^2</f>
        <v>23934.22664008024</v>
      </c>
    </row>
    <row r="28" spans="1:14" x14ac:dyDescent="0.25">
      <c r="A28" s="2">
        <v>3</v>
      </c>
      <c r="B28" s="2" t="s">
        <v>12</v>
      </c>
      <c r="C28" s="2">
        <v>5374.8</v>
      </c>
      <c r="D28" s="2">
        <v>5909.6</v>
      </c>
      <c r="E28">
        <f t="shared" ref="E28:E30" si="5">$J$17+($I$17*C28)</f>
        <v>5577.9079919304022</v>
      </c>
      <c r="F28">
        <f t="shared" ref="F28:F30" si="6">(E28-D28)^2</f>
        <v>110019.58821724237</v>
      </c>
    </row>
    <row r="29" spans="1:14" x14ac:dyDescent="0.25">
      <c r="A29" s="2">
        <v>4</v>
      </c>
      <c r="B29" s="2" t="s">
        <v>13</v>
      </c>
      <c r="C29" s="2">
        <v>6208.9</v>
      </c>
      <c r="D29" s="2">
        <v>6662.1</v>
      </c>
      <c r="E29">
        <f t="shared" si="5"/>
        <v>6490.8627482755792</v>
      </c>
      <c r="F29">
        <f t="shared" si="6"/>
        <v>29322.196378132787</v>
      </c>
      <c r="H29" t="s">
        <v>91</v>
      </c>
      <c r="I29">
        <f>F17</f>
        <v>430222.71483822941</v>
      </c>
      <c r="K29" t="s">
        <v>89</v>
      </c>
      <c r="L29" t="s">
        <v>23</v>
      </c>
      <c r="M29" t="s">
        <v>76</v>
      </c>
      <c r="N29" t="s">
        <v>90</v>
      </c>
    </row>
    <row r="30" spans="1:14" x14ac:dyDescent="0.25">
      <c r="A30" s="2">
        <v>5</v>
      </c>
      <c r="B30" s="2" t="s">
        <v>14</v>
      </c>
      <c r="C30" s="2">
        <v>6515.8</v>
      </c>
      <c r="D30" s="2">
        <v>6979.3</v>
      </c>
      <c r="E30">
        <f t="shared" si="5"/>
        <v>6826.7766851204842</v>
      </c>
      <c r="F30">
        <f t="shared" si="6"/>
        <v>23263.361581835976</v>
      </c>
      <c r="H30" t="s">
        <v>92</v>
      </c>
      <c r="I30">
        <f>K17</f>
        <v>13778850.540000001</v>
      </c>
      <c r="L30">
        <v>6432.1</v>
      </c>
      <c r="M30">
        <v>6548.4354855777692</v>
      </c>
      <c r="N30">
        <f>ABS((M30-L30)/L30)</f>
        <v>1.8086703499287766E-2</v>
      </c>
    </row>
    <row r="31" spans="1:14" x14ac:dyDescent="0.25">
      <c r="E31" t="s">
        <v>88</v>
      </c>
      <c r="F31">
        <f>AVERAGE(F27:F30)</f>
        <v>46634.843204322846</v>
      </c>
      <c r="H31" t="s">
        <v>93</v>
      </c>
      <c r="I31">
        <f>1-(I29/I30)</f>
        <v>0.96877658890418372</v>
      </c>
      <c r="L31">
        <v>6417.4</v>
      </c>
      <c r="M31">
        <v>6311.7962117235229</v>
      </c>
      <c r="N31">
        <f t="shared" ref="N31:N38" si="7">ABS((M31-L31)/L31)</f>
        <v>1.6455852569027447E-2</v>
      </c>
    </row>
    <row r="32" spans="1:14" x14ac:dyDescent="0.25">
      <c r="L32">
        <v>9562.6</v>
      </c>
      <c r="M32">
        <v>9503.0333386867169</v>
      </c>
      <c r="N32">
        <f t="shared" si="7"/>
        <v>6.2291281987412912E-3</v>
      </c>
    </row>
    <row r="33" spans="12:14" x14ac:dyDescent="0.25">
      <c r="L33">
        <v>6583</v>
      </c>
      <c r="M33">
        <v>6461.0912947657025</v>
      </c>
      <c r="N33">
        <f t="shared" si="7"/>
        <v>1.8518715666762491E-2</v>
      </c>
    </row>
    <row r="34" spans="12:14" x14ac:dyDescent="0.25">
      <c r="L34">
        <v>7738</v>
      </c>
      <c r="M34">
        <v>7944.8479998388621</v>
      </c>
      <c r="N34">
        <f t="shared" si="7"/>
        <v>2.6731455135546919E-2</v>
      </c>
    </row>
    <row r="35" spans="12:14" x14ac:dyDescent="0.25">
      <c r="L35">
        <v>6428.1</v>
      </c>
      <c r="M35">
        <v>5985.7331234664443</v>
      </c>
      <c r="N35">
        <f t="shared" si="7"/>
        <v>6.8817671867823463E-2</v>
      </c>
    </row>
    <row r="36" spans="12:14" x14ac:dyDescent="0.25">
      <c r="L36">
        <v>4626</v>
      </c>
      <c r="M36">
        <v>4890.9754837392575</v>
      </c>
      <c r="N36">
        <f t="shared" si="7"/>
        <v>5.7279611703254962E-2</v>
      </c>
    </row>
    <row r="37" spans="12:14" x14ac:dyDescent="0.25">
      <c r="L37">
        <v>6529.2</v>
      </c>
      <c r="M37">
        <v>6784.8558516856201</v>
      </c>
      <c r="N37">
        <f t="shared" si="7"/>
        <v>3.9155769724563548E-2</v>
      </c>
    </row>
    <row r="38" spans="12:14" x14ac:dyDescent="0.25">
      <c r="L38">
        <v>6826</v>
      </c>
      <c r="M38">
        <v>6711.631210516106</v>
      </c>
      <c r="N38">
        <f t="shared" si="7"/>
        <v>1.6754876865498685E-2</v>
      </c>
    </row>
    <row r="39" spans="12:14" x14ac:dyDescent="0.25">
      <c r="M39" t="s">
        <v>89</v>
      </c>
      <c r="N39">
        <f>AVERAGE(N30:N38)</f>
        <v>2.9781087247834064E-2</v>
      </c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08B9-92FA-4D19-BFD3-754E151C64FC}">
  <dimension ref="A1:D20"/>
  <sheetViews>
    <sheetView topLeftCell="A7" workbookViewId="0">
      <selection activeCell="F9" sqref="F9"/>
    </sheetView>
  </sheetViews>
  <sheetFormatPr baseColWidth="10" defaultRowHeight="15" x14ac:dyDescent="0.25"/>
  <cols>
    <col min="1" max="1" width="16.140625" customWidth="1"/>
    <col min="2" max="2" width="13.5703125" customWidth="1"/>
    <col min="3" max="3" width="17.5703125" customWidth="1"/>
    <col min="4" max="4" width="27.85546875" customWidth="1"/>
  </cols>
  <sheetData>
    <row r="1" spans="1:4" x14ac:dyDescent="0.25">
      <c r="A1" s="4" t="s">
        <v>85</v>
      </c>
    </row>
    <row r="2" spans="1:4" x14ac:dyDescent="0.25">
      <c r="A2" s="4"/>
    </row>
    <row r="3" spans="1:4" x14ac:dyDescent="0.25">
      <c r="A3" s="10" t="s">
        <v>86</v>
      </c>
    </row>
    <row r="4" spans="1:4" x14ac:dyDescent="0.25">
      <c r="A4" s="10" t="s">
        <v>87</v>
      </c>
    </row>
    <row r="6" spans="1:4" x14ac:dyDescent="0.25">
      <c r="A6" s="3"/>
      <c r="B6" s="3" t="s">
        <v>21</v>
      </c>
      <c r="C6" s="3" t="s">
        <v>22</v>
      </c>
      <c r="D6" s="3" t="s">
        <v>23</v>
      </c>
    </row>
    <row r="7" spans="1:4" x14ac:dyDescent="0.25">
      <c r="A7" s="2">
        <v>1</v>
      </c>
      <c r="B7" s="2" t="s">
        <v>1</v>
      </c>
      <c r="C7" s="2">
        <v>6261.5</v>
      </c>
      <c r="D7" s="2">
        <v>6432.1</v>
      </c>
    </row>
    <row r="8" spans="1:4" x14ac:dyDescent="0.25">
      <c r="A8" s="2">
        <v>2</v>
      </c>
      <c r="B8" s="2" t="s">
        <v>2</v>
      </c>
      <c r="C8" s="2">
        <v>6045.3</v>
      </c>
      <c r="D8" s="2">
        <v>6417.4</v>
      </c>
    </row>
    <row r="9" spans="1:4" x14ac:dyDescent="0.25">
      <c r="A9" s="2">
        <v>3</v>
      </c>
      <c r="B9" s="2" t="s">
        <v>3</v>
      </c>
      <c r="C9" s="2">
        <v>8960.9</v>
      </c>
      <c r="D9" s="2">
        <v>9562.6</v>
      </c>
    </row>
    <row r="10" spans="1:4" x14ac:dyDescent="0.25">
      <c r="A10" s="2">
        <v>4</v>
      </c>
      <c r="B10" s="2" t="s">
        <v>4</v>
      </c>
      <c r="C10" s="2">
        <v>6181.7</v>
      </c>
      <c r="D10" s="2">
        <v>6583</v>
      </c>
    </row>
    <row r="11" spans="1:4" x14ac:dyDescent="0.25">
      <c r="A11" s="2">
        <v>5</v>
      </c>
      <c r="B11" s="2" t="s">
        <v>5</v>
      </c>
      <c r="C11" s="2">
        <v>7537.3</v>
      </c>
      <c r="D11" s="2">
        <v>7738</v>
      </c>
    </row>
    <row r="12" spans="1:4" x14ac:dyDescent="0.25">
      <c r="A12" s="2">
        <v>6</v>
      </c>
      <c r="B12" s="2" t="s">
        <v>6</v>
      </c>
      <c r="C12" s="2">
        <v>5747.4</v>
      </c>
      <c r="D12" s="2">
        <v>6428.1</v>
      </c>
    </row>
    <row r="13" spans="1:4" x14ac:dyDescent="0.25">
      <c r="A13" s="2">
        <v>7</v>
      </c>
      <c r="B13" s="2" t="s">
        <v>7</v>
      </c>
      <c r="C13" s="2">
        <v>4747.2</v>
      </c>
      <c r="D13" s="2">
        <v>4626</v>
      </c>
    </row>
    <row r="14" spans="1:4" x14ac:dyDescent="0.25">
      <c r="A14" s="2">
        <v>8</v>
      </c>
      <c r="B14" s="2" t="s">
        <v>8</v>
      </c>
      <c r="C14" s="2">
        <v>6477.5</v>
      </c>
      <c r="D14" s="2">
        <v>6529.2</v>
      </c>
    </row>
    <row r="15" spans="1:4" x14ac:dyDescent="0.25">
      <c r="A15" s="2">
        <v>9</v>
      </c>
      <c r="B15" s="2" t="s">
        <v>9</v>
      </c>
      <c r="C15" s="2">
        <v>6410.6</v>
      </c>
      <c r="D15" s="2">
        <v>6826</v>
      </c>
    </row>
    <row r="16" spans="1:4" x14ac:dyDescent="0.25">
      <c r="A16" s="2">
        <v>10</v>
      </c>
      <c r="B16" s="2" t="s">
        <v>10</v>
      </c>
      <c r="C16" s="2">
        <v>7326.3</v>
      </c>
      <c r="D16" s="2">
        <v>7365.3</v>
      </c>
    </row>
    <row r="17" spans="1:4" x14ac:dyDescent="0.25">
      <c r="A17" s="2">
        <v>11</v>
      </c>
      <c r="B17" s="2" t="s">
        <v>11</v>
      </c>
      <c r="C17" s="2">
        <v>7915.4</v>
      </c>
      <c r="D17" s="2">
        <v>8513.4</v>
      </c>
    </row>
    <row r="18" spans="1:4" x14ac:dyDescent="0.25">
      <c r="A18" s="2">
        <v>12</v>
      </c>
      <c r="B18" s="2" t="s">
        <v>12</v>
      </c>
      <c r="C18" s="2">
        <v>5374.8</v>
      </c>
      <c r="D18" s="2">
        <v>5909.6</v>
      </c>
    </row>
    <row r="19" spans="1:4" x14ac:dyDescent="0.25">
      <c r="A19" s="2">
        <v>13</v>
      </c>
      <c r="B19" s="2" t="s">
        <v>13</v>
      </c>
      <c r="C19" s="2">
        <v>6208.9</v>
      </c>
      <c r="D19" s="2">
        <v>6662.1</v>
      </c>
    </row>
    <row r="20" spans="1:4" x14ac:dyDescent="0.25">
      <c r="A20" s="2">
        <v>14</v>
      </c>
      <c r="B20" s="2" t="s">
        <v>14</v>
      </c>
      <c r="C20" s="2">
        <v>6515.8</v>
      </c>
      <c r="D20" s="2">
        <v>6979.3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Ejercicio1</vt:lpstr>
      <vt:lpstr>Ejercicio2</vt:lpstr>
      <vt:lpstr>Ejercicio 3</vt:lpstr>
      <vt:lpstr>Ejercicio4</vt:lpstr>
      <vt:lpstr>Ejercicio5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Posada</dc:creator>
  <cp:lastModifiedBy>Jose Posada</cp:lastModifiedBy>
  <dcterms:created xsi:type="dcterms:W3CDTF">2024-09-17T11:18:13Z</dcterms:created>
  <dcterms:modified xsi:type="dcterms:W3CDTF">2024-09-17T23:12:46Z</dcterms:modified>
</cp:coreProperties>
</file>