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4b9a36dee831cf2e/Escritorio/Estadistica3/"/>
    </mc:Choice>
  </mc:AlternateContent>
  <xr:revisionPtr revIDLastSave="142" documentId="13_ncr:201_{9D0DC874-4846-42E0-826C-8F6054262F2A}" xr6:coauthVersionLast="47" xr6:coauthVersionMax="47" xr10:uidLastSave="{3AB40B3F-07D8-49DE-B0B8-65AD350364CD}"/>
  <bookViews>
    <workbookView xWindow="-120" yWindow="-120" windowWidth="20730" windowHeight="11040" firstSheet="1" activeTab="6" xr2:uid="{00000000-000D-0000-FFFF-FFFF00000000}"/>
  </bookViews>
  <sheets>
    <sheet name="pregunta 1" sheetId="1" r:id="rId1"/>
    <sheet name="pregunta2" sheetId="2" r:id="rId2"/>
    <sheet name="Pregunta3" sheetId="3" r:id="rId3"/>
    <sheet name="Pregunta4" sheetId="4" r:id="rId4"/>
    <sheet name="Pregunta5" sheetId="5" r:id="rId5"/>
    <sheet name="Pregunta6" sheetId="6" r:id="rId6"/>
    <sheet name="Pregunta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7" l="1"/>
  <c r="O3" i="6"/>
  <c r="T10" i="6"/>
  <c r="Q10" i="6"/>
  <c r="Q3" i="6"/>
  <c r="L10" i="6"/>
  <c r="Z8" i="5"/>
  <c r="L22" i="5"/>
  <c r="N16" i="7"/>
  <c r="N10" i="7"/>
  <c r="N11" i="7"/>
  <c r="N12" i="7"/>
  <c r="N13" i="7"/>
  <c r="N14" i="7"/>
  <c r="N15" i="7"/>
  <c r="N9" i="7"/>
  <c r="M10" i="7"/>
  <c r="M11" i="7"/>
  <c r="M12" i="7"/>
  <c r="M13" i="7"/>
  <c r="M14" i="7"/>
  <c r="M15" i="7"/>
  <c r="M9" i="7"/>
  <c r="E8" i="7"/>
  <c r="E5" i="7"/>
  <c r="E7" i="7"/>
  <c r="E6" i="7"/>
  <c r="E4" i="7"/>
  <c r="E3" i="7"/>
  <c r="L3" i="7"/>
  <c r="L4" i="7"/>
  <c r="L5" i="7"/>
  <c r="L7" i="7"/>
  <c r="L8" i="7"/>
  <c r="L2" i="7"/>
  <c r="K3" i="7"/>
  <c r="K4" i="7"/>
  <c r="K5" i="7"/>
  <c r="K6" i="7"/>
  <c r="K7" i="7"/>
  <c r="K8" i="7"/>
  <c r="K2" i="7"/>
  <c r="J3" i="7"/>
  <c r="J4" i="7"/>
  <c r="J5" i="7"/>
  <c r="J6" i="7"/>
  <c r="J7" i="7"/>
  <c r="J8" i="7"/>
  <c r="J2" i="7"/>
  <c r="I3" i="7"/>
  <c r="I4" i="7"/>
  <c r="I5" i="7"/>
  <c r="I6" i="7"/>
  <c r="I7" i="7"/>
  <c r="I8" i="7"/>
  <c r="I2" i="7"/>
  <c r="H3" i="7"/>
  <c r="H4" i="7"/>
  <c r="H5" i="7"/>
  <c r="H6" i="7"/>
  <c r="H7" i="7"/>
  <c r="H8" i="7"/>
  <c r="H2" i="7"/>
  <c r="G3" i="7"/>
  <c r="G4" i="7"/>
  <c r="G5" i="7"/>
  <c r="G6" i="7"/>
  <c r="G7" i="7"/>
  <c r="G8" i="7"/>
  <c r="G2" i="7"/>
  <c r="E2" i="7"/>
  <c r="F3" i="7"/>
  <c r="F4" i="7"/>
  <c r="F5" i="7"/>
  <c r="F6" i="7"/>
  <c r="F7" i="7"/>
  <c r="F8" i="7"/>
  <c r="F2" i="7"/>
  <c r="U4" i="6"/>
  <c r="U5" i="6"/>
  <c r="U6" i="6"/>
  <c r="U7" i="6"/>
  <c r="U8" i="6"/>
  <c r="U9" i="6"/>
  <c r="U3" i="6"/>
  <c r="AB37" i="6"/>
  <c r="AB35" i="6"/>
  <c r="AB34" i="6"/>
  <c r="AB33" i="6"/>
  <c r="AB32" i="6"/>
  <c r="AB31" i="6"/>
  <c r="AB30" i="6"/>
  <c r="AB29" i="6"/>
  <c r="M16" i="7" l="1"/>
  <c r="U10" i="6"/>
  <c r="W17" i="6" s="1"/>
  <c r="AB23" i="6" l="1"/>
  <c r="AB18" i="6"/>
  <c r="AB19" i="6"/>
  <c r="AB20" i="6"/>
  <c r="AB21" i="6"/>
  <c r="AB22" i="6"/>
  <c r="AR4" i="4" l="1"/>
  <c r="AR5" i="4"/>
  <c r="AR6" i="4"/>
  <c r="AR7" i="4"/>
  <c r="AR8" i="4"/>
  <c r="AR9" i="4"/>
  <c r="AR10" i="4"/>
  <c r="AR11" i="4"/>
  <c r="AR12" i="4"/>
  <c r="AR13" i="4"/>
  <c r="AR3" i="4"/>
  <c r="AQ4" i="4"/>
  <c r="AQ5" i="4"/>
  <c r="AQ6" i="4"/>
  <c r="AQ7" i="4"/>
  <c r="AQ8" i="4"/>
  <c r="AQ9" i="4"/>
  <c r="AQ10" i="4"/>
  <c r="AQ11" i="4"/>
  <c r="AQ12" i="4"/>
  <c r="AQ13" i="4"/>
  <c r="AP4" i="4"/>
  <c r="AP5" i="4"/>
  <c r="AP6" i="4"/>
  <c r="AP7" i="4"/>
  <c r="AP8" i="4"/>
  <c r="AP9" i="4"/>
  <c r="AP10" i="4"/>
  <c r="AP11" i="4"/>
  <c r="AP12" i="4"/>
  <c r="AP13" i="4"/>
  <c r="AP3" i="4"/>
  <c r="AO3" i="4"/>
  <c r="L40" i="4" s="1"/>
  <c r="AN3" i="4"/>
  <c r="AO10" i="4"/>
  <c r="AN10" i="4"/>
  <c r="AE3" i="4"/>
  <c r="AG6" i="4" s="1"/>
  <c r="X13" i="4"/>
  <c r="X8" i="4"/>
  <c r="X3" i="4"/>
  <c r="W8" i="4"/>
  <c r="Y9" i="4" s="1"/>
  <c r="V8" i="4"/>
  <c r="W3" i="4"/>
  <c r="X10" i="4" s="1"/>
  <c r="V3" i="4"/>
  <c r="AF10" i="4"/>
  <c r="AH3" i="4" s="1"/>
  <c r="AE10" i="4"/>
  <c r="AH4" i="4" s="1"/>
  <c r="AF3" i="4"/>
  <c r="Q4" i="4"/>
  <c r="Q5" i="4"/>
  <c r="Q6" i="4"/>
  <c r="Q7" i="4"/>
  <c r="Q8" i="4"/>
  <c r="Q9" i="4"/>
  <c r="Q10" i="4"/>
  <c r="Q11" i="4"/>
  <c r="Q12" i="4"/>
  <c r="Q13" i="4"/>
  <c r="M3" i="4"/>
  <c r="L17" i="4" s="1"/>
  <c r="N3" i="4"/>
  <c r="P4" i="4"/>
  <c r="P5" i="4"/>
  <c r="P6" i="4"/>
  <c r="P7" i="4"/>
  <c r="P8" i="4"/>
  <c r="P9" i="4"/>
  <c r="P10" i="4"/>
  <c r="P11" i="4"/>
  <c r="P12" i="4"/>
  <c r="P13" i="4"/>
  <c r="O7" i="4"/>
  <c r="L18" i="4"/>
  <c r="P17" i="5"/>
  <c r="Z9" i="5"/>
  <c r="Z10" i="5"/>
  <c r="Z11" i="5"/>
  <c r="Z12" i="5"/>
  <c r="Z13" i="5"/>
  <c r="Z14" i="5"/>
  <c r="Z15" i="5"/>
  <c r="Z16" i="5"/>
  <c r="AB40" i="5"/>
  <c r="AB41" i="5"/>
  <c r="M10" i="6"/>
  <c r="R8" i="6"/>
  <c r="K18" i="5"/>
  <c r="K17" i="5"/>
  <c r="K15" i="5"/>
  <c r="M22" i="5" s="1"/>
  <c r="K14" i="5"/>
  <c r="K31" i="4"/>
  <c r="K30" i="4"/>
  <c r="K29" i="4"/>
  <c r="K28" i="4"/>
  <c r="K27" i="4"/>
  <c r="K26" i="4"/>
  <c r="K25" i="4"/>
  <c r="K24" i="4"/>
  <c r="K23" i="4"/>
  <c r="K22" i="4"/>
  <c r="K21" i="4"/>
  <c r="P3" i="4"/>
  <c r="N8" i="4"/>
  <c r="M8" i="4"/>
  <c r="J8" i="3"/>
  <c r="F28" i="3"/>
  <c r="B23" i="3"/>
  <c r="H22" i="3"/>
  <c r="K22" i="3" s="1"/>
  <c r="G22" i="3"/>
  <c r="I22" i="3" s="1"/>
  <c r="F22" i="3"/>
  <c r="H21" i="3"/>
  <c r="K21" i="3" s="1"/>
  <c r="G21" i="3"/>
  <c r="I21" i="3" s="1"/>
  <c r="F21" i="3"/>
  <c r="K20" i="3"/>
  <c r="I20" i="3"/>
  <c r="H20" i="3"/>
  <c r="G20" i="3"/>
  <c r="F20" i="3"/>
  <c r="K19" i="3"/>
  <c r="H19" i="3"/>
  <c r="G19" i="3"/>
  <c r="I19" i="3" s="1"/>
  <c r="F19" i="3"/>
  <c r="K18" i="3"/>
  <c r="H18" i="3"/>
  <c r="G18" i="3"/>
  <c r="I18" i="3" s="1"/>
  <c r="F18" i="3"/>
  <c r="I17" i="3"/>
  <c r="H17" i="3"/>
  <c r="H23" i="3" s="1"/>
  <c r="G17" i="3"/>
  <c r="G23" i="3" s="1"/>
  <c r="F17" i="3"/>
  <c r="F23" i="3" s="1"/>
  <c r="K14" i="2"/>
  <c r="F29" i="2"/>
  <c r="K27" i="2"/>
  <c r="L27" i="2"/>
  <c r="J27" i="2"/>
  <c r="I27" i="2"/>
  <c r="H27" i="2"/>
  <c r="G27" i="2"/>
  <c r="F27" i="2"/>
  <c r="I26" i="2"/>
  <c r="I21" i="2"/>
  <c r="G21" i="2"/>
  <c r="F23" i="2"/>
  <c r="F22" i="2"/>
  <c r="F21" i="2"/>
  <c r="B27" i="2"/>
  <c r="F32" i="2"/>
  <c r="H26" i="2"/>
  <c r="K26" i="2" s="1"/>
  <c r="G26" i="2"/>
  <c r="F26" i="2"/>
  <c r="H25" i="2"/>
  <c r="K25" i="2" s="1"/>
  <c r="G25" i="2"/>
  <c r="I25" i="2" s="1"/>
  <c r="F25" i="2"/>
  <c r="K24" i="2"/>
  <c r="H24" i="2"/>
  <c r="G24" i="2"/>
  <c r="I24" i="2" s="1"/>
  <c r="F24" i="2"/>
  <c r="H23" i="2"/>
  <c r="K23" i="2" s="1"/>
  <c r="G23" i="2"/>
  <c r="I23" i="2" s="1"/>
  <c r="H22" i="2"/>
  <c r="G22" i="2"/>
  <c r="I22" i="2" s="1"/>
  <c r="H21" i="2"/>
  <c r="R9" i="6" l="1"/>
  <c r="Q8" i="6"/>
  <c r="Q9" i="6"/>
  <c r="AH11" i="4"/>
  <c r="AG13" i="4"/>
  <c r="AG5" i="4"/>
  <c r="AH10" i="4"/>
  <c r="AG12" i="4"/>
  <c r="AG4" i="4"/>
  <c r="AH9" i="4"/>
  <c r="AG11" i="4"/>
  <c r="AH8" i="4"/>
  <c r="AG10" i="4"/>
  <c r="AH7" i="4"/>
  <c r="AH6" i="4"/>
  <c r="AH13" i="4"/>
  <c r="AH5" i="4"/>
  <c r="AG7" i="4"/>
  <c r="AG9" i="4"/>
  <c r="AG8" i="4"/>
  <c r="AH12" i="4"/>
  <c r="AQ3" i="4"/>
  <c r="L39" i="4"/>
  <c r="X7" i="4"/>
  <c r="X12" i="4"/>
  <c r="X6" i="4"/>
  <c r="X5" i="4"/>
  <c r="Y11" i="4"/>
  <c r="Y8" i="4"/>
  <c r="Y7" i="4"/>
  <c r="Z7" i="4" s="1"/>
  <c r="X4" i="4"/>
  <c r="Y6" i="4"/>
  <c r="X11" i="4"/>
  <c r="Y13" i="4"/>
  <c r="Y5" i="4"/>
  <c r="Y4" i="4"/>
  <c r="X9" i="4"/>
  <c r="Z9" i="4" s="1"/>
  <c r="Z8" i="4"/>
  <c r="Y10" i="4"/>
  <c r="Z10" i="4" s="1"/>
  <c r="Y12" i="4"/>
  <c r="Z12" i="4" s="1"/>
  <c r="L34" i="4"/>
  <c r="O8" i="4"/>
  <c r="O13" i="4"/>
  <c r="O11" i="4"/>
  <c r="O6" i="4"/>
  <c r="O3" i="4"/>
  <c r="Q3" i="4" s="1"/>
  <c r="O10" i="4"/>
  <c r="O4" i="4"/>
  <c r="O9" i="4"/>
  <c r="O5" i="4"/>
  <c r="O12" i="4"/>
  <c r="AI9" i="4"/>
  <c r="AG3" i="4"/>
  <c r="AI3" i="4" s="1"/>
  <c r="L33" i="4"/>
  <c r="Y3" i="4"/>
  <c r="L36" i="5"/>
  <c r="M28" i="5"/>
  <c r="L28" i="5"/>
  <c r="L35" i="5"/>
  <c r="L29" i="5"/>
  <c r="M29" i="5"/>
  <c r="L27" i="5"/>
  <c r="M27" i="5"/>
  <c r="L26" i="5"/>
  <c r="M26" i="5"/>
  <c r="L25" i="5"/>
  <c r="M25" i="5"/>
  <c r="L24" i="5"/>
  <c r="M24" i="5"/>
  <c r="L23" i="5"/>
  <c r="M23" i="5"/>
  <c r="I23" i="3"/>
  <c r="F26" i="3" s="1"/>
  <c r="J23" i="3"/>
  <c r="K17" i="3"/>
  <c r="K23" i="3" s="1"/>
  <c r="L23" i="3"/>
  <c r="F25" i="3"/>
  <c r="K22" i="2"/>
  <c r="K21" i="2"/>
  <c r="Z11" i="4" l="1"/>
  <c r="Z4" i="4"/>
  <c r="Z13" i="4"/>
  <c r="Z6" i="4"/>
  <c r="Z5" i="4"/>
  <c r="AI5" i="4"/>
  <c r="AI4" i="4"/>
  <c r="AI7" i="4"/>
  <c r="AI8" i="4"/>
  <c r="AI12" i="4"/>
  <c r="AI13" i="4"/>
  <c r="AI6" i="4"/>
  <c r="AI10" i="4"/>
  <c r="AI11" i="4"/>
  <c r="Z3" i="4"/>
  <c r="M30" i="5"/>
  <c r="M31" i="5" s="1"/>
  <c r="L38" i="5" s="1"/>
  <c r="L30" i="5"/>
  <c r="L31" i="5" s="1"/>
  <c r="P6" i="5" s="1"/>
  <c r="F27" i="3"/>
  <c r="F30" i="2"/>
  <c r="P10" i="5" l="1"/>
  <c r="P8" i="5"/>
  <c r="P9" i="5"/>
  <c r="L37" i="5"/>
  <c r="Q10" i="5"/>
  <c r="Q8" i="5"/>
  <c r="Q5" i="5"/>
  <c r="P11" i="5"/>
  <c r="Q9" i="5"/>
  <c r="Q6" i="5"/>
  <c r="P7" i="5"/>
  <c r="Q11" i="5"/>
  <c r="Q7" i="5"/>
  <c r="P5" i="5"/>
  <c r="Q4" i="5"/>
  <c r="P4" i="5"/>
  <c r="F31" i="2"/>
  <c r="P15" i="5" l="1"/>
  <c r="U14" i="5" s="1"/>
  <c r="U13" i="5"/>
  <c r="V18" i="5"/>
  <c r="U8" i="5"/>
  <c r="U10" i="5"/>
  <c r="U15" i="5"/>
  <c r="P14" i="5"/>
  <c r="T13" i="5" s="1"/>
  <c r="Y13" i="5" s="1"/>
  <c r="U9" i="5"/>
  <c r="U12" i="5"/>
  <c r="U11" i="5"/>
  <c r="R3" i="6"/>
  <c r="R4" i="6"/>
  <c r="R6" i="6"/>
  <c r="R7" i="6"/>
  <c r="R5" i="6"/>
  <c r="R10" i="6" l="1"/>
  <c r="T15" i="5"/>
  <c r="Y15" i="5" s="1"/>
  <c r="T9" i="5"/>
  <c r="V13" i="5"/>
  <c r="T12" i="5"/>
  <c r="T11" i="5"/>
  <c r="Y11" i="5" s="1"/>
  <c r="T10" i="5"/>
  <c r="Y10" i="5" s="1"/>
  <c r="T14" i="5"/>
  <c r="Y14" i="5" s="1"/>
  <c r="T8" i="5"/>
  <c r="Y8" i="5" s="1"/>
  <c r="V15" i="5"/>
  <c r="Q5" i="6"/>
  <c r="Q6" i="6"/>
  <c r="Q7" i="6"/>
  <c r="Q4" i="6"/>
  <c r="Y16" i="5" l="1"/>
  <c r="P16" i="5" s="1"/>
  <c r="V9" i="5"/>
  <c r="Y9" i="5"/>
  <c r="V12" i="5"/>
  <c r="Y12" i="5"/>
  <c r="S10" i="6"/>
  <c r="O19" i="6" s="1"/>
  <c r="P19" i="6" s="1"/>
  <c r="V8" i="5"/>
  <c r="V14" i="5"/>
  <c r="V10" i="5"/>
  <c r="V11" i="5"/>
  <c r="O4" i="6" l="1"/>
  <c r="P4" i="6" s="1"/>
  <c r="O18" i="6"/>
  <c r="P18" i="6" s="1"/>
  <c r="O6" i="6"/>
  <c r="P6" i="6" s="1"/>
  <c r="O15" i="6"/>
  <c r="P15" i="6" s="1"/>
  <c r="O14" i="6"/>
  <c r="P14" i="6" s="1"/>
  <c r="O17" i="6"/>
  <c r="P17" i="6" s="1"/>
  <c r="AB17" i="6"/>
  <c r="AB26" i="6" s="1"/>
  <c r="O13" i="6"/>
  <c r="P13" i="6" s="1"/>
  <c r="O16" i="6"/>
  <c r="P16" i="6" s="1"/>
  <c r="O5" i="6"/>
  <c r="P5" i="6" s="1"/>
  <c r="O7" i="6"/>
  <c r="P7" i="6" s="1"/>
  <c r="O9" i="6"/>
  <c r="P9" i="6" s="1"/>
  <c r="P3" i="6"/>
  <c r="O8" i="6"/>
  <c r="P8" i="6" s="1"/>
  <c r="V16" i="5"/>
  <c r="V17" i="5" s="1"/>
  <c r="P11" i="6" l="1"/>
  <c r="W16" i="6" s="1"/>
  <c r="W18" i="6" s="1"/>
  <c r="P20" i="6"/>
  <c r="P10" i="6"/>
</calcChain>
</file>

<file path=xl/sharedStrings.xml><?xml version="1.0" encoding="utf-8"?>
<sst xmlns="http://schemas.openxmlformats.org/spreadsheetml/2006/main" count="243" uniqueCount="118">
  <si>
    <t>a.</t>
  </si>
  <si>
    <t>b.</t>
  </si>
  <si>
    <t>c.</t>
  </si>
  <si>
    <t>d.</t>
  </si>
  <si>
    <t>e.</t>
  </si>
  <si>
    <t>f.</t>
  </si>
  <si>
    <t>g.</t>
  </si>
  <si>
    <t>h.</t>
  </si>
  <si>
    <t>Aunque la media sí es 0,  no necesariamente la desviación es 1</t>
  </si>
  <si>
    <t xml:space="preserve">VERDADERO </t>
  </si>
  <si>
    <t>xy</t>
  </si>
  <si>
    <t>x</t>
  </si>
  <si>
    <t>y</t>
  </si>
  <si>
    <t>x2</t>
  </si>
  <si>
    <t>suma(x)^2</t>
  </si>
  <si>
    <t>suma(y)^2</t>
  </si>
  <si>
    <t>suma</t>
  </si>
  <si>
    <t>num</t>
  </si>
  <si>
    <t>den</t>
  </si>
  <si>
    <t>correlación manual</t>
  </si>
  <si>
    <t>correlación formula</t>
  </si>
  <si>
    <t>x^2</t>
  </si>
  <si>
    <t>y^2</t>
  </si>
  <si>
    <t>Respuesta</t>
  </si>
  <si>
    <t>Lo que me dice es que a medida que x amenta y también está aumentando, y la relación entre estás dos variables es fuerte y directa</t>
  </si>
  <si>
    <t>etiqueta=1</t>
  </si>
  <si>
    <t>x1</t>
  </si>
  <si>
    <t>k=2</t>
  </si>
  <si>
    <t>centroide x2</t>
  </si>
  <si>
    <t>centroide x1</t>
  </si>
  <si>
    <t>distc1_0</t>
  </si>
  <si>
    <t>distc2_1</t>
  </si>
  <si>
    <t>etiqueta = 2</t>
  </si>
  <si>
    <t>iteración 1</t>
  </si>
  <si>
    <t>iteración 2</t>
  </si>
  <si>
    <t>iteración 3</t>
  </si>
  <si>
    <t>etiqueta = 3</t>
  </si>
  <si>
    <t>iteración 4</t>
  </si>
  <si>
    <t>etiqueta = 4</t>
  </si>
  <si>
    <t>centroide cluster 1</t>
  </si>
  <si>
    <t>centroide cluster 2</t>
  </si>
  <si>
    <t xml:space="preserve">d. </t>
  </si>
  <si>
    <t>media x1</t>
  </si>
  <si>
    <t>media x2</t>
  </si>
  <si>
    <t>desviación estandar x1</t>
  </si>
  <si>
    <t>desviación estandar x2</t>
  </si>
  <si>
    <t>desviación estandar manual</t>
  </si>
  <si>
    <t>(x-x_media)^2</t>
  </si>
  <si>
    <t>varianza</t>
  </si>
  <si>
    <t>desvición</t>
  </si>
  <si>
    <t>Respuestas</t>
  </si>
  <si>
    <t>desviación x1</t>
  </si>
  <si>
    <t>desviación x2</t>
  </si>
  <si>
    <t>centrar y estandarizar</t>
  </si>
  <si>
    <t>Covarianza</t>
  </si>
  <si>
    <t>x1-x_media</t>
  </si>
  <si>
    <t>x2_x2_media</t>
  </si>
  <si>
    <t>x1*x2</t>
  </si>
  <si>
    <t>covarianza</t>
  </si>
  <si>
    <t>covarianzaformula</t>
  </si>
  <si>
    <t>-n</t>
  </si>
  <si>
    <t>1-n</t>
  </si>
  <si>
    <t>1 -n</t>
  </si>
  <si>
    <t>(1-n)^2-(-1)^2</t>
  </si>
  <si>
    <t>1-2n+n^2-1</t>
  </si>
  <si>
    <t>n^2-2n</t>
  </si>
  <si>
    <t>n(n-2)</t>
  </si>
  <si>
    <t>n</t>
  </si>
  <si>
    <t>0 y 2</t>
  </si>
  <si>
    <t>como el eigen value el mayor es 2</t>
  </si>
  <si>
    <t>2x1</t>
  </si>
  <si>
    <t>2x2</t>
  </si>
  <si>
    <t>x1-x2=2x1</t>
  </si>
  <si>
    <t>-x2 =2x1-x1</t>
  </si>
  <si>
    <t>-x2=x1</t>
  </si>
  <si>
    <t xml:space="preserve">c. </t>
  </si>
  <si>
    <t>con el 2 que es el mayor, la matriz no me da con solución</t>
  </si>
  <si>
    <t>.</t>
  </si>
  <si>
    <t>"="</t>
  </si>
  <si>
    <t>y^</t>
  </si>
  <si>
    <t>error entrenamiento</t>
  </si>
  <si>
    <t>num = covarianza</t>
  </si>
  <si>
    <t>dem = varianza</t>
  </si>
  <si>
    <t>b1</t>
  </si>
  <si>
    <t>bo</t>
  </si>
  <si>
    <t>promedio</t>
  </si>
  <si>
    <t>test</t>
  </si>
  <si>
    <t>split</t>
  </si>
  <si>
    <t>train</t>
  </si>
  <si>
    <t>respuestas</t>
  </si>
  <si>
    <t>b1 = 8,13</t>
  </si>
  <si>
    <t>b0=-10,37</t>
  </si>
  <si>
    <t>varianzax2</t>
  </si>
  <si>
    <t>(x1-x_media)^2</t>
  </si>
  <si>
    <t>(x2_x2_media)^2</t>
  </si>
  <si>
    <t>varianzax1</t>
  </si>
  <si>
    <t>Cuando se centa cumple que N(0,1)</t>
  </si>
  <si>
    <t>No, necesita más bin par poder visualziar</t>
  </si>
  <si>
    <t>determinante</t>
  </si>
  <si>
    <t>Entocnes</t>
  </si>
  <si>
    <t>v1=</t>
  </si>
  <si>
    <t>entonces</t>
  </si>
  <si>
    <t>RSS</t>
  </si>
  <si>
    <t>MAPE</t>
  </si>
  <si>
    <t>(Yi^ - yi)/yi</t>
  </si>
  <si>
    <t>TSS</t>
  </si>
  <si>
    <t>R^2</t>
  </si>
  <si>
    <t>MAPE_ train</t>
  </si>
  <si>
    <t>MAPE_TEST</t>
  </si>
  <si>
    <t>test6</t>
  </si>
  <si>
    <t>test5</t>
  </si>
  <si>
    <t>test7</t>
  </si>
  <si>
    <t>test8</t>
  </si>
  <si>
    <t>test9</t>
  </si>
  <si>
    <t>test11</t>
  </si>
  <si>
    <t>test12</t>
  </si>
  <si>
    <t>indice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</si>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</sst>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115252</xdr:colOff>
      <xdr:row>22</xdr:row>
      <xdr:rowOff>57823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5B4AA8-8F0D-E84E-46FD-87F4E117D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20852" cy="4820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29430</xdr:colOff>
      <xdr:row>17</xdr:row>
      <xdr:rowOff>76663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2F6AD7-9A3D-2A95-80E1-4AF6F6F82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25430" cy="33151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524693</xdr:colOff>
      <xdr:row>13</xdr:row>
      <xdr:rowOff>133714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463622-5875-5BE7-7EEB-1C35BD06F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58693" cy="26102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0</xdr:rowOff>
    </xdr:from>
    <xdr:to>
      <xdr:col>8</xdr:col>
      <xdr:colOff>419968</xdr:colOff>
      <xdr:row>35</xdr:row>
      <xdr:rowOff>10563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75E410-F69F-9BAB-A165-EA9F5402D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0"/>
          <a:ext cx="6220693" cy="74400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143746</xdr:colOff>
      <xdr:row>35</xdr:row>
      <xdr:rowOff>77141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C03B32-F128-517C-3790-385731333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39746" cy="6744641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21</xdr:col>
      <xdr:colOff>876639</xdr:colOff>
      <xdr:row>4</xdr:row>
      <xdr:rowOff>66737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10CDDB9-D897-9099-ED77-7EC19D2D3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20975" y="381000"/>
          <a:ext cx="2429214" cy="44773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19</xdr:row>
      <xdr:rowOff>0</xdr:rowOff>
    </xdr:from>
    <xdr:to>
      <xdr:col>18</xdr:col>
      <xdr:colOff>648109</xdr:colOff>
      <xdr:row>27</xdr:row>
      <xdr:rowOff>152634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F300500-07AB-F987-2A05-43274C977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77825" y="3619500"/>
          <a:ext cx="2934109" cy="167663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31</xdr:row>
      <xdr:rowOff>0</xdr:rowOff>
    </xdr:from>
    <xdr:to>
      <xdr:col>20</xdr:col>
      <xdr:colOff>591168</xdr:colOff>
      <xdr:row>35</xdr:row>
      <xdr:rowOff>57264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FEAD3A1-E65B-8A33-EDC0-900C8B667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77825" y="5905500"/>
          <a:ext cx="4429743" cy="819264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42</xdr:row>
      <xdr:rowOff>66675</xdr:rowOff>
    </xdr:from>
    <xdr:to>
      <xdr:col>13</xdr:col>
      <xdr:colOff>476897</xdr:colOff>
      <xdr:row>45</xdr:row>
      <xdr:rowOff>9597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292506D-91C4-F06E-8AD5-42B352800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86550" y="8067675"/>
          <a:ext cx="4639322" cy="514422"/>
        </a:xfrm>
        <a:prstGeom prst="rect">
          <a:avLst/>
        </a:prstGeom>
      </xdr:spPr>
    </xdr:pic>
    <xdr:clientData/>
  </xdr:twoCellAnchor>
  <xdr:twoCellAnchor editAs="oneCell">
    <xdr:from>
      <xdr:col>13</xdr:col>
      <xdr:colOff>153761</xdr:colOff>
      <xdr:row>19</xdr:row>
      <xdr:rowOff>80283</xdr:rowOff>
    </xdr:from>
    <xdr:to>
      <xdr:col>14</xdr:col>
      <xdr:colOff>1147082</xdr:colOff>
      <xdr:row>23</xdr:row>
      <xdr:rowOff>103015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6C29EBE-29BB-ED63-F11F-746C1B285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02736" y="3699783"/>
          <a:ext cx="1755321" cy="784732"/>
        </a:xfrm>
        <a:prstGeom prst="rect">
          <a:avLst/>
        </a:prstGeom>
      </xdr:spPr>
    </xdr:pic>
    <xdr:clientData/>
  </xdr:twoCellAnchor>
  <xdr:twoCellAnchor>
    <xdr:from>
      <xdr:col>20</xdr:col>
      <xdr:colOff>326571</xdr:colOff>
      <xdr:row>21</xdr:row>
      <xdr:rowOff>141269</xdr:rowOff>
    </xdr:from>
    <xdr:to>
      <xdr:col>20</xdr:col>
      <xdr:colOff>598714</xdr:colOff>
      <xdr:row>27</xdr:row>
      <xdr:rowOff>13607</xdr:rowOff>
    </xdr:to>
    <xdr:sp macro="" textlink="">
      <xdr:nvSpPr>
        <xdr:cNvPr id="8" name="Forma libre: forma 7">
          <a:extLst>
            <a:ext uri="{FF2B5EF4-FFF2-40B4-BE49-F238E27FC236}">
              <a16:creationId xmlns:a16="http://schemas.microsoft.com/office/drawing/2014/main" id="{04CF8EC1-7C97-4EA4-58D3-5F35EF352E2E}"/>
            </a:ext>
          </a:extLst>
        </xdr:cNvPr>
        <xdr:cNvSpPr/>
      </xdr:nvSpPr>
      <xdr:spPr>
        <a:xfrm>
          <a:off x="17240250" y="4141769"/>
          <a:ext cx="272143" cy="1015338"/>
        </a:xfrm>
        <a:custGeom>
          <a:avLst/>
          <a:gdLst>
            <a:gd name="connsiteX0" fmla="*/ 108857 w 272143"/>
            <a:gd name="connsiteY0" fmla="*/ 49231 h 1015338"/>
            <a:gd name="connsiteX1" fmla="*/ 108857 w 272143"/>
            <a:gd name="connsiteY1" fmla="*/ 49231 h 1015338"/>
            <a:gd name="connsiteX2" fmla="*/ 68036 w 272143"/>
            <a:gd name="connsiteY2" fmla="*/ 770410 h 1015338"/>
            <a:gd name="connsiteX3" fmla="*/ 163286 w 272143"/>
            <a:gd name="connsiteY3" fmla="*/ 906481 h 1015338"/>
            <a:gd name="connsiteX4" fmla="*/ 244929 w 272143"/>
            <a:gd name="connsiteY4" fmla="*/ 960910 h 1015338"/>
            <a:gd name="connsiteX5" fmla="*/ 136071 w 272143"/>
            <a:gd name="connsiteY5" fmla="*/ 784017 h 1015338"/>
            <a:gd name="connsiteX6" fmla="*/ 81643 w 272143"/>
            <a:gd name="connsiteY6" fmla="*/ 634338 h 1015338"/>
            <a:gd name="connsiteX7" fmla="*/ 13607 w 272143"/>
            <a:gd name="connsiteY7" fmla="*/ 294160 h 1015338"/>
            <a:gd name="connsiteX8" fmla="*/ 0 w 272143"/>
            <a:gd name="connsiteY8" fmla="*/ 239731 h 1015338"/>
            <a:gd name="connsiteX9" fmla="*/ 27214 w 272143"/>
            <a:gd name="connsiteY9" fmla="*/ 22017 h 1015338"/>
            <a:gd name="connsiteX10" fmla="*/ 81643 w 272143"/>
            <a:gd name="connsiteY10" fmla="*/ 8410 h 1015338"/>
            <a:gd name="connsiteX11" fmla="*/ 68036 w 272143"/>
            <a:gd name="connsiteY11" fmla="*/ 171695 h 1015338"/>
            <a:gd name="connsiteX12" fmla="*/ 95250 w 272143"/>
            <a:gd name="connsiteY12" fmla="*/ 593517 h 1015338"/>
            <a:gd name="connsiteX13" fmla="*/ 108857 w 272143"/>
            <a:gd name="connsiteY13" fmla="*/ 675160 h 1015338"/>
            <a:gd name="connsiteX14" fmla="*/ 136071 w 272143"/>
            <a:gd name="connsiteY14" fmla="*/ 756802 h 1015338"/>
            <a:gd name="connsiteX15" fmla="*/ 163286 w 272143"/>
            <a:gd name="connsiteY15" fmla="*/ 852052 h 1015338"/>
            <a:gd name="connsiteX16" fmla="*/ 217714 w 272143"/>
            <a:gd name="connsiteY16" fmla="*/ 988124 h 1015338"/>
            <a:gd name="connsiteX17" fmla="*/ 272143 w 272143"/>
            <a:gd name="connsiteY17" fmla="*/ 1015338 h 10153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</a:cxnLst>
          <a:rect l="l" t="t" r="r" b="b"/>
          <a:pathLst>
            <a:path w="272143" h="1015338">
              <a:moveTo>
                <a:pt x="108857" y="49231"/>
              </a:moveTo>
              <a:lnTo>
                <a:pt x="108857" y="49231"/>
              </a:lnTo>
              <a:cubicBezTo>
                <a:pt x="7826" y="392733"/>
                <a:pt x="9605" y="291278"/>
                <a:pt x="68036" y="770410"/>
              </a:cubicBezTo>
              <a:cubicBezTo>
                <a:pt x="70795" y="793032"/>
                <a:pt x="150542" y="895012"/>
                <a:pt x="163286" y="906481"/>
              </a:cubicBezTo>
              <a:cubicBezTo>
                <a:pt x="187597" y="928361"/>
                <a:pt x="268057" y="984038"/>
                <a:pt x="244929" y="960910"/>
              </a:cubicBezTo>
              <a:cubicBezTo>
                <a:pt x="183583" y="899564"/>
                <a:pt x="197033" y="918133"/>
                <a:pt x="136071" y="784017"/>
              </a:cubicBezTo>
              <a:cubicBezTo>
                <a:pt x="114103" y="735686"/>
                <a:pt x="94519" y="685842"/>
                <a:pt x="81643" y="634338"/>
              </a:cubicBezTo>
              <a:cubicBezTo>
                <a:pt x="53597" y="522152"/>
                <a:pt x="41653" y="406346"/>
                <a:pt x="13607" y="294160"/>
              </a:cubicBezTo>
              <a:lnTo>
                <a:pt x="0" y="239731"/>
              </a:lnTo>
              <a:cubicBezTo>
                <a:pt x="9071" y="167160"/>
                <a:pt x="2873" y="90984"/>
                <a:pt x="27214" y="22017"/>
              </a:cubicBezTo>
              <a:cubicBezTo>
                <a:pt x="33438" y="4382"/>
                <a:pt x="76722" y="-9632"/>
                <a:pt x="81643" y="8410"/>
              </a:cubicBezTo>
              <a:cubicBezTo>
                <a:pt x="96014" y="61102"/>
                <a:pt x="72572" y="117267"/>
                <a:pt x="68036" y="171695"/>
              </a:cubicBezTo>
              <a:cubicBezTo>
                <a:pt x="77107" y="312302"/>
                <a:pt x="83863" y="453078"/>
                <a:pt x="95250" y="593517"/>
              </a:cubicBezTo>
              <a:cubicBezTo>
                <a:pt x="97480" y="621016"/>
                <a:pt x="102166" y="648394"/>
                <a:pt x="108857" y="675160"/>
              </a:cubicBezTo>
              <a:cubicBezTo>
                <a:pt x="115814" y="702990"/>
                <a:pt x="127635" y="729384"/>
                <a:pt x="136071" y="756802"/>
              </a:cubicBezTo>
              <a:cubicBezTo>
                <a:pt x="145782" y="788362"/>
                <a:pt x="153575" y="820492"/>
                <a:pt x="163286" y="852052"/>
              </a:cubicBezTo>
              <a:cubicBezTo>
                <a:pt x="168009" y="867402"/>
                <a:pt x="198110" y="968520"/>
                <a:pt x="217714" y="988124"/>
              </a:cubicBezTo>
              <a:cubicBezTo>
                <a:pt x="232057" y="1002467"/>
                <a:pt x="254000" y="1006267"/>
                <a:pt x="272143" y="1015338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57150</xdr:colOff>
      <xdr:row>21</xdr:row>
      <xdr:rowOff>171205</xdr:rowOff>
    </xdr:from>
    <xdr:to>
      <xdr:col>22</xdr:col>
      <xdr:colOff>329293</xdr:colOff>
      <xdr:row>27</xdr:row>
      <xdr:rowOff>43543</xdr:rowOff>
    </xdr:to>
    <xdr:sp macro="" textlink="">
      <xdr:nvSpPr>
        <xdr:cNvPr id="9" name="Forma libre: forma 8">
          <a:extLst>
            <a:ext uri="{FF2B5EF4-FFF2-40B4-BE49-F238E27FC236}">
              <a16:creationId xmlns:a16="http://schemas.microsoft.com/office/drawing/2014/main" id="{891EE27A-7E6F-430C-BC9F-9723D3ECCCCA}"/>
            </a:ext>
          </a:extLst>
        </xdr:cNvPr>
        <xdr:cNvSpPr/>
      </xdr:nvSpPr>
      <xdr:spPr>
        <a:xfrm rot="10980040">
          <a:off x="19528971" y="4171705"/>
          <a:ext cx="272143" cy="1015338"/>
        </a:xfrm>
        <a:custGeom>
          <a:avLst/>
          <a:gdLst>
            <a:gd name="connsiteX0" fmla="*/ 108857 w 272143"/>
            <a:gd name="connsiteY0" fmla="*/ 49231 h 1015338"/>
            <a:gd name="connsiteX1" fmla="*/ 108857 w 272143"/>
            <a:gd name="connsiteY1" fmla="*/ 49231 h 1015338"/>
            <a:gd name="connsiteX2" fmla="*/ 68036 w 272143"/>
            <a:gd name="connsiteY2" fmla="*/ 770410 h 1015338"/>
            <a:gd name="connsiteX3" fmla="*/ 163286 w 272143"/>
            <a:gd name="connsiteY3" fmla="*/ 906481 h 1015338"/>
            <a:gd name="connsiteX4" fmla="*/ 244929 w 272143"/>
            <a:gd name="connsiteY4" fmla="*/ 960910 h 1015338"/>
            <a:gd name="connsiteX5" fmla="*/ 136071 w 272143"/>
            <a:gd name="connsiteY5" fmla="*/ 784017 h 1015338"/>
            <a:gd name="connsiteX6" fmla="*/ 81643 w 272143"/>
            <a:gd name="connsiteY6" fmla="*/ 634338 h 1015338"/>
            <a:gd name="connsiteX7" fmla="*/ 13607 w 272143"/>
            <a:gd name="connsiteY7" fmla="*/ 294160 h 1015338"/>
            <a:gd name="connsiteX8" fmla="*/ 0 w 272143"/>
            <a:gd name="connsiteY8" fmla="*/ 239731 h 1015338"/>
            <a:gd name="connsiteX9" fmla="*/ 27214 w 272143"/>
            <a:gd name="connsiteY9" fmla="*/ 22017 h 1015338"/>
            <a:gd name="connsiteX10" fmla="*/ 81643 w 272143"/>
            <a:gd name="connsiteY10" fmla="*/ 8410 h 1015338"/>
            <a:gd name="connsiteX11" fmla="*/ 68036 w 272143"/>
            <a:gd name="connsiteY11" fmla="*/ 171695 h 1015338"/>
            <a:gd name="connsiteX12" fmla="*/ 95250 w 272143"/>
            <a:gd name="connsiteY12" fmla="*/ 593517 h 1015338"/>
            <a:gd name="connsiteX13" fmla="*/ 108857 w 272143"/>
            <a:gd name="connsiteY13" fmla="*/ 675160 h 1015338"/>
            <a:gd name="connsiteX14" fmla="*/ 136071 w 272143"/>
            <a:gd name="connsiteY14" fmla="*/ 756802 h 1015338"/>
            <a:gd name="connsiteX15" fmla="*/ 163286 w 272143"/>
            <a:gd name="connsiteY15" fmla="*/ 852052 h 1015338"/>
            <a:gd name="connsiteX16" fmla="*/ 217714 w 272143"/>
            <a:gd name="connsiteY16" fmla="*/ 988124 h 1015338"/>
            <a:gd name="connsiteX17" fmla="*/ 272143 w 272143"/>
            <a:gd name="connsiteY17" fmla="*/ 1015338 h 10153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</a:cxnLst>
          <a:rect l="l" t="t" r="r" b="b"/>
          <a:pathLst>
            <a:path w="272143" h="1015338">
              <a:moveTo>
                <a:pt x="108857" y="49231"/>
              </a:moveTo>
              <a:lnTo>
                <a:pt x="108857" y="49231"/>
              </a:lnTo>
              <a:cubicBezTo>
                <a:pt x="7826" y="392733"/>
                <a:pt x="9605" y="291278"/>
                <a:pt x="68036" y="770410"/>
              </a:cubicBezTo>
              <a:cubicBezTo>
                <a:pt x="70795" y="793032"/>
                <a:pt x="150542" y="895012"/>
                <a:pt x="163286" y="906481"/>
              </a:cubicBezTo>
              <a:cubicBezTo>
                <a:pt x="187597" y="928361"/>
                <a:pt x="268057" y="984038"/>
                <a:pt x="244929" y="960910"/>
              </a:cubicBezTo>
              <a:cubicBezTo>
                <a:pt x="183583" y="899564"/>
                <a:pt x="197033" y="918133"/>
                <a:pt x="136071" y="784017"/>
              </a:cubicBezTo>
              <a:cubicBezTo>
                <a:pt x="114103" y="735686"/>
                <a:pt x="94519" y="685842"/>
                <a:pt x="81643" y="634338"/>
              </a:cubicBezTo>
              <a:cubicBezTo>
                <a:pt x="53597" y="522152"/>
                <a:pt x="41653" y="406346"/>
                <a:pt x="13607" y="294160"/>
              </a:cubicBezTo>
              <a:lnTo>
                <a:pt x="0" y="239731"/>
              </a:lnTo>
              <a:cubicBezTo>
                <a:pt x="9071" y="167160"/>
                <a:pt x="2873" y="90984"/>
                <a:pt x="27214" y="22017"/>
              </a:cubicBezTo>
              <a:cubicBezTo>
                <a:pt x="33438" y="4382"/>
                <a:pt x="76722" y="-9632"/>
                <a:pt x="81643" y="8410"/>
              </a:cubicBezTo>
              <a:cubicBezTo>
                <a:pt x="96014" y="61102"/>
                <a:pt x="72572" y="117267"/>
                <a:pt x="68036" y="171695"/>
              </a:cubicBezTo>
              <a:cubicBezTo>
                <a:pt x="77107" y="312302"/>
                <a:pt x="83863" y="453078"/>
                <a:pt x="95250" y="593517"/>
              </a:cubicBezTo>
              <a:cubicBezTo>
                <a:pt x="97480" y="621016"/>
                <a:pt x="102166" y="648394"/>
                <a:pt x="108857" y="675160"/>
              </a:cubicBezTo>
              <a:cubicBezTo>
                <a:pt x="115814" y="702990"/>
                <a:pt x="127635" y="729384"/>
                <a:pt x="136071" y="756802"/>
              </a:cubicBezTo>
              <a:cubicBezTo>
                <a:pt x="145782" y="788362"/>
                <a:pt x="153575" y="820492"/>
                <a:pt x="163286" y="852052"/>
              </a:cubicBezTo>
              <a:cubicBezTo>
                <a:pt x="168009" y="867402"/>
                <a:pt x="198110" y="968520"/>
                <a:pt x="217714" y="988124"/>
              </a:cubicBezTo>
              <a:cubicBezTo>
                <a:pt x="232057" y="1002467"/>
                <a:pt x="254000" y="1006267"/>
                <a:pt x="272143" y="1015338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21</xdr:col>
      <xdr:colOff>1262118</xdr:colOff>
      <xdr:row>31</xdr:row>
      <xdr:rowOff>27214</xdr:rowOff>
    </xdr:from>
    <xdr:to>
      <xdr:col>21</xdr:col>
      <xdr:colOff>1700893</xdr:colOff>
      <xdr:row>35</xdr:row>
      <xdr:rowOff>90437</xdr:rowOff>
    </xdr:to>
    <xdr:sp macro="" textlink="">
      <xdr:nvSpPr>
        <xdr:cNvPr id="10" name="Forma libre: forma 9">
          <a:extLst>
            <a:ext uri="{FF2B5EF4-FFF2-40B4-BE49-F238E27FC236}">
              <a16:creationId xmlns:a16="http://schemas.microsoft.com/office/drawing/2014/main" id="{CB942567-106A-05B0-C897-25C0E6244733}"/>
            </a:ext>
          </a:extLst>
        </xdr:cNvPr>
        <xdr:cNvSpPr/>
      </xdr:nvSpPr>
      <xdr:spPr>
        <a:xfrm>
          <a:off x="18965011" y="5932714"/>
          <a:ext cx="438775" cy="825223"/>
        </a:xfrm>
        <a:custGeom>
          <a:avLst/>
          <a:gdLst>
            <a:gd name="connsiteX0" fmla="*/ 234668 w 438775"/>
            <a:gd name="connsiteY0" fmla="*/ 0 h 825223"/>
            <a:gd name="connsiteX1" fmla="*/ 234668 w 438775"/>
            <a:gd name="connsiteY1" fmla="*/ 0 h 825223"/>
            <a:gd name="connsiteX2" fmla="*/ 98596 w 438775"/>
            <a:gd name="connsiteY2" fmla="*/ 13607 h 825223"/>
            <a:gd name="connsiteX3" fmla="*/ 71382 w 438775"/>
            <a:gd name="connsiteY3" fmla="*/ 81643 h 825223"/>
            <a:gd name="connsiteX4" fmla="*/ 44168 w 438775"/>
            <a:gd name="connsiteY4" fmla="*/ 476250 h 825223"/>
            <a:gd name="connsiteX5" fmla="*/ 30560 w 438775"/>
            <a:gd name="connsiteY5" fmla="*/ 517072 h 825223"/>
            <a:gd name="connsiteX6" fmla="*/ 16953 w 438775"/>
            <a:gd name="connsiteY6" fmla="*/ 571500 h 825223"/>
            <a:gd name="connsiteX7" fmla="*/ 30560 w 438775"/>
            <a:gd name="connsiteY7" fmla="*/ 802822 h 825223"/>
            <a:gd name="connsiteX8" fmla="*/ 316310 w 438775"/>
            <a:gd name="connsiteY8" fmla="*/ 789215 h 825223"/>
            <a:gd name="connsiteX9" fmla="*/ 438775 w 438775"/>
            <a:gd name="connsiteY9" fmla="*/ 789215 h 825223"/>
            <a:gd name="connsiteX10" fmla="*/ 438775 w 438775"/>
            <a:gd name="connsiteY10" fmla="*/ 816429 h 825223"/>
            <a:gd name="connsiteX11" fmla="*/ 425168 w 438775"/>
            <a:gd name="connsiteY11" fmla="*/ 802822 h 825223"/>
            <a:gd name="connsiteX12" fmla="*/ 425168 w 438775"/>
            <a:gd name="connsiteY12" fmla="*/ 816429 h 825223"/>
            <a:gd name="connsiteX13" fmla="*/ 397953 w 438775"/>
            <a:gd name="connsiteY13" fmla="*/ 802822 h 8252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438775" h="825223">
              <a:moveTo>
                <a:pt x="234668" y="0"/>
              </a:moveTo>
              <a:lnTo>
                <a:pt x="234668" y="0"/>
              </a:lnTo>
              <a:cubicBezTo>
                <a:pt x="189311" y="4536"/>
                <a:pt x="139367" y="-6779"/>
                <a:pt x="98596" y="13607"/>
              </a:cubicBezTo>
              <a:cubicBezTo>
                <a:pt x="76749" y="24530"/>
                <a:pt x="74236" y="57385"/>
                <a:pt x="71382" y="81643"/>
              </a:cubicBezTo>
              <a:cubicBezTo>
                <a:pt x="55977" y="212588"/>
                <a:pt x="56475" y="344978"/>
                <a:pt x="44168" y="476250"/>
              </a:cubicBezTo>
              <a:cubicBezTo>
                <a:pt x="42829" y="490531"/>
                <a:pt x="34501" y="503280"/>
                <a:pt x="30560" y="517072"/>
              </a:cubicBezTo>
              <a:cubicBezTo>
                <a:pt x="25422" y="535053"/>
                <a:pt x="21489" y="553357"/>
                <a:pt x="16953" y="571500"/>
              </a:cubicBezTo>
              <a:cubicBezTo>
                <a:pt x="21489" y="648607"/>
                <a:pt x="-31907" y="757391"/>
                <a:pt x="30560" y="802822"/>
              </a:cubicBezTo>
              <a:cubicBezTo>
                <a:pt x="107679" y="858909"/>
                <a:pt x="221005" y="792392"/>
                <a:pt x="316310" y="789215"/>
              </a:cubicBezTo>
              <a:cubicBezTo>
                <a:pt x="357109" y="787855"/>
                <a:pt x="397953" y="789215"/>
                <a:pt x="438775" y="789215"/>
              </a:cubicBezTo>
              <a:lnTo>
                <a:pt x="438775" y="816429"/>
              </a:lnTo>
              <a:lnTo>
                <a:pt x="425168" y="802822"/>
              </a:lnTo>
              <a:lnTo>
                <a:pt x="425168" y="816429"/>
              </a:lnTo>
              <a:lnTo>
                <a:pt x="397953" y="802822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489233</xdr:colOff>
      <xdr:row>31</xdr:row>
      <xdr:rowOff>2721</xdr:rowOff>
    </xdr:from>
    <xdr:to>
      <xdr:col>23</xdr:col>
      <xdr:colOff>166008</xdr:colOff>
      <xdr:row>35</xdr:row>
      <xdr:rowOff>65944</xdr:rowOff>
    </xdr:to>
    <xdr:sp macro="" textlink="">
      <xdr:nvSpPr>
        <xdr:cNvPr id="11" name="Forma libre: forma 10">
          <a:extLst>
            <a:ext uri="{FF2B5EF4-FFF2-40B4-BE49-F238E27FC236}">
              <a16:creationId xmlns:a16="http://schemas.microsoft.com/office/drawing/2014/main" id="{F2912A85-711A-411B-821A-C86CC51A87F2}"/>
            </a:ext>
          </a:extLst>
        </xdr:cNvPr>
        <xdr:cNvSpPr/>
      </xdr:nvSpPr>
      <xdr:spPr>
        <a:xfrm rot="10424538">
          <a:off x="19961054" y="5908221"/>
          <a:ext cx="438775" cy="825223"/>
        </a:xfrm>
        <a:custGeom>
          <a:avLst/>
          <a:gdLst>
            <a:gd name="connsiteX0" fmla="*/ 234668 w 438775"/>
            <a:gd name="connsiteY0" fmla="*/ 0 h 825223"/>
            <a:gd name="connsiteX1" fmla="*/ 234668 w 438775"/>
            <a:gd name="connsiteY1" fmla="*/ 0 h 825223"/>
            <a:gd name="connsiteX2" fmla="*/ 98596 w 438775"/>
            <a:gd name="connsiteY2" fmla="*/ 13607 h 825223"/>
            <a:gd name="connsiteX3" fmla="*/ 71382 w 438775"/>
            <a:gd name="connsiteY3" fmla="*/ 81643 h 825223"/>
            <a:gd name="connsiteX4" fmla="*/ 44168 w 438775"/>
            <a:gd name="connsiteY4" fmla="*/ 476250 h 825223"/>
            <a:gd name="connsiteX5" fmla="*/ 30560 w 438775"/>
            <a:gd name="connsiteY5" fmla="*/ 517072 h 825223"/>
            <a:gd name="connsiteX6" fmla="*/ 16953 w 438775"/>
            <a:gd name="connsiteY6" fmla="*/ 571500 h 825223"/>
            <a:gd name="connsiteX7" fmla="*/ 30560 w 438775"/>
            <a:gd name="connsiteY7" fmla="*/ 802822 h 825223"/>
            <a:gd name="connsiteX8" fmla="*/ 316310 w 438775"/>
            <a:gd name="connsiteY8" fmla="*/ 789215 h 825223"/>
            <a:gd name="connsiteX9" fmla="*/ 438775 w 438775"/>
            <a:gd name="connsiteY9" fmla="*/ 789215 h 825223"/>
            <a:gd name="connsiteX10" fmla="*/ 438775 w 438775"/>
            <a:gd name="connsiteY10" fmla="*/ 816429 h 825223"/>
            <a:gd name="connsiteX11" fmla="*/ 425168 w 438775"/>
            <a:gd name="connsiteY11" fmla="*/ 802822 h 825223"/>
            <a:gd name="connsiteX12" fmla="*/ 425168 w 438775"/>
            <a:gd name="connsiteY12" fmla="*/ 816429 h 825223"/>
            <a:gd name="connsiteX13" fmla="*/ 397953 w 438775"/>
            <a:gd name="connsiteY13" fmla="*/ 802822 h 8252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438775" h="825223">
              <a:moveTo>
                <a:pt x="234668" y="0"/>
              </a:moveTo>
              <a:lnTo>
                <a:pt x="234668" y="0"/>
              </a:lnTo>
              <a:cubicBezTo>
                <a:pt x="189311" y="4536"/>
                <a:pt x="139367" y="-6779"/>
                <a:pt x="98596" y="13607"/>
              </a:cubicBezTo>
              <a:cubicBezTo>
                <a:pt x="76749" y="24530"/>
                <a:pt x="74236" y="57385"/>
                <a:pt x="71382" y="81643"/>
              </a:cubicBezTo>
              <a:cubicBezTo>
                <a:pt x="55977" y="212588"/>
                <a:pt x="56475" y="344978"/>
                <a:pt x="44168" y="476250"/>
              </a:cubicBezTo>
              <a:cubicBezTo>
                <a:pt x="42829" y="490531"/>
                <a:pt x="34501" y="503280"/>
                <a:pt x="30560" y="517072"/>
              </a:cubicBezTo>
              <a:cubicBezTo>
                <a:pt x="25422" y="535053"/>
                <a:pt x="21489" y="553357"/>
                <a:pt x="16953" y="571500"/>
              </a:cubicBezTo>
              <a:cubicBezTo>
                <a:pt x="21489" y="648607"/>
                <a:pt x="-31907" y="757391"/>
                <a:pt x="30560" y="802822"/>
              </a:cubicBezTo>
              <a:cubicBezTo>
                <a:pt x="107679" y="858909"/>
                <a:pt x="221005" y="792392"/>
                <a:pt x="316310" y="789215"/>
              </a:cubicBezTo>
              <a:cubicBezTo>
                <a:pt x="357109" y="787855"/>
                <a:pt x="397953" y="789215"/>
                <a:pt x="438775" y="789215"/>
              </a:cubicBezTo>
              <a:lnTo>
                <a:pt x="438775" y="816429"/>
              </a:lnTo>
              <a:lnTo>
                <a:pt x="425168" y="802822"/>
              </a:lnTo>
              <a:lnTo>
                <a:pt x="425168" y="816429"/>
              </a:lnTo>
              <a:lnTo>
                <a:pt x="397953" y="802822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666126</xdr:colOff>
      <xdr:row>30</xdr:row>
      <xdr:rowOff>70757</xdr:rowOff>
    </xdr:from>
    <xdr:to>
      <xdr:col>24</xdr:col>
      <xdr:colOff>342901</xdr:colOff>
      <xdr:row>34</xdr:row>
      <xdr:rowOff>133980</xdr:rowOff>
    </xdr:to>
    <xdr:sp macro="" textlink="">
      <xdr:nvSpPr>
        <xdr:cNvPr id="12" name="Forma libre: forma 11">
          <a:extLst>
            <a:ext uri="{FF2B5EF4-FFF2-40B4-BE49-F238E27FC236}">
              <a16:creationId xmlns:a16="http://schemas.microsoft.com/office/drawing/2014/main" id="{C86A7BA3-77F3-4753-81D0-CB95932F1A24}"/>
            </a:ext>
          </a:extLst>
        </xdr:cNvPr>
        <xdr:cNvSpPr/>
      </xdr:nvSpPr>
      <xdr:spPr>
        <a:xfrm>
          <a:off x="20899947" y="5785757"/>
          <a:ext cx="438775" cy="825223"/>
        </a:xfrm>
        <a:custGeom>
          <a:avLst/>
          <a:gdLst>
            <a:gd name="connsiteX0" fmla="*/ 234668 w 438775"/>
            <a:gd name="connsiteY0" fmla="*/ 0 h 825223"/>
            <a:gd name="connsiteX1" fmla="*/ 234668 w 438775"/>
            <a:gd name="connsiteY1" fmla="*/ 0 h 825223"/>
            <a:gd name="connsiteX2" fmla="*/ 98596 w 438775"/>
            <a:gd name="connsiteY2" fmla="*/ 13607 h 825223"/>
            <a:gd name="connsiteX3" fmla="*/ 71382 w 438775"/>
            <a:gd name="connsiteY3" fmla="*/ 81643 h 825223"/>
            <a:gd name="connsiteX4" fmla="*/ 44168 w 438775"/>
            <a:gd name="connsiteY4" fmla="*/ 476250 h 825223"/>
            <a:gd name="connsiteX5" fmla="*/ 30560 w 438775"/>
            <a:gd name="connsiteY5" fmla="*/ 517072 h 825223"/>
            <a:gd name="connsiteX6" fmla="*/ 16953 w 438775"/>
            <a:gd name="connsiteY6" fmla="*/ 571500 h 825223"/>
            <a:gd name="connsiteX7" fmla="*/ 30560 w 438775"/>
            <a:gd name="connsiteY7" fmla="*/ 802822 h 825223"/>
            <a:gd name="connsiteX8" fmla="*/ 316310 w 438775"/>
            <a:gd name="connsiteY8" fmla="*/ 789215 h 825223"/>
            <a:gd name="connsiteX9" fmla="*/ 438775 w 438775"/>
            <a:gd name="connsiteY9" fmla="*/ 789215 h 825223"/>
            <a:gd name="connsiteX10" fmla="*/ 438775 w 438775"/>
            <a:gd name="connsiteY10" fmla="*/ 816429 h 825223"/>
            <a:gd name="connsiteX11" fmla="*/ 425168 w 438775"/>
            <a:gd name="connsiteY11" fmla="*/ 802822 h 825223"/>
            <a:gd name="connsiteX12" fmla="*/ 425168 w 438775"/>
            <a:gd name="connsiteY12" fmla="*/ 816429 h 825223"/>
            <a:gd name="connsiteX13" fmla="*/ 397953 w 438775"/>
            <a:gd name="connsiteY13" fmla="*/ 802822 h 8252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438775" h="825223">
              <a:moveTo>
                <a:pt x="234668" y="0"/>
              </a:moveTo>
              <a:lnTo>
                <a:pt x="234668" y="0"/>
              </a:lnTo>
              <a:cubicBezTo>
                <a:pt x="189311" y="4536"/>
                <a:pt x="139367" y="-6779"/>
                <a:pt x="98596" y="13607"/>
              </a:cubicBezTo>
              <a:cubicBezTo>
                <a:pt x="76749" y="24530"/>
                <a:pt x="74236" y="57385"/>
                <a:pt x="71382" y="81643"/>
              </a:cubicBezTo>
              <a:cubicBezTo>
                <a:pt x="55977" y="212588"/>
                <a:pt x="56475" y="344978"/>
                <a:pt x="44168" y="476250"/>
              </a:cubicBezTo>
              <a:cubicBezTo>
                <a:pt x="42829" y="490531"/>
                <a:pt x="34501" y="503280"/>
                <a:pt x="30560" y="517072"/>
              </a:cubicBezTo>
              <a:cubicBezTo>
                <a:pt x="25422" y="535053"/>
                <a:pt x="21489" y="553357"/>
                <a:pt x="16953" y="571500"/>
              </a:cubicBezTo>
              <a:cubicBezTo>
                <a:pt x="21489" y="648607"/>
                <a:pt x="-31907" y="757391"/>
                <a:pt x="30560" y="802822"/>
              </a:cubicBezTo>
              <a:cubicBezTo>
                <a:pt x="107679" y="858909"/>
                <a:pt x="221005" y="792392"/>
                <a:pt x="316310" y="789215"/>
              </a:cubicBezTo>
              <a:cubicBezTo>
                <a:pt x="357109" y="787855"/>
                <a:pt x="397953" y="789215"/>
                <a:pt x="438775" y="789215"/>
              </a:cubicBezTo>
              <a:lnTo>
                <a:pt x="438775" y="816429"/>
              </a:lnTo>
              <a:lnTo>
                <a:pt x="425168" y="802822"/>
              </a:lnTo>
              <a:lnTo>
                <a:pt x="425168" y="816429"/>
              </a:lnTo>
              <a:lnTo>
                <a:pt x="397953" y="802822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25</xdr:col>
      <xdr:colOff>437525</xdr:colOff>
      <xdr:row>30</xdr:row>
      <xdr:rowOff>59872</xdr:rowOff>
    </xdr:from>
    <xdr:to>
      <xdr:col>26</xdr:col>
      <xdr:colOff>114300</xdr:colOff>
      <xdr:row>34</xdr:row>
      <xdr:rowOff>123095</xdr:rowOff>
    </xdr:to>
    <xdr:sp macro="" textlink="">
      <xdr:nvSpPr>
        <xdr:cNvPr id="13" name="Forma libre: forma 12">
          <a:extLst>
            <a:ext uri="{FF2B5EF4-FFF2-40B4-BE49-F238E27FC236}">
              <a16:creationId xmlns:a16="http://schemas.microsoft.com/office/drawing/2014/main" id="{86998FB8-1D86-44CC-B98D-AD7C0A62C0BE}"/>
            </a:ext>
          </a:extLst>
        </xdr:cNvPr>
        <xdr:cNvSpPr/>
      </xdr:nvSpPr>
      <xdr:spPr>
        <a:xfrm rot="10800000">
          <a:off x="22222561" y="5774872"/>
          <a:ext cx="438775" cy="825223"/>
        </a:xfrm>
        <a:custGeom>
          <a:avLst/>
          <a:gdLst>
            <a:gd name="connsiteX0" fmla="*/ 234668 w 438775"/>
            <a:gd name="connsiteY0" fmla="*/ 0 h 825223"/>
            <a:gd name="connsiteX1" fmla="*/ 234668 w 438775"/>
            <a:gd name="connsiteY1" fmla="*/ 0 h 825223"/>
            <a:gd name="connsiteX2" fmla="*/ 98596 w 438775"/>
            <a:gd name="connsiteY2" fmla="*/ 13607 h 825223"/>
            <a:gd name="connsiteX3" fmla="*/ 71382 w 438775"/>
            <a:gd name="connsiteY3" fmla="*/ 81643 h 825223"/>
            <a:gd name="connsiteX4" fmla="*/ 44168 w 438775"/>
            <a:gd name="connsiteY4" fmla="*/ 476250 h 825223"/>
            <a:gd name="connsiteX5" fmla="*/ 30560 w 438775"/>
            <a:gd name="connsiteY5" fmla="*/ 517072 h 825223"/>
            <a:gd name="connsiteX6" fmla="*/ 16953 w 438775"/>
            <a:gd name="connsiteY6" fmla="*/ 571500 h 825223"/>
            <a:gd name="connsiteX7" fmla="*/ 30560 w 438775"/>
            <a:gd name="connsiteY7" fmla="*/ 802822 h 825223"/>
            <a:gd name="connsiteX8" fmla="*/ 316310 w 438775"/>
            <a:gd name="connsiteY8" fmla="*/ 789215 h 825223"/>
            <a:gd name="connsiteX9" fmla="*/ 438775 w 438775"/>
            <a:gd name="connsiteY9" fmla="*/ 789215 h 825223"/>
            <a:gd name="connsiteX10" fmla="*/ 438775 w 438775"/>
            <a:gd name="connsiteY10" fmla="*/ 816429 h 825223"/>
            <a:gd name="connsiteX11" fmla="*/ 425168 w 438775"/>
            <a:gd name="connsiteY11" fmla="*/ 802822 h 825223"/>
            <a:gd name="connsiteX12" fmla="*/ 425168 w 438775"/>
            <a:gd name="connsiteY12" fmla="*/ 816429 h 825223"/>
            <a:gd name="connsiteX13" fmla="*/ 397953 w 438775"/>
            <a:gd name="connsiteY13" fmla="*/ 802822 h 8252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438775" h="825223">
              <a:moveTo>
                <a:pt x="234668" y="0"/>
              </a:moveTo>
              <a:lnTo>
                <a:pt x="234668" y="0"/>
              </a:lnTo>
              <a:cubicBezTo>
                <a:pt x="189311" y="4536"/>
                <a:pt x="139367" y="-6779"/>
                <a:pt x="98596" y="13607"/>
              </a:cubicBezTo>
              <a:cubicBezTo>
                <a:pt x="76749" y="24530"/>
                <a:pt x="74236" y="57385"/>
                <a:pt x="71382" y="81643"/>
              </a:cubicBezTo>
              <a:cubicBezTo>
                <a:pt x="55977" y="212588"/>
                <a:pt x="56475" y="344978"/>
                <a:pt x="44168" y="476250"/>
              </a:cubicBezTo>
              <a:cubicBezTo>
                <a:pt x="42829" y="490531"/>
                <a:pt x="34501" y="503280"/>
                <a:pt x="30560" y="517072"/>
              </a:cubicBezTo>
              <a:cubicBezTo>
                <a:pt x="25422" y="535053"/>
                <a:pt x="21489" y="553357"/>
                <a:pt x="16953" y="571500"/>
              </a:cubicBezTo>
              <a:cubicBezTo>
                <a:pt x="21489" y="648607"/>
                <a:pt x="-31907" y="757391"/>
                <a:pt x="30560" y="802822"/>
              </a:cubicBezTo>
              <a:cubicBezTo>
                <a:pt x="107679" y="858909"/>
                <a:pt x="221005" y="792392"/>
                <a:pt x="316310" y="789215"/>
              </a:cubicBezTo>
              <a:cubicBezTo>
                <a:pt x="357109" y="787855"/>
                <a:pt x="397953" y="789215"/>
                <a:pt x="438775" y="789215"/>
              </a:cubicBezTo>
              <a:lnTo>
                <a:pt x="438775" y="816429"/>
              </a:lnTo>
              <a:lnTo>
                <a:pt x="425168" y="802822"/>
              </a:lnTo>
              <a:lnTo>
                <a:pt x="425168" y="816429"/>
              </a:lnTo>
              <a:lnTo>
                <a:pt x="397953" y="802822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256189</xdr:colOff>
      <xdr:row>32</xdr:row>
      <xdr:rowOff>38882</xdr:rowOff>
    </xdr:from>
    <xdr:to>
      <xdr:col>23</xdr:col>
      <xdr:colOff>584648</xdr:colOff>
      <xdr:row>32</xdr:row>
      <xdr:rowOff>59121</xdr:rowOff>
    </xdr:to>
    <xdr:sp macro="" textlink="">
      <xdr:nvSpPr>
        <xdr:cNvPr id="18" name="Forma libre: forma 17">
          <a:extLst>
            <a:ext uri="{FF2B5EF4-FFF2-40B4-BE49-F238E27FC236}">
              <a16:creationId xmlns:a16="http://schemas.microsoft.com/office/drawing/2014/main" id="{0FE2E717-0098-07B3-C51E-5D1C38A31430}"/>
            </a:ext>
          </a:extLst>
        </xdr:cNvPr>
        <xdr:cNvSpPr/>
      </xdr:nvSpPr>
      <xdr:spPr>
        <a:xfrm>
          <a:off x="20495172" y="6134882"/>
          <a:ext cx="328459" cy="20239"/>
        </a:xfrm>
        <a:custGeom>
          <a:avLst/>
          <a:gdLst>
            <a:gd name="connsiteX0" fmla="*/ 0 w 328459"/>
            <a:gd name="connsiteY0" fmla="*/ 20239 h 20239"/>
            <a:gd name="connsiteX1" fmla="*/ 328449 w 328459"/>
            <a:gd name="connsiteY1" fmla="*/ 532 h 20239"/>
            <a:gd name="connsiteX2" fmla="*/ 0 w 328459"/>
            <a:gd name="connsiteY2" fmla="*/ 20239 h 2023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28459" h="20239">
              <a:moveTo>
                <a:pt x="0" y="20239"/>
              </a:moveTo>
              <a:cubicBezTo>
                <a:pt x="0" y="20239"/>
                <a:pt x="326259" y="-3847"/>
                <a:pt x="328449" y="532"/>
              </a:cubicBezTo>
              <a:cubicBezTo>
                <a:pt x="330639" y="4911"/>
                <a:pt x="0" y="20239"/>
                <a:pt x="0" y="20239"/>
              </a:cubicBez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21</xdr:col>
      <xdr:colOff>1400175</xdr:colOff>
      <xdr:row>35</xdr:row>
      <xdr:rowOff>133350</xdr:rowOff>
    </xdr:from>
    <xdr:to>
      <xdr:col>21</xdr:col>
      <xdr:colOff>1533525</xdr:colOff>
      <xdr:row>39</xdr:row>
      <xdr:rowOff>85725</xdr:rowOff>
    </xdr:to>
    <xdr:sp macro="" textlink="">
      <xdr:nvSpPr>
        <xdr:cNvPr id="19" name="Forma libre: forma 18">
          <a:extLst>
            <a:ext uri="{FF2B5EF4-FFF2-40B4-BE49-F238E27FC236}">
              <a16:creationId xmlns:a16="http://schemas.microsoft.com/office/drawing/2014/main" id="{CF9AD5B7-2049-77D0-8E00-B404AB0949D1}"/>
            </a:ext>
          </a:extLst>
        </xdr:cNvPr>
        <xdr:cNvSpPr/>
      </xdr:nvSpPr>
      <xdr:spPr>
        <a:xfrm>
          <a:off x="19107150" y="6800850"/>
          <a:ext cx="133350" cy="714375"/>
        </a:xfrm>
        <a:custGeom>
          <a:avLst/>
          <a:gdLst>
            <a:gd name="connsiteX0" fmla="*/ 85725 w 133350"/>
            <a:gd name="connsiteY0" fmla="*/ 0 h 714375"/>
            <a:gd name="connsiteX1" fmla="*/ 38100 w 133350"/>
            <a:gd name="connsiteY1" fmla="*/ 28575 h 714375"/>
            <a:gd name="connsiteX2" fmla="*/ 28575 w 133350"/>
            <a:gd name="connsiteY2" fmla="*/ 57150 h 714375"/>
            <a:gd name="connsiteX3" fmla="*/ 19050 w 133350"/>
            <a:gd name="connsiteY3" fmla="*/ 171450 h 714375"/>
            <a:gd name="connsiteX4" fmla="*/ 0 w 133350"/>
            <a:gd name="connsiteY4" fmla="*/ 247650 h 714375"/>
            <a:gd name="connsiteX5" fmla="*/ 9525 w 133350"/>
            <a:gd name="connsiteY5" fmla="*/ 495300 h 714375"/>
            <a:gd name="connsiteX6" fmla="*/ 19050 w 133350"/>
            <a:gd name="connsiteY6" fmla="*/ 571500 h 714375"/>
            <a:gd name="connsiteX7" fmla="*/ 38100 w 133350"/>
            <a:gd name="connsiteY7" fmla="*/ 600075 h 714375"/>
            <a:gd name="connsiteX8" fmla="*/ 114300 w 133350"/>
            <a:gd name="connsiteY8" fmla="*/ 704850 h 714375"/>
            <a:gd name="connsiteX9" fmla="*/ 133350 w 133350"/>
            <a:gd name="connsiteY9" fmla="*/ 714375 h 7143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33350" h="714375">
              <a:moveTo>
                <a:pt x="85725" y="0"/>
              </a:moveTo>
              <a:cubicBezTo>
                <a:pt x="69850" y="9525"/>
                <a:pt x="51191" y="15484"/>
                <a:pt x="38100" y="28575"/>
              </a:cubicBezTo>
              <a:cubicBezTo>
                <a:pt x="31000" y="35675"/>
                <a:pt x="29902" y="47198"/>
                <a:pt x="28575" y="57150"/>
              </a:cubicBezTo>
              <a:cubicBezTo>
                <a:pt x="23522" y="95047"/>
                <a:pt x="24721" y="133641"/>
                <a:pt x="19050" y="171450"/>
              </a:cubicBezTo>
              <a:cubicBezTo>
                <a:pt x="15166" y="197342"/>
                <a:pt x="6350" y="222250"/>
                <a:pt x="0" y="247650"/>
              </a:cubicBezTo>
              <a:cubicBezTo>
                <a:pt x="3175" y="330200"/>
                <a:pt x="4674" y="412832"/>
                <a:pt x="9525" y="495300"/>
              </a:cubicBezTo>
              <a:cubicBezTo>
                <a:pt x="11028" y="520853"/>
                <a:pt x="12315" y="546804"/>
                <a:pt x="19050" y="571500"/>
              </a:cubicBezTo>
              <a:cubicBezTo>
                <a:pt x="22062" y="582544"/>
                <a:pt x="32332" y="590187"/>
                <a:pt x="38100" y="600075"/>
              </a:cubicBezTo>
              <a:cubicBezTo>
                <a:pt x="85847" y="681927"/>
                <a:pt x="60431" y="672528"/>
                <a:pt x="114300" y="704850"/>
              </a:cubicBezTo>
              <a:cubicBezTo>
                <a:pt x="120388" y="708503"/>
                <a:pt x="127000" y="711200"/>
                <a:pt x="133350" y="714375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752475</xdr:colOff>
      <xdr:row>35</xdr:row>
      <xdr:rowOff>104775</xdr:rowOff>
    </xdr:from>
    <xdr:to>
      <xdr:col>23</xdr:col>
      <xdr:colOff>123825</xdr:colOff>
      <xdr:row>39</xdr:row>
      <xdr:rowOff>57150</xdr:rowOff>
    </xdr:to>
    <xdr:sp macro="" textlink="">
      <xdr:nvSpPr>
        <xdr:cNvPr id="20" name="Forma libre: forma 19">
          <a:extLst>
            <a:ext uri="{FF2B5EF4-FFF2-40B4-BE49-F238E27FC236}">
              <a16:creationId xmlns:a16="http://schemas.microsoft.com/office/drawing/2014/main" id="{06DBAE30-8A98-4CA1-8E6E-F1948C5468D7}"/>
            </a:ext>
          </a:extLst>
        </xdr:cNvPr>
        <xdr:cNvSpPr/>
      </xdr:nvSpPr>
      <xdr:spPr>
        <a:xfrm rot="10800000">
          <a:off x="20231100" y="6772275"/>
          <a:ext cx="133350" cy="714375"/>
        </a:xfrm>
        <a:custGeom>
          <a:avLst/>
          <a:gdLst>
            <a:gd name="connsiteX0" fmla="*/ 85725 w 133350"/>
            <a:gd name="connsiteY0" fmla="*/ 0 h 714375"/>
            <a:gd name="connsiteX1" fmla="*/ 38100 w 133350"/>
            <a:gd name="connsiteY1" fmla="*/ 28575 h 714375"/>
            <a:gd name="connsiteX2" fmla="*/ 28575 w 133350"/>
            <a:gd name="connsiteY2" fmla="*/ 57150 h 714375"/>
            <a:gd name="connsiteX3" fmla="*/ 19050 w 133350"/>
            <a:gd name="connsiteY3" fmla="*/ 171450 h 714375"/>
            <a:gd name="connsiteX4" fmla="*/ 0 w 133350"/>
            <a:gd name="connsiteY4" fmla="*/ 247650 h 714375"/>
            <a:gd name="connsiteX5" fmla="*/ 9525 w 133350"/>
            <a:gd name="connsiteY5" fmla="*/ 495300 h 714375"/>
            <a:gd name="connsiteX6" fmla="*/ 19050 w 133350"/>
            <a:gd name="connsiteY6" fmla="*/ 571500 h 714375"/>
            <a:gd name="connsiteX7" fmla="*/ 38100 w 133350"/>
            <a:gd name="connsiteY7" fmla="*/ 600075 h 714375"/>
            <a:gd name="connsiteX8" fmla="*/ 114300 w 133350"/>
            <a:gd name="connsiteY8" fmla="*/ 704850 h 714375"/>
            <a:gd name="connsiteX9" fmla="*/ 133350 w 133350"/>
            <a:gd name="connsiteY9" fmla="*/ 714375 h 7143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33350" h="714375">
              <a:moveTo>
                <a:pt x="85725" y="0"/>
              </a:moveTo>
              <a:cubicBezTo>
                <a:pt x="69850" y="9525"/>
                <a:pt x="51191" y="15484"/>
                <a:pt x="38100" y="28575"/>
              </a:cubicBezTo>
              <a:cubicBezTo>
                <a:pt x="31000" y="35675"/>
                <a:pt x="29902" y="47198"/>
                <a:pt x="28575" y="57150"/>
              </a:cubicBezTo>
              <a:cubicBezTo>
                <a:pt x="23522" y="95047"/>
                <a:pt x="24721" y="133641"/>
                <a:pt x="19050" y="171450"/>
              </a:cubicBezTo>
              <a:cubicBezTo>
                <a:pt x="15166" y="197342"/>
                <a:pt x="6350" y="222250"/>
                <a:pt x="0" y="247650"/>
              </a:cubicBezTo>
              <a:cubicBezTo>
                <a:pt x="3175" y="330200"/>
                <a:pt x="4674" y="412832"/>
                <a:pt x="9525" y="495300"/>
              </a:cubicBezTo>
              <a:cubicBezTo>
                <a:pt x="11028" y="520853"/>
                <a:pt x="12315" y="546804"/>
                <a:pt x="19050" y="571500"/>
              </a:cubicBezTo>
              <a:cubicBezTo>
                <a:pt x="22062" y="582544"/>
                <a:pt x="32332" y="590187"/>
                <a:pt x="38100" y="600075"/>
              </a:cubicBezTo>
              <a:cubicBezTo>
                <a:pt x="85847" y="681927"/>
                <a:pt x="60431" y="672528"/>
                <a:pt x="114300" y="704850"/>
              </a:cubicBezTo>
              <a:cubicBezTo>
                <a:pt x="120388" y="708503"/>
                <a:pt x="127000" y="711200"/>
                <a:pt x="133350" y="714375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17</xdr:col>
      <xdr:colOff>354400</xdr:colOff>
      <xdr:row>46</xdr:row>
      <xdr:rowOff>85725</xdr:rowOff>
    </xdr:from>
    <xdr:to>
      <xdr:col>17</xdr:col>
      <xdr:colOff>641398</xdr:colOff>
      <xdr:row>49</xdr:row>
      <xdr:rowOff>172909</xdr:rowOff>
    </xdr:to>
    <xdr:sp macro="" textlink="">
      <xdr:nvSpPr>
        <xdr:cNvPr id="21" name="Forma libre: forma 20">
          <a:extLst>
            <a:ext uri="{FF2B5EF4-FFF2-40B4-BE49-F238E27FC236}">
              <a16:creationId xmlns:a16="http://schemas.microsoft.com/office/drawing/2014/main" id="{C6CAD4D8-DA2A-2AC8-8D4F-EE16A6D0DB00}"/>
            </a:ext>
          </a:extLst>
        </xdr:cNvPr>
        <xdr:cNvSpPr/>
      </xdr:nvSpPr>
      <xdr:spPr>
        <a:xfrm>
          <a:off x="14956225" y="8848725"/>
          <a:ext cx="286998" cy="658684"/>
        </a:xfrm>
        <a:custGeom>
          <a:avLst/>
          <a:gdLst>
            <a:gd name="connsiteX0" fmla="*/ 26600 w 286998"/>
            <a:gd name="connsiteY0" fmla="*/ 0 h 658684"/>
            <a:gd name="connsiteX1" fmla="*/ 7550 w 286998"/>
            <a:gd name="connsiteY1" fmla="*/ 323850 h 658684"/>
            <a:gd name="connsiteX2" fmla="*/ 131375 w 286998"/>
            <a:gd name="connsiteY2" fmla="*/ 485775 h 658684"/>
            <a:gd name="connsiteX3" fmla="*/ 255200 w 286998"/>
            <a:gd name="connsiteY3" fmla="*/ 581025 h 658684"/>
            <a:gd name="connsiteX4" fmla="*/ 283775 w 286998"/>
            <a:gd name="connsiteY4" fmla="*/ 609600 h 658684"/>
            <a:gd name="connsiteX5" fmla="*/ 198050 w 286998"/>
            <a:gd name="connsiteY5" fmla="*/ 571500 h 658684"/>
            <a:gd name="connsiteX6" fmla="*/ 150425 w 286998"/>
            <a:gd name="connsiteY6" fmla="*/ 514350 h 658684"/>
            <a:gd name="connsiteX7" fmla="*/ 102800 w 286998"/>
            <a:gd name="connsiteY7" fmla="*/ 333375 h 658684"/>
            <a:gd name="connsiteX8" fmla="*/ 64700 w 286998"/>
            <a:gd name="connsiteY8" fmla="*/ 219075 h 658684"/>
            <a:gd name="connsiteX9" fmla="*/ 83750 w 286998"/>
            <a:gd name="connsiteY9" fmla="*/ 638175 h 658684"/>
            <a:gd name="connsiteX10" fmla="*/ 112325 w 286998"/>
            <a:gd name="connsiteY10" fmla="*/ 657225 h 658684"/>
            <a:gd name="connsiteX11" fmla="*/ 264725 w 286998"/>
            <a:gd name="connsiteY11" fmla="*/ 647700 h 658684"/>
            <a:gd name="connsiteX12" fmla="*/ 226625 w 286998"/>
            <a:gd name="connsiteY12" fmla="*/ 609600 h 658684"/>
            <a:gd name="connsiteX13" fmla="*/ 131375 w 286998"/>
            <a:gd name="connsiteY13" fmla="*/ 457200 h 658684"/>
            <a:gd name="connsiteX14" fmla="*/ 74225 w 286998"/>
            <a:gd name="connsiteY14" fmla="*/ 276225 h 658684"/>
            <a:gd name="connsiteX15" fmla="*/ 74225 w 286998"/>
            <a:gd name="connsiteY15" fmla="*/ 76200 h 6586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286998" h="658684">
              <a:moveTo>
                <a:pt x="26600" y="0"/>
              </a:moveTo>
              <a:cubicBezTo>
                <a:pt x="20250" y="107950"/>
                <a:pt x="-15249" y="218144"/>
                <a:pt x="7550" y="323850"/>
              </a:cubicBezTo>
              <a:cubicBezTo>
                <a:pt x="21876" y="390271"/>
                <a:pt x="84243" y="436831"/>
                <a:pt x="131375" y="485775"/>
              </a:cubicBezTo>
              <a:cubicBezTo>
                <a:pt x="167496" y="523285"/>
                <a:pt x="214785" y="548188"/>
                <a:pt x="255200" y="581025"/>
              </a:cubicBezTo>
              <a:cubicBezTo>
                <a:pt x="265655" y="589519"/>
                <a:pt x="297062" y="611815"/>
                <a:pt x="283775" y="609600"/>
              </a:cubicBezTo>
              <a:cubicBezTo>
                <a:pt x="252930" y="604459"/>
                <a:pt x="226625" y="584200"/>
                <a:pt x="198050" y="571500"/>
              </a:cubicBezTo>
              <a:cubicBezTo>
                <a:pt x="182175" y="552450"/>
                <a:pt x="159635" y="537374"/>
                <a:pt x="150425" y="514350"/>
              </a:cubicBezTo>
              <a:cubicBezTo>
                <a:pt x="127258" y="456433"/>
                <a:pt x="117929" y="393891"/>
                <a:pt x="102800" y="333375"/>
              </a:cubicBezTo>
              <a:cubicBezTo>
                <a:pt x="76960" y="230015"/>
                <a:pt x="101671" y="274532"/>
                <a:pt x="64700" y="219075"/>
              </a:cubicBezTo>
              <a:cubicBezTo>
                <a:pt x="45759" y="389544"/>
                <a:pt x="41467" y="377429"/>
                <a:pt x="83750" y="638175"/>
              </a:cubicBezTo>
              <a:cubicBezTo>
                <a:pt x="85582" y="649475"/>
                <a:pt x="102800" y="650875"/>
                <a:pt x="112325" y="657225"/>
              </a:cubicBezTo>
              <a:cubicBezTo>
                <a:pt x="163125" y="654050"/>
                <a:pt x="217741" y="667277"/>
                <a:pt x="264725" y="647700"/>
              </a:cubicBezTo>
              <a:cubicBezTo>
                <a:pt x="281304" y="640792"/>
                <a:pt x="237845" y="623625"/>
                <a:pt x="226625" y="609600"/>
              </a:cubicBezTo>
              <a:cubicBezTo>
                <a:pt x="206476" y="584414"/>
                <a:pt x="138059" y="470567"/>
                <a:pt x="131375" y="457200"/>
              </a:cubicBezTo>
              <a:cubicBezTo>
                <a:pt x="109261" y="412972"/>
                <a:pt x="77703" y="328391"/>
                <a:pt x="74225" y="276225"/>
              </a:cubicBezTo>
              <a:cubicBezTo>
                <a:pt x="69790" y="209698"/>
                <a:pt x="74225" y="142875"/>
                <a:pt x="74225" y="7620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18</xdr:col>
      <xdr:colOff>78175</xdr:colOff>
      <xdr:row>46</xdr:row>
      <xdr:rowOff>104775</xdr:rowOff>
    </xdr:from>
    <xdr:to>
      <xdr:col>18</xdr:col>
      <xdr:colOff>365173</xdr:colOff>
      <xdr:row>50</xdr:row>
      <xdr:rowOff>1459</xdr:rowOff>
    </xdr:to>
    <xdr:sp macro="" textlink="">
      <xdr:nvSpPr>
        <xdr:cNvPr id="22" name="Forma libre: forma 21">
          <a:extLst>
            <a:ext uri="{FF2B5EF4-FFF2-40B4-BE49-F238E27FC236}">
              <a16:creationId xmlns:a16="http://schemas.microsoft.com/office/drawing/2014/main" id="{F744F063-CE03-412C-9364-365FA096EA73}"/>
            </a:ext>
          </a:extLst>
        </xdr:cNvPr>
        <xdr:cNvSpPr/>
      </xdr:nvSpPr>
      <xdr:spPr>
        <a:xfrm rot="10800000">
          <a:off x="15442000" y="8867775"/>
          <a:ext cx="286998" cy="658684"/>
        </a:xfrm>
        <a:custGeom>
          <a:avLst/>
          <a:gdLst>
            <a:gd name="connsiteX0" fmla="*/ 26600 w 286998"/>
            <a:gd name="connsiteY0" fmla="*/ 0 h 658684"/>
            <a:gd name="connsiteX1" fmla="*/ 7550 w 286998"/>
            <a:gd name="connsiteY1" fmla="*/ 323850 h 658684"/>
            <a:gd name="connsiteX2" fmla="*/ 131375 w 286998"/>
            <a:gd name="connsiteY2" fmla="*/ 485775 h 658684"/>
            <a:gd name="connsiteX3" fmla="*/ 255200 w 286998"/>
            <a:gd name="connsiteY3" fmla="*/ 581025 h 658684"/>
            <a:gd name="connsiteX4" fmla="*/ 283775 w 286998"/>
            <a:gd name="connsiteY4" fmla="*/ 609600 h 658684"/>
            <a:gd name="connsiteX5" fmla="*/ 198050 w 286998"/>
            <a:gd name="connsiteY5" fmla="*/ 571500 h 658684"/>
            <a:gd name="connsiteX6" fmla="*/ 150425 w 286998"/>
            <a:gd name="connsiteY6" fmla="*/ 514350 h 658684"/>
            <a:gd name="connsiteX7" fmla="*/ 102800 w 286998"/>
            <a:gd name="connsiteY7" fmla="*/ 333375 h 658684"/>
            <a:gd name="connsiteX8" fmla="*/ 64700 w 286998"/>
            <a:gd name="connsiteY8" fmla="*/ 219075 h 658684"/>
            <a:gd name="connsiteX9" fmla="*/ 83750 w 286998"/>
            <a:gd name="connsiteY9" fmla="*/ 638175 h 658684"/>
            <a:gd name="connsiteX10" fmla="*/ 112325 w 286998"/>
            <a:gd name="connsiteY10" fmla="*/ 657225 h 658684"/>
            <a:gd name="connsiteX11" fmla="*/ 264725 w 286998"/>
            <a:gd name="connsiteY11" fmla="*/ 647700 h 658684"/>
            <a:gd name="connsiteX12" fmla="*/ 226625 w 286998"/>
            <a:gd name="connsiteY12" fmla="*/ 609600 h 658684"/>
            <a:gd name="connsiteX13" fmla="*/ 131375 w 286998"/>
            <a:gd name="connsiteY13" fmla="*/ 457200 h 658684"/>
            <a:gd name="connsiteX14" fmla="*/ 74225 w 286998"/>
            <a:gd name="connsiteY14" fmla="*/ 276225 h 658684"/>
            <a:gd name="connsiteX15" fmla="*/ 74225 w 286998"/>
            <a:gd name="connsiteY15" fmla="*/ 76200 h 6586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286998" h="658684">
              <a:moveTo>
                <a:pt x="26600" y="0"/>
              </a:moveTo>
              <a:cubicBezTo>
                <a:pt x="20250" y="107950"/>
                <a:pt x="-15249" y="218144"/>
                <a:pt x="7550" y="323850"/>
              </a:cubicBezTo>
              <a:cubicBezTo>
                <a:pt x="21876" y="390271"/>
                <a:pt x="84243" y="436831"/>
                <a:pt x="131375" y="485775"/>
              </a:cubicBezTo>
              <a:cubicBezTo>
                <a:pt x="167496" y="523285"/>
                <a:pt x="214785" y="548188"/>
                <a:pt x="255200" y="581025"/>
              </a:cubicBezTo>
              <a:cubicBezTo>
                <a:pt x="265655" y="589519"/>
                <a:pt x="297062" y="611815"/>
                <a:pt x="283775" y="609600"/>
              </a:cubicBezTo>
              <a:cubicBezTo>
                <a:pt x="252930" y="604459"/>
                <a:pt x="226625" y="584200"/>
                <a:pt x="198050" y="571500"/>
              </a:cubicBezTo>
              <a:cubicBezTo>
                <a:pt x="182175" y="552450"/>
                <a:pt x="159635" y="537374"/>
                <a:pt x="150425" y="514350"/>
              </a:cubicBezTo>
              <a:cubicBezTo>
                <a:pt x="127258" y="456433"/>
                <a:pt x="117929" y="393891"/>
                <a:pt x="102800" y="333375"/>
              </a:cubicBezTo>
              <a:cubicBezTo>
                <a:pt x="76960" y="230015"/>
                <a:pt x="101671" y="274532"/>
                <a:pt x="64700" y="219075"/>
              </a:cubicBezTo>
              <a:cubicBezTo>
                <a:pt x="45759" y="389544"/>
                <a:pt x="41467" y="377429"/>
                <a:pt x="83750" y="638175"/>
              </a:cubicBezTo>
              <a:cubicBezTo>
                <a:pt x="85582" y="649475"/>
                <a:pt x="102800" y="650875"/>
                <a:pt x="112325" y="657225"/>
              </a:cubicBezTo>
              <a:cubicBezTo>
                <a:pt x="163125" y="654050"/>
                <a:pt x="217741" y="667277"/>
                <a:pt x="264725" y="647700"/>
              </a:cubicBezTo>
              <a:cubicBezTo>
                <a:pt x="281304" y="640792"/>
                <a:pt x="237845" y="623625"/>
                <a:pt x="226625" y="609600"/>
              </a:cubicBezTo>
              <a:cubicBezTo>
                <a:pt x="206476" y="584414"/>
                <a:pt x="138059" y="470567"/>
                <a:pt x="131375" y="457200"/>
              </a:cubicBezTo>
              <a:cubicBezTo>
                <a:pt x="109261" y="412972"/>
                <a:pt x="77703" y="328391"/>
                <a:pt x="74225" y="276225"/>
              </a:cubicBezTo>
              <a:cubicBezTo>
                <a:pt x="69790" y="209698"/>
                <a:pt x="74225" y="142875"/>
                <a:pt x="74225" y="7620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14</xdr:col>
      <xdr:colOff>1219200</xdr:colOff>
      <xdr:row>49</xdr:row>
      <xdr:rowOff>152400</xdr:rowOff>
    </xdr:from>
    <xdr:to>
      <xdr:col>21</xdr:col>
      <xdr:colOff>353155</xdr:colOff>
      <xdr:row>60</xdr:row>
      <xdr:rowOff>57429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DA50DA6-4CCC-048B-1A0F-190A2F55F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30175" y="9486900"/>
          <a:ext cx="5229955" cy="20005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95250</xdr:rowOff>
    </xdr:from>
    <xdr:to>
      <xdr:col>8</xdr:col>
      <xdr:colOff>153243</xdr:colOff>
      <xdr:row>33</xdr:row>
      <xdr:rowOff>143732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587C40-17BE-6797-1AF2-02195C898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285750"/>
          <a:ext cx="6039693" cy="6144482"/>
        </a:xfrm>
        <a:prstGeom prst="rect">
          <a:avLst/>
        </a:prstGeom>
      </xdr:spPr>
    </xdr:pic>
    <xdr:clientData/>
  </xdr:twoCellAnchor>
  <xdr:twoCellAnchor editAs="oneCell">
    <xdr:from>
      <xdr:col>21</xdr:col>
      <xdr:colOff>561975</xdr:colOff>
      <xdr:row>0</xdr:row>
      <xdr:rowOff>0</xdr:rowOff>
    </xdr:from>
    <xdr:to>
      <xdr:col>29</xdr:col>
      <xdr:colOff>486615</xdr:colOff>
      <xdr:row>12</xdr:row>
      <xdr:rowOff>19372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102622-55C6-4890-8832-3BAF8B05B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92550" y="0"/>
          <a:ext cx="6020640" cy="2305372"/>
        </a:xfrm>
        <a:prstGeom prst="rect">
          <a:avLst/>
        </a:prstGeom>
      </xdr:spPr>
    </xdr:pic>
    <xdr:clientData/>
  </xdr:twoCellAnchor>
  <xdr:twoCellAnchor editAs="oneCell">
    <xdr:from>
      <xdr:col>17</xdr:col>
      <xdr:colOff>257175</xdr:colOff>
      <xdr:row>11</xdr:row>
      <xdr:rowOff>19050</xdr:rowOff>
    </xdr:from>
    <xdr:to>
      <xdr:col>20</xdr:col>
      <xdr:colOff>476600</xdr:colOff>
      <xdr:row>23</xdr:row>
      <xdr:rowOff>76527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64CBAC0-4317-4A64-84F3-AB33E326D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39750" y="2114550"/>
          <a:ext cx="2505425" cy="234347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4:O11"/>
  <sheetViews>
    <sheetView zoomScale="85" zoomScaleNormal="85" workbookViewId="0">
      <selection activeCell="N12" sqref="N12"/>
    </sheetView>
  </sheetViews>
  <sheetFormatPr baseColWidth="10" defaultColWidth="9.140625" defaultRowHeight="15" x14ac:dyDescent="0.25"/>
  <cols>
    <col min="1" max="12" width="9.140625" style="2"/>
    <col min="13" max="13" width="2.7109375" style="2" bestFit="1" customWidth="1"/>
    <col min="14" max="14" width="30.85546875" style="2" customWidth="1"/>
    <col min="15" max="15" width="52.7109375" style="2" customWidth="1"/>
    <col min="16" max="16384" width="9.140625" style="2"/>
  </cols>
  <sheetData>
    <row r="4" spans="13:15" x14ac:dyDescent="0.25">
      <c r="M4" s="2" t="s">
        <v>0</v>
      </c>
      <c r="N4" s="2" t="s">
        <v>9</v>
      </c>
      <c r="O4" s="2" t="s">
        <v>96</v>
      </c>
    </row>
    <row r="5" spans="13:15" ht="30" x14ac:dyDescent="0.25">
      <c r="M5" s="2" t="s">
        <v>1</v>
      </c>
      <c r="N5" s="2" t="b">
        <v>0</v>
      </c>
      <c r="O5" s="2" t="s">
        <v>8</v>
      </c>
    </row>
    <row r="6" spans="13:15" x14ac:dyDescent="0.25">
      <c r="M6" s="2" t="s">
        <v>2</v>
      </c>
      <c r="N6" s="2" t="b">
        <v>0</v>
      </c>
      <c r="O6" s="2" t="s">
        <v>97</v>
      </c>
    </row>
    <row r="7" spans="13:15" x14ac:dyDescent="0.25">
      <c r="M7" s="2" t="s">
        <v>3</v>
      </c>
      <c r="N7" s="2" t="s">
        <v>9</v>
      </c>
    </row>
    <row r="8" spans="13:15" x14ac:dyDescent="0.25">
      <c r="M8" s="2" t="s">
        <v>4</v>
      </c>
      <c r="N8" s="2" t="s">
        <v>9</v>
      </c>
    </row>
    <row r="9" spans="13:15" x14ac:dyDescent="0.25">
      <c r="M9" s="2" t="s">
        <v>5</v>
      </c>
      <c r="N9" s="2" t="s">
        <v>9</v>
      </c>
    </row>
    <row r="10" spans="13:15" x14ac:dyDescent="0.25">
      <c r="M10" s="2" t="s">
        <v>6</v>
      </c>
      <c r="N10" s="2" t="s">
        <v>9</v>
      </c>
    </row>
    <row r="11" spans="13:15" x14ac:dyDescent="0.25">
      <c r="M11" s="2" t="s">
        <v>7</v>
      </c>
      <c r="N11" s="2" t="b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10BA-0B4F-4BCD-809C-6BC503FCF06E}">
  <dimension ref="A14:L32"/>
  <sheetViews>
    <sheetView topLeftCell="A19" workbookViewId="0">
      <selection activeCell="F31" sqref="F31"/>
    </sheetView>
  </sheetViews>
  <sheetFormatPr baseColWidth="10" defaultRowHeight="15" x14ac:dyDescent="0.25"/>
  <sheetData>
    <row r="14" spans="10:11" x14ac:dyDescent="0.25">
      <c r="J14" t="s">
        <v>23</v>
      </c>
      <c r="K14" s="1">
        <f>F31</f>
        <v>0.80931237659574395</v>
      </c>
    </row>
    <row r="20" spans="1:12" x14ac:dyDescent="0.25">
      <c r="B20" t="s">
        <v>11</v>
      </c>
      <c r="C20" t="s">
        <v>12</v>
      </c>
      <c r="F20" t="s">
        <v>10</v>
      </c>
      <c r="G20" t="s">
        <v>11</v>
      </c>
      <c r="H20" t="s">
        <v>12</v>
      </c>
      <c r="I20" t="s">
        <v>21</v>
      </c>
      <c r="J20" t="s">
        <v>14</v>
      </c>
      <c r="K20" t="s">
        <v>22</v>
      </c>
      <c r="L20" t="s">
        <v>15</v>
      </c>
    </row>
    <row r="21" spans="1:12" x14ac:dyDescent="0.25">
      <c r="A21">
        <v>1</v>
      </c>
      <c r="B21">
        <v>3</v>
      </c>
      <c r="C21">
        <v>-11</v>
      </c>
      <c r="F21">
        <f>B21*C21</f>
        <v>-33</v>
      </c>
      <c r="G21">
        <f>B21</f>
        <v>3</v>
      </c>
      <c r="H21">
        <f>C21</f>
        <v>-11</v>
      </c>
      <c r="I21">
        <f>G21^2</f>
        <v>9</v>
      </c>
      <c r="K21">
        <f>H21^2</f>
        <v>121</v>
      </c>
    </row>
    <row r="22" spans="1:12" x14ac:dyDescent="0.25">
      <c r="A22">
        <v>2</v>
      </c>
      <c r="B22">
        <v>7</v>
      </c>
      <c r="C22">
        <v>41</v>
      </c>
      <c r="F22">
        <f>B22*C22</f>
        <v>287</v>
      </c>
      <c r="G22">
        <f t="shared" ref="G22:H26" si="0">B22</f>
        <v>7</v>
      </c>
      <c r="H22">
        <f t="shared" si="0"/>
        <v>41</v>
      </c>
      <c r="I22">
        <f t="shared" ref="I22:I25" si="1">G22^2</f>
        <v>49</v>
      </c>
      <c r="K22">
        <f t="shared" ref="K22:K26" si="2">H22^2</f>
        <v>1681</v>
      </c>
    </row>
    <row r="23" spans="1:12" x14ac:dyDescent="0.25">
      <c r="A23">
        <v>3</v>
      </c>
      <c r="B23">
        <v>11</v>
      </c>
      <c r="C23">
        <v>13</v>
      </c>
      <c r="F23">
        <f>B23*C23</f>
        <v>143</v>
      </c>
      <c r="G23">
        <f t="shared" si="0"/>
        <v>11</v>
      </c>
      <c r="H23">
        <f t="shared" si="0"/>
        <v>13</v>
      </c>
      <c r="I23">
        <f t="shared" si="1"/>
        <v>121</v>
      </c>
      <c r="K23">
        <f t="shared" si="2"/>
        <v>169</v>
      </c>
    </row>
    <row r="24" spans="1:12" x14ac:dyDescent="0.25">
      <c r="A24">
        <v>4</v>
      </c>
      <c r="B24">
        <v>15</v>
      </c>
      <c r="C24">
        <v>65</v>
      </c>
      <c r="F24">
        <f t="shared" ref="F24:F26" si="3">B24*C24</f>
        <v>975</v>
      </c>
      <c r="G24">
        <f t="shared" si="0"/>
        <v>15</v>
      </c>
      <c r="H24">
        <f t="shared" si="0"/>
        <v>65</v>
      </c>
      <c r="I24">
        <f t="shared" si="1"/>
        <v>225</v>
      </c>
      <c r="K24">
        <f t="shared" si="2"/>
        <v>4225</v>
      </c>
    </row>
    <row r="25" spans="1:12" x14ac:dyDescent="0.25">
      <c r="A25">
        <v>5</v>
      </c>
      <c r="B25">
        <v>19</v>
      </c>
      <c r="C25">
        <v>37</v>
      </c>
      <c r="F25">
        <f t="shared" si="3"/>
        <v>703</v>
      </c>
      <c r="G25">
        <f t="shared" si="0"/>
        <v>19</v>
      </c>
      <c r="H25">
        <f t="shared" si="0"/>
        <v>37</v>
      </c>
      <c r="I25">
        <f t="shared" si="1"/>
        <v>361</v>
      </c>
      <c r="K25">
        <f t="shared" si="2"/>
        <v>1369</v>
      </c>
    </row>
    <row r="26" spans="1:12" x14ac:dyDescent="0.25">
      <c r="A26">
        <v>6</v>
      </c>
      <c r="B26">
        <v>23</v>
      </c>
      <c r="C26">
        <v>89</v>
      </c>
      <c r="F26">
        <f t="shared" si="3"/>
        <v>2047</v>
      </c>
      <c r="G26">
        <f t="shared" si="0"/>
        <v>23</v>
      </c>
      <c r="H26">
        <f t="shared" si="0"/>
        <v>89</v>
      </c>
      <c r="I26">
        <f>G26^2</f>
        <v>529</v>
      </c>
      <c r="K26">
        <f t="shared" si="2"/>
        <v>7921</v>
      </c>
    </row>
    <row r="27" spans="1:12" x14ac:dyDescent="0.25">
      <c r="B27">
        <f>COUNT(B21:B26)</f>
        <v>6</v>
      </c>
      <c r="E27" t="s">
        <v>16</v>
      </c>
      <c r="F27">
        <f>SUM(F21:F26)</f>
        <v>4122</v>
      </c>
      <c r="G27">
        <f>SUM(G21:G26)</f>
        <v>78</v>
      </c>
      <c r="H27">
        <f>SUM(H21:H26)</f>
        <v>234</v>
      </c>
      <c r="I27">
        <f>SUM(I21:I26)</f>
        <v>1294</v>
      </c>
      <c r="J27">
        <f>SUM(G21:G26)^2</f>
        <v>6084</v>
      </c>
      <c r="K27">
        <f>SUM(K21:K26)</f>
        <v>15486</v>
      </c>
      <c r="L27">
        <f>SUM(H21:H26)^2</f>
        <v>54756</v>
      </c>
    </row>
    <row r="29" spans="1:12" x14ac:dyDescent="0.25">
      <c r="E29" t="s">
        <v>17</v>
      </c>
      <c r="F29">
        <f>(B27*F27)-(G27)*(H27)</f>
        <v>6480</v>
      </c>
    </row>
    <row r="30" spans="1:12" x14ac:dyDescent="0.25">
      <c r="E30" t="s">
        <v>18</v>
      </c>
      <c r="F30">
        <f>SQRT(((B27*I27)-J27)*((B27*K27)-L27))</f>
        <v>8006.7971124538926</v>
      </c>
    </row>
    <row r="31" spans="1:12" x14ac:dyDescent="0.25">
      <c r="E31" t="s">
        <v>19</v>
      </c>
      <c r="F31">
        <f>F29/F30</f>
        <v>0.80931237659574395</v>
      </c>
    </row>
    <row r="32" spans="1:12" x14ac:dyDescent="0.25">
      <c r="E32" t="s">
        <v>20</v>
      </c>
      <c r="F32">
        <f>CORREL(B21:B26,C21:C26)</f>
        <v>0.80931237659574395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0FFC-2C8E-4626-85E5-EFA7E718AA0F}">
  <dimension ref="A8:L28"/>
  <sheetViews>
    <sheetView topLeftCell="A16" workbookViewId="0">
      <selection activeCell="J10" sqref="J10"/>
    </sheetView>
  </sheetViews>
  <sheetFormatPr baseColWidth="10" defaultRowHeight="15" x14ac:dyDescent="0.25"/>
  <sheetData>
    <row r="8" spans="2:12" x14ac:dyDescent="0.25">
      <c r="I8" t="s">
        <v>23</v>
      </c>
      <c r="J8" s="1">
        <f>F27</f>
        <v>0.80931237659574395</v>
      </c>
    </row>
    <row r="10" spans="2:12" x14ac:dyDescent="0.25">
      <c r="J10" t="s">
        <v>24</v>
      </c>
    </row>
    <row r="16" spans="2:12" x14ac:dyDescent="0.25">
      <c r="B16" t="s">
        <v>11</v>
      </c>
      <c r="C16" t="s">
        <v>12</v>
      </c>
      <c r="F16" t="s">
        <v>10</v>
      </c>
      <c r="G16" t="s">
        <v>11</v>
      </c>
      <c r="H16" t="s">
        <v>12</v>
      </c>
      <c r="I16" t="s">
        <v>21</v>
      </c>
      <c r="J16" t="s">
        <v>14</v>
      </c>
      <c r="K16" t="s">
        <v>22</v>
      </c>
      <c r="L16" t="s">
        <v>15</v>
      </c>
    </row>
    <row r="17" spans="1:12" x14ac:dyDescent="0.25">
      <c r="A17">
        <v>1</v>
      </c>
      <c r="B17">
        <v>3</v>
      </c>
      <c r="C17">
        <v>-11</v>
      </c>
      <c r="F17">
        <f>B17*C17</f>
        <v>-33</v>
      </c>
      <c r="G17">
        <f>B17</f>
        <v>3</v>
      </c>
      <c r="H17">
        <f>C17</f>
        <v>-11</v>
      </c>
      <c r="I17">
        <f>G17^2</f>
        <v>9</v>
      </c>
      <c r="K17">
        <f>H17^2</f>
        <v>121</v>
      </c>
    </row>
    <row r="18" spans="1:12" x14ac:dyDescent="0.25">
      <c r="A18">
        <v>2</v>
      </c>
      <c r="B18">
        <v>7</v>
      </c>
      <c r="C18">
        <v>41</v>
      </c>
      <c r="F18">
        <f>B18*C18</f>
        <v>287</v>
      </c>
      <c r="G18">
        <f t="shared" ref="G18:H22" si="0">B18</f>
        <v>7</v>
      </c>
      <c r="H18">
        <f t="shared" si="0"/>
        <v>41</v>
      </c>
      <c r="I18">
        <f t="shared" ref="I18:I21" si="1">G18^2</f>
        <v>49</v>
      </c>
      <c r="K18">
        <f t="shared" ref="K18:K22" si="2">H18^2</f>
        <v>1681</v>
      </c>
    </row>
    <row r="19" spans="1:12" x14ac:dyDescent="0.25">
      <c r="A19">
        <v>3</v>
      </c>
      <c r="B19">
        <v>11</v>
      </c>
      <c r="C19">
        <v>13</v>
      </c>
      <c r="F19">
        <f>B19*C19</f>
        <v>143</v>
      </c>
      <c r="G19">
        <f t="shared" si="0"/>
        <v>11</v>
      </c>
      <c r="H19">
        <f t="shared" si="0"/>
        <v>13</v>
      </c>
      <c r="I19">
        <f t="shared" si="1"/>
        <v>121</v>
      </c>
      <c r="K19">
        <f t="shared" si="2"/>
        <v>169</v>
      </c>
    </row>
    <row r="20" spans="1:12" x14ac:dyDescent="0.25">
      <c r="A20">
        <v>4</v>
      </c>
      <c r="B20">
        <v>15</v>
      </c>
      <c r="C20">
        <v>65</v>
      </c>
      <c r="F20">
        <f t="shared" ref="F20:F22" si="3">B20*C20</f>
        <v>975</v>
      </c>
      <c r="G20">
        <f t="shared" si="0"/>
        <v>15</v>
      </c>
      <c r="H20">
        <f t="shared" si="0"/>
        <v>65</v>
      </c>
      <c r="I20">
        <f t="shared" si="1"/>
        <v>225</v>
      </c>
      <c r="K20">
        <f t="shared" si="2"/>
        <v>4225</v>
      </c>
    </row>
    <row r="21" spans="1:12" x14ac:dyDescent="0.25">
      <c r="A21">
        <v>5</v>
      </c>
      <c r="B21">
        <v>19</v>
      </c>
      <c r="C21">
        <v>37</v>
      </c>
      <c r="F21">
        <f t="shared" si="3"/>
        <v>703</v>
      </c>
      <c r="G21">
        <f t="shared" si="0"/>
        <v>19</v>
      </c>
      <c r="H21">
        <f t="shared" si="0"/>
        <v>37</v>
      </c>
      <c r="I21">
        <f t="shared" si="1"/>
        <v>361</v>
      </c>
      <c r="K21">
        <f t="shared" si="2"/>
        <v>1369</v>
      </c>
    </row>
    <row r="22" spans="1:12" x14ac:dyDescent="0.25">
      <c r="A22">
        <v>6</v>
      </c>
      <c r="B22">
        <v>23</v>
      </c>
      <c r="C22">
        <v>89</v>
      </c>
      <c r="F22">
        <f t="shared" si="3"/>
        <v>2047</v>
      </c>
      <c r="G22">
        <f t="shared" si="0"/>
        <v>23</v>
      </c>
      <c r="H22">
        <f t="shared" si="0"/>
        <v>89</v>
      </c>
      <c r="I22">
        <f>G22^2</f>
        <v>529</v>
      </c>
      <c r="K22">
        <f t="shared" si="2"/>
        <v>7921</v>
      </c>
    </row>
    <row r="23" spans="1:12" x14ac:dyDescent="0.25">
      <c r="B23">
        <f>COUNT(B17:B22)</f>
        <v>6</v>
      </c>
      <c r="E23" t="s">
        <v>16</v>
      </c>
      <c r="F23">
        <f>SUM(F17:F22)</f>
        <v>4122</v>
      </c>
      <c r="G23">
        <f>SUM(G17:G22)</f>
        <v>78</v>
      </c>
      <c r="H23">
        <f>SUM(H17:H22)</f>
        <v>234</v>
      </c>
      <c r="I23">
        <f>SUM(I17:I22)</f>
        <v>1294</v>
      </c>
      <c r="J23">
        <f>SUM(G17:G22)^2</f>
        <v>6084</v>
      </c>
      <c r="K23">
        <f>SUM(K17:K22)</f>
        <v>15486</v>
      </c>
      <c r="L23">
        <f>SUM(H17:H22)^2</f>
        <v>54756</v>
      </c>
    </row>
    <row r="25" spans="1:12" x14ac:dyDescent="0.25">
      <c r="E25" t="s">
        <v>17</v>
      </c>
      <c r="F25">
        <f>(B23*F23)-(G23)*(H23)</f>
        <v>6480</v>
      </c>
    </row>
    <row r="26" spans="1:12" x14ac:dyDescent="0.25">
      <c r="E26" t="s">
        <v>18</v>
      </c>
      <c r="F26">
        <f>SQRT(((B23*I23)-J23)*((B23*K23)-L23))</f>
        <v>8006.7971124538926</v>
      </c>
    </row>
    <row r="27" spans="1:12" x14ac:dyDescent="0.25">
      <c r="E27" t="s">
        <v>19</v>
      </c>
      <c r="F27">
        <f>F25/F26</f>
        <v>0.80931237659574395</v>
      </c>
    </row>
    <row r="28" spans="1:12" x14ac:dyDescent="0.25">
      <c r="E28" t="s">
        <v>20</v>
      </c>
      <c r="F28">
        <f>CORREL(B17:B22,C17:C22)</f>
        <v>0.80931237659574395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D3F4-4147-408A-92AD-509F455175D8}">
  <dimension ref="I1:BA40"/>
  <sheetViews>
    <sheetView workbookViewId="0">
      <selection activeCell="AG3" sqref="AG3"/>
    </sheetView>
  </sheetViews>
  <sheetFormatPr baseColWidth="10" defaultRowHeight="15" x14ac:dyDescent="0.25"/>
  <sheetData>
    <row r="1" spans="9:53" x14ac:dyDescent="0.25">
      <c r="J1" s="13" t="s">
        <v>33</v>
      </c>
      <c r="K1" s="13"/>
      <c r="L1" s="13"/>
      <c r="M1" s="13"/>
      <c r="N1" s="13"/>
      <c r="O1" s="13"/>
      <c r="P1" s="13"/>
      <c r="Q1" s="13"/>
      <c r="S1" s="13" t="s">
        <v>34</v>
      </c>
      <c r="T1" s="13"/>
      <c r="U1" s="13"/>
      <c r="V1" s="13"/>
      <c r="W1" s="13"/>
      <c r="X1" s="13"/>
      <c r="Y1" s="13"/>
      <c r="Z1" s="13"/>
      <c r="AB1" s="13" t="s">
        <v>35</v>
      </c>
      <c r="AC1" s="13"/>
      <c r="AD1" s="13"/>
      <c r="AE1" s="13"/>
      <c r="AF1" s="13"/>
      <c r="AG1" s="13"/>
      <c r="AH1" s="13"/>
      <c r="AI1" s="13"/>
      <c r="AK1" s="13" t="s">
        <v>37</v>
      </c>
      <c r="AL1" s="13"/>
      <c r="AM1" s="13"/>
      <c r="AN1" s="13"/>
      <c r="AO1" s="13"/>
      <c r="AP1" s="13"/>
      <c r="AQ1" s="13"/>
      <c r="AR1" s="13"/>
      <c r="AT1" s="13"/>
      <c r="AU1" s="13"/>
      <c r="AV1" s="13"/>
      <c r="AW1" s="13"/>
      <c r="AX1" s="13"/>
      <c r="AY1" s="13"/>
      <c r="AZ1" s="13"/>
      <c r="BA1" s="13"/>
    </row>
    <row r="2" spans="9:53" x14ac:dyDescent="0.25">
      <c r="J2" t="s">
        <v>26</v>
      </c>
      <c r="K2" t="s">
        <v>13</v>
      </c>
      <c r="L2" t="s">
        <v>27</v>
      </c>
      <c r="M2" t="s">
        <v>29</v>
      </c>
      <c r="N2" t="s">
        <v>28</v>
      </c>
      <c r="O2" t="s">
        <v>30</v>
      </c>
      <c r="P2" t="s">
        <v>31</v>
      </c>
      <c r="Q2" t="s">
        <v>25</v>
      </c>
      <c r="S2" t="s">
        <v>26</v>
      </c>
      <c r="T2" t="s">
        <v>13</v>
      </c>
      <c r="U2" t="s">
        <v>25</v>
      </c>
      <c r="V2" t="s">
        <v>29</v>
      </c>
      <c r="W2" t="s">
        <v>28</v>
      </c>
      <c r="X2" t="s">
        <v>30</v>
      </c>
      <c r="Y2" t="s">
        <v>31</v>
      </c>
      <c r="Z2" t="s">
        <v>32</v>
      </c>
      <c r="AB2" t="s">
        <v>26</v>
      </c>
      <c r="AC2" t="s">
        <v>13</v>
      </c>
      <c r="AD2" t="s">
        <v>32</v>
      </c>
      <c r="AE2" t="s">
        <v>29</v>
      </c>
      <c r="AF2" t="s">
        <v>28</v>
      </c>
      <c r="AG2" t="s">
        <v>30</v>
      </c>
      <c r="AH2" t="s">
        <v>31</v>
      </c>
      <c r="AI2" t="s">
        <v>36</v>
      </c>
      <c r="AK2" t="s">
        <v>26</v>
      </c>
      <c r="AL2" t="s">
        <v>13</v>
      </c>
      <c r="AM2" t="s">
        <v>36</v>
      </c>
      <c r="AN2" t="s">
        <v>29</v>
      </c>
      <c r="AO2" t="s">
        <v>28</v>
      </c>
      <c r="AP2" t="s">
        <v>30</v>
      </c>
      <c r="AQ2" t="s">
        <v>31</v>
      </c>
      <c r="AR2" t="s">
        <v>38</v>
      </c>
    </row>
    <row r="3" spans="9:53" x14ac:dyDescent="0.25">
      <c r="I3">
        <v>1</v>
      </c>
      <c r="J3">
        <v>28</v>
      </c>
      <c r="K3">
        <v>4</v>
      </c>
      <c r="L3">
        <v>1</v>
      </c>
      <c r="M3">
        <f>AVERAGE(J3:J7)</f>
        <v>18.2</v>
      </c>
      <c r="N3">
        <f>AVERAGE(K3:K7)</f>
        <v>17</v>
      </c>
      <c r="O3">
        <f>((J3-$M$3)^2+(K3-$N$3)^2)^0.5</f>
        <v>16.280049139974977</v>
      </c>
      <c r="P3">
        <f>((J3-$M$8)^2+(K3-$N$8)^2)^0.5</f>
        <v>16.21813114319211</v>
      </c>
      <c r="Q3">
        <f>IF(MIN(O3:P3)=O3,1,IF(MIN(O3:P3)=P3,2))</f>
        <v>2</v>
      </c>
      <c r="S3">
        <v>26</v>
      </c>
      <c r="T3">
        <v>21</v>
      </c>
      <c r="U3">
        <v>1</v>
      </c>
      <c r="V3">
        <f>AVERAGE(S3:S7)</f>
        <v>26</v>
      </c>
      <c r="W3">
        <f>AVERAGE(T3:T7)</f>
        <v>19.600000000000001</v>
      </c>
      <c r="X3">
        <f>((S3-$V$3)^2+(T3-$W$3)^2)^0.5</f>
        <v>1.3999999999999986</v>
      </c>
      <c r="Y3">
        <f>((S3-$V$8)^2+(T3-$W$8)^2)^0.5</f>
        <v>16.262601951170737</v>
      </c>
      <c r="Z3">
        <f>IF(MIN(X3:Y3)=X3,1,IF(MIN(X3:Y3)=Y3,2))</f>
        <v>1</v>
      </c>
      <c r="AB3">
        <v>26</v>
      </c>
      <c r="AC3">
        <v>21</v>
      </c>
      <c r="AD3">
        <v>1</v>
      </c>
      <c r="AE3">
        <f>AVERAGE(AB3:AB9)</f>
        <v>25.571428571428573</v>
      </c>
      <c r="AF3">
        <f>AVERAGE(AC3:AC9)</f>
        <v>16.142857142857142</v>
      </c>
      <c r="AG3">
        <f>((AB3-$AE$3)^2+(AC3-$AF$3)^2)^0.5</f>
        <v>4.8760137616788608</v>
      </c>
      <c r="AH3">
        <f>((AB3-$AE$10)^2+(AC3-$AF$10)^2)^0.5</f>
        <v>21.744252114064533</v>
      </c>
      <c r="AI3">
        <f>IF(MIN(AG3:AH3)=AG3,1,IF(MIN(AG3:AH3)=AH3,2))</f>
        <v>1</v>
      </c>
      <c r="AK3">
        <v>26</v>
      </c>
      <c r="AL3">
        <v>21</v>
      </c>
      <c r="AM3">
        <v>1</v>
      </c>
      <c r="AN3">
        <f>AVERAGE(AK3:AK9)</f>
        <v>25.571428571428573</v>
      </c>
      <c r="AO3">
        <f>AVERAGE(AL3:AL9)</f>
        <v>16.142857142857142</v>
      </c>
      <c r="AP3">
        <f>((AK3-$AN$3)^2+(AL3-$AO$3)^2)^0.5</f>
        <v>4.8760137616788608</v>
      </c>
      <c r="AQ3">
        <f>((AK3-$AN$10)^2+(AL3-$AO$10)^2)^0.5</f>
        <v>21.744252114064533</v>
      </c>
      <c r="AR3">
        <f>IF(MIN(AP3:AQ3)=AP3,1,IF(MIN(AP3:AQ3)=AQ3,2))</f>
        <v>1</v>
      </c>
    </row>
    <row r="4" spans="9:53" x14ac:dyDescent="0.25">
      <c r="I4">
        <v>2</v>
      </c>
      <c r="J4">
        <v>7</v>
      </c>
      <c r="K4">
        <v>10</v>
      </c>
      <c r="L4">
        <v>1</v>
      </c>
      <c r="O4">
        <f t="shared" ref="O4:O13" si="0">((J4-$M$3)^2+(K4-$N$3)^2)^0.5</f>
        <v>13.207573584879245</v>
      </c>
      <c r="P4">
        <f t="shared" ref="P4:P13" si="1">((J4-$M$8)^2+(K4-$N$8)^2)^0.5</f>
        <v>12.491107948367823</v>
      </c>
      <c r="Q4">
        <f t="shared" ref="Q4:Q13" si="2">IF(MIN(O4:P4)=O4,1,IF(MIN(O4:P4)=P4,2))</f>
        <v>2</v>
      </c>
      <c r="S4">
        <v>27</v>
      </c>
      <c r="T4">
        <v>21</v>
      </c>
      <c r="U4">
        <v>1</v>
      </c>
      <c r="X4">
        <f t="shared" ref="X4:X12" si="3">((S4-$V$3)^2+(T4-$W$3)^2)^0.5</f>
        <v>1.7204650534085242</v>
      </c>
      <c r="Y4">
        <f t="shared" ref="Y4:Y13" si="4">((S4-$V$8)^2+(T4-$W$8)^2)^0.5</f>
        <v>17.17960677340692</v>
      </c>
      <c r="Z4">
        <f t="shared" ref="Z4:Z13" si="5">IF(MIN(X4:Y4)=X4,1,IF(MIN(X4:Y4)=Y4,2))</f>
        <v>1</v>
      </c>
      <c r="AB4">
        <v>27</v>
      </c>
      <c r="AC4">
        <v>21</v>
      </c>
      <c r="AD4">
        <v>1</v>
      </c>
      <c r="AG4">
        <f t="shared" ref="AG4:AG13" si="6">((AB4-$AE$3)^2+(AC4-$AF$3)^2)^0.5</f>
        <v>5.0628700419055281</v>
      </c>
      <c r="AH4">
        <f t="shared" ref="AH4:AH13" si="7">((AB4-$AE$10)^2+(AC4-$AF$10)^2)^0.5</f>
        <v>22.733510507618483</v>
      </c>
      <c r="AI4">
        <f t="shared" ref="AI4:AI13" si="8">IF(MIN(AG4:AH4)=AG4,1,IF(MIN(AG4:AH4)=AH4,2))</f>
        <v>1</v>
      </c>
      <c r="AK4">
        <v>27</v>
      </c>
      <c r="AL4">
        <v>21</v>
      </c>
      <c r="AM4">
        <v>1</v>
      </c>
      <c r="AP4">
        <f t="shared" ref="AP4:AP13" si="9">((AK4-$AN$3)^2+(AL4-$AO$3)^2)^0.5</f>
        <v>5.0628700419055281</v>
      </c>
      <c r="AQ4">
        <f t="shared" ref="AQ4:AQ13" si="10">((AK4-$AN$10)^2+(AL4-$AO$10)^2)^0.5</f>
        <v>22.733510507618483</v>
      </c>
      <c r="AR4">
        <f t="shared" ref="AR4:AR13" si="11">IF(MIN(AP4:AQ4)=AP4,1,IF(MIN(AP4:AQ4)=AQ4,2))</f>
        <v>1</v>
      </c>
    </row>
    <row r="5" spans="9:53" x14ac:dyDescent="0.25">
      <c r="I5">
        <v>3</v>
      </c>
      <c r="J5">
        <v>3</v>
      </c>
      <c r="K5">
        <v>29</v>
      </c>
      <c r="L5">
        <v>1</v>
      </c>
      <c r="O5">
        <f t="shared" si="0"/>
        <v>19.365949499056327</v>
      </c>
      <c r="P5">
        <f t="shared" si="1"/>
        <v>19.270731981715461</v>
      </c>
      <c r="Q5">
        <f t="shared" si="2"/>
        <v>2</v>
      </c>
      <c r="S5">
        <v>22</v>
      </c>
      <c r="T5">
        <v>21</v>
      </c>
      <c r="U5">
        <v>1</v>
      </c>
      <c r="X5">
        <f t="shared" si="3"/>
        <v>4.2379240200834181</v>
      </c>
      <c r="Y5">
        <f t="shared" si="4"/>
        <v>12.720281268728124</v>
      </c>
      <c r="Z5">
        <f t="shared" si="5"/>
        <v>1</v>
      </c>
      <c r="AB5">
        <v>22</v>
      </c>
      <c r="AC5">
        <v>21</v>
      </c>
      <c r="AD5">
        <v>1</v>
      </c>
      <c r="AG5">
        <f t="shared" si="6"/>
        <v>6.0288422417169132</v>
      </c>
      <c r="AH5">
        <f t="shared" si="7"/>
        <v>17.799227511327562</v>
      </c>
      <c r="AI5">
        <f t="shared" si="8"/>
        <v>1</v>
      </c>
      <c r="AK5">
        <v>22</v>
      </c>
      <c r="AL5">
        <v>21</v>
      </c>
      <c r="AM5">
        <v>1</v>
      </c>
      <c r="AP5">
        <f t="shared" si="9"/>
        <v>6.0288422417169132</v>
      </c>
      <c r="AQ5">
        <f t="shared" si="10"/>
        <v>17.799227511327562</v>
      </c>
      <c r="AR5">
        <f t="shared" si="11"/>
        <v>1</v>
      </c>
    </row>
    <row r="6" spans="9:53" x14ac:dyDescent="0.25">
      <c r="I6">
        <v>4</v>
      </c>
      <c r="J6">
        <v>26</v>
      </c>
      <c r="K6">
        <v>21</v>
      </c>
      <c r="L6">
        <v>1</v>
      </c>
      <c r="O6">
        <f t="shared" si="0"/>
        <v>8.7658428003244513</v>
      </c>
      <c r="P6">
        <f t="shared" si="1"/>
        <v>9.4707150967835805</v>
      </c>
      <c r="Q6">
        <f t="shared" si="2"/>
        <v>1</v>
      </c>
      <c r="S6">
        <v>29</v>
      </c>
      <c r="T6">
        <v>10</v>
      </c>
      <c r="U6">
        <v>1</v>
      </c>
      <c r="X6">
        <f t="shared" si="3"/>
        <v>10.057832768544127</v>
      </c>
      <c r="Y6">
        <f t="shared" si="4"/>
        <v>18.352262954621036</v>
      </c>
      <c r="Z6">
        <f t="shared" si="5"/>
        <v>1</v>
      </c>
      <c r="AB6">
        <v>29</v>
      </c>
      <c r="AC6">
        <v>10</v>
      </c>
      <c r="AD6">
        <v>1</v>
      </c>
      <c r="AG6">
        <f t="shared" si="6"/>
        <v>7.0348984298543593</v>
      </c>
      <c r="AH6">
        <f t="shared" si="7"/>
        <v>25.696546460565475</v>
      </c>
      <c r="AI6">
        <f t="shared" si="8"/>
        <v>1</v>
      </c>
      <c r="AK6">
        <v>29</v>
      </c>
      <c r="AL6">
        <v>10</v>
      </c>
      <c r="AM6">
        <v>1</v>
      </c>
      <c r="AP6">
        <f t="shared" si="9"/>
        <v>7.0348984298543593</v>
      </c>
      <c r="AQ6">
        <f t="shared" si="10"/>
        <v>25.696546460565475</v>
      </c>
      <c r="AR6">
        <f t="shared" si="11"/>
        <v>1</v>
      </c>
    </row>
    <row r="7" spans="9:53" x14ac:dyDescent="0.25">
      <c r="I7">
        <v>5</v>
      </c>
      <c r="J7">
        <v>27</v>
      </c>
      <c r="K7">
        <v>21</v>
      </c>
      <c r="L7">
        <v>1</v>
      </c>
      <c r="O7">
        <f t="shared" si="0"/>
        <v>9.6664367788756582</v>
      </c>
      <c r="P7">
        <f t="shared" si="1"/>
        <v>10.361520694913034</v>
      </c>
      <c r="Q7">
        <f t="shared" si="2"/>
        <v>1</v>
      </c>
      <c r="S7">
        <v>26</v>
      </c>
      <c r="T7">
        <v>25</v>
      </c>
      <c r="U7">
        <v>1</v>
      </c>
      <c r="X7">
        <f t="shared" si="3"/>
        <v>5.3999999999999986</v>
      </c>
      <c r="Y7">
        <f t="shared" si="4"/>
        <v>18.270346344707196</v>
      </c>
      <c r="Z7">
        <f t="shared" si="5"/>
        <v>1</v>
      </c>
      <c r="AB7">
        <v>26</v>
      </c>
      <c r="AC7">
        <v>25</v>
      </c>
      <c r="AD7">
        <v>1</v>
      </c>
      <c r="AG7">
        <f t="shared" si="6"/>
        <v>8.867505458764855</v>
      </c>
      <c r="AH7">
        <f t="shared" si="7"/>
        <v>22.689479941153344</v>
      </c>
      <c r="AI7">
        <f t="shared" si="8"/>
        <v>1</v>
      </c>
      <c r="AK7">
        <v>26</v>
      </c>
      <c r="AL7">
        <v>25</v>
      </c>
      <c r="AM7">
        <v>1</v>
      </c>
      <c r="AP7">
        <f t="shared" si="9"/>
        <v>8.867505458764855</v>
      </c>
      <c r="AQ7">
        <f t="shared" si="10"/>
        <v>22.689479941153344</v>
      </c>
      <c r="AR7">
        <f t="shared" si="11"/>
        <v>1</v>
      </c>
    </row>
    <row r="8" spans="9:53" x14ac:dyDescent="0.25">
      <c r="I8">
        <v>6</v>
      </c>
      <c r="J8">
        <v>7</v>
      </c>
      <c r="K8">
        <v>6</v>
      </c>
      <c r="L8">
        <v>2</v>
      </c>
      <c r="M8">
        <f>AVERAGE(J8:J13)</f>
        <v>17.666666666666668</v>
      </c>
      <c r="N8">
        <f>AVERAGE(K8:K13)</f>
        <v>16.5</v>
      </c>
      <c r="O8">
        <f t="shared" si="0"/>
        <v>15.698407562552324</v>
      </c>
      <c r="P8">
        <f t="shared" si="1"/>
        <v>14.967557508751312</v>
      </c>
      <c r="Q8">
        <f t="shared" si="2"/>
        <v>2</v>
      </c>
      <c r="S8">
        <v>28</v>
      </c>
      <c r="T8">
        <v>4</v>
      </c>
      <c r="U8" s="4">
        <v>2</v>
      </c>
      <c r="V8">
        <f>AVERAGE(S8:S13)</f>
        <v>11.166666666666666</v>
      </c>
      <c r="W8">
        <f>AVERAGE(T8:T13)</f>
        <v>14.333333333333334</v>
      </c>
      <c r="X8">
        <f>((S8-$V$3)^2+(T8-$W$3)^2)^0.5</f>
        <v>15.727682601070001</v>
      </c>
      <c r="Y8">
        <f t="shared" si="4"/>
        <v>19.751933801248143</v>
      </c>
      <c r="Z8">
        <f t="shared" si="5"/>
        <v>1</v>
      </c>
      <c r="AB8">
        <v>28</v>
      </c>
      <c r="AC8">
        <v>4</v>
      </c>
      <c r="AD8">
        <v>1</v>
      </c>
      <c r="AG8">
        <f t="shared" si="6"/>
        <v>12.38333310443962</v>
      </c>
      <c r="AH8">
        <f t="shared" si="7"/>
        <v>27.227054559757285</v>
      </c>
      <c r="AI8">
        <f t="shared" si="8"/>
        <v>1</v>
      </c>
      <c r="AK8">
        <v>28</v>
      </c>
      <c r="AL8">
        <v>4</v>
      </c>
      <c r="AM8">
        <v>1</v>
      </c>
      <c r="AP8">
        <f t="shared" si="9"/>
        <v>12.38333310443962</v>
      </c>
      <c r="AQ8">
        <f t="shared" si="10"/>
        <v>27.227054559757285</v>
      </c>
      <c r="AR8">
        <f t="shared" si="11"/>
        <v>1</v>
      </c>
    </row>
    <row r="9" spans="9:53" x14ac:dyDescent="0.25">
      <c r="I9">
        <v>7</v>
      </c>
      <c r="J9">
        <v>22</v>
      </c>
      <c r="K9">
        <v>21</v>
      </c>
      <c r="L9">
        <v>2</v>
      </c>
      <c r="O9">
        <f t="shared" si="0"/>
        <v>5.5172456896534889</v>
      </c>
      <c r="P9">
        <f t="shared" si="1"/>
        <v>6.2472216046637703</v>
      </c>
      <c r="Q9">
        <f t="shared" si="2"/>
        <v>1</v>
      </c>
      <c r="S9">
        <v>7</v>
      </c>
      <c r="T9">
        <v>10</v>
      </c>
      <c r="U9">
        <v>2</v>
      </c>
      <c r="X9">
        <f t="shared" si="3"/>
        <v>21.287555049840741</v>
      </c>
      <c r="Y9">
        <f t="shared" si="4"/>
        <v>6.0115629322904773</v>
      </c>
      <c r="Z9">
        <f t="shared" si="5"/>
        <v>2</v>
      </c>
      <c r="AB9">
        <v>21</v>
      </c>
      <c r="AC9">
        <v>11</v>
      </c>
      <c r="AD9">
        <v>1</v>
      </c>
      <c r="AG9">
        <f t="shared" si="6"/>
        <v>6.8809111878813125</v>
      </c>
      <c r="AH9">
        <f t="shared" si="7"/>
        <v>17.827296486007068</v>
      </c>
      <c r="AI9">
        <f t="shared" si="8"/>
        <v>1</v>
      </c>
      <c r="AK9">
        <v>21</v>
      </c>
      <c r="AL9">
        <v>11</v>
      </c>
      <c r="AM9">
        <v>1</v>
      </c>
      <c r="AP9">
        <f t="shared" si="9"/>
        <v>6.8809111878813125</v>
      </c>
      <c r="AQ9">
        <f t="shared" si="10"/>
        <v>17.827296486007068</v>
      </c>
      <c r="AR9">
        <f t="shared" si="11"/>
        <v>1</v>
      </c>
    </row>
    <row r="10" spans="9:53" x14ac:dyDescent="0.25">
      <c r="I10">
        <v>8</v>
      </c>
      <c r="J10">
        <v>29</v>
      </c>
      <c r="K10">
        <v>10</v>
      </c>
      <c r="L10">
        <v>2</v>
      </c>
      <c r="O10">
        <f t="shared" si="0"/>
        <v>12.870120434556936</v>
      </c>
      <c r="P10">
        <f t="shared" si="1"/>
        <v>13.065008398177341</v>
      </c>
      <c r="Q10">
        <f t="shared" si="2"/>
        <v>1</v>
      </c>
      <c r="S10">
        <v>3</v>
      </c>
      <c r="T10">
        <v>29</v>
      </c>
      <c r="U10">
        <v>2</v>
      </c>
      <c r="X10">
        <f t="shared" si="3"/>
        <v>24.846730167166868</v>
      </c>
      <c r="Y10">
        <f t="shared" si="4"/>
        <v>16.787065126327338</v>
      </c>
      <c r="Z10">
        <f t="shared" si="5"/>
        <v>2</v>
      </c>
      <c r="AB10">
        <v>7</v>
      </c>
      <c r="AC10">
        <v>10</v>
      </c>
      <c r="AD10">
        <v>2</v>
      </c>
      <c r="AE10">
        <f>AVERAGE(AB10:AB13)</f>
        <v>4.5</v>
      </c>
      <c r="AF10">
        <f>AVERAGE(AC10:AC13)</f>
        <v>17.75</v>
      </c>
      <c r="AG10">
        <f t="shared" si="6"/>
        <v>19.560998263412444</v>
      </c>
      <c r="AH10">
        <f t="shared" si="7"/>
        <v>8.1432487374511648</v>
      </c>
      <c r="AI10">
        <f t="shared" si="8"/>
        <v>2</v>
      </c>
      <c r="AK10">
        <v>7</v>
      </c>
      <c r="AL10">
        <v>10</v>
      </c>
      <c r="AM10">
        <v>2</v>
      </c>
      <c r="AN10">
        <f>AVERAGE(AK10:AK13)</f>
        <v>4.5</v>
      </c>
      <c r="AO10">
        <f>AVERAGE(AL10:AL13)</f>
        <v>17.75</v>
      </c>
      <c r="AP10">
        <f t="shared" si="9"/>
        <v>19.560998263412444</v>
      </c>
      <c r="AQ10">
        <f t="shared" si="10"/>
        <v>8.1432487374511648</v>
      </c>
      <c r="AR10">
        <f t="shared" si="11"/>
        <v>2</v>
      </c>
    </row>
    <row r="11" spans="9:53" x14ac:dyDescent="0.25">
      <c r="I11">
        <v>9</v>
      </c>
      <c r="J11">
        <v>21</v>
      </c>
      <c r="K11">
        <v>11</v>
      </c>
      <c r="L11">
        <v>2</v>
      </c>
      <c r="O11">
        <f t="shared" si="0"/>
        <v>6.6211781428987395</v>
      </c>
      <c r="P11">
        <f t="shared" si="1"/>
        <v>6.4312604605249115</v>
      </c>
      <c r="Q11">
        <f t="shared" si="2"/>
        <v>2</v>
      </c>
      <c r="S11">
        <v>7</v>
      </c>
      <c r="T11">
        <v>6</v>
      </c>
      <c r="U11">
        <v>2</v>
      </c>
      <c r="X11">
        <f t="shared" si="3"/>
        <v>23.365786954434043</v>
      </c>
      <c r="Y11">
        <f t="shared" si="4"/>
        <v>9.3169499062491248</v>
      </c>
      <c r="Z11">
        <f t="shared" si="5"/>
        <v>2</v>
      </c>
      <c r="AB11">
        <v>3</v>
      </c>
      <c r="AC11">
        <v>29</v>
      </c>
      <c r="AD11">
        <v>2</v>
      </c>
      <c r="AG11">
        <f t="shared" si="6"/>
        <v>25.976441446127328</v>
      </c>
      <c r="AH11">
        <f t="shared" si="7"/>
        <v>11.349559462816167</v>
      </c>
      <c r="AI11">
        <f t="shared" si="8"/>
        <v>2</v>
      </c>
      <c r="AK11">
        <v>3</v>
      </c>
      <c r="AL11">
        <v>29</v>
      </c>
      <c r="AM11">
        <v>2</v>
      </c>
      <c r="AP11">
        <f t="shared" si="9"/>
        <v>25.976441446127328</v>
      </c>
      <c r="AQ11">
        <f t="shared" si="10"/>
        <v>11.349559462816167</v>
      </c>
      <c r="AR11">
        <f t="shared" si="11"/>
        <v>2</v>
      </c>
    </row>
    <row r="12" spans="9:53" x14ac:dyDescent="0.25">
      <c r="I12">
        <v>10</v>
      </c>
      <c r="J12">
        <v>1</v>
      </c>
      <c r="K12">
        <v>26</v>
      </c>
      <c r="L12">
        <v>2</v>
      </c>
      <c r="O12">
        <f t="shared" si="0"/>
        <v>19.412367192076292</v>
      </c>
      <c r="P12">
        <f t="shared" si="1"/>
        <v>19.184050087970942</v>
      </c>
      <c r="Q12">
        <f t="shared" si="2"/>
        <v>2</v>
      </c>
      <c r="S12">
        <v>21</v>
      </c>
      <c r="T12">
        <v>11</v>
      </c>
      <c r="U12">
        <v>2</v>
      </c>
      <c r="X12">
        <f t="shared" si="3"/>
        <v>9.9478640923567117</v>
      </c>
      <c r="Y12">
        <f t="shared" si="4"/>
        <v>10.382945418115014</v>
      </c>
      <c r="Z12">
        <f t="shared" si="5"/>
        <v>1</v>
      </c>
      <c r="AB12">
        <v>7</v>
      </c>
      <c r="AC12">
        <v>6</v>
      </c>
      <c r="AD12">
        <v>2</v>
      </c>
      <c r="AG12">
        <f t="shared" si="6"/>
        <v>21.160706751053514</v>
      </c>
      <c r="AH12">
        <f t="shared" si="7"/>
        <v>12.013013776733963</v>
      </c>
      <c r="AI12">
        <f t="shared" si="8"/>
        <v>2</v>
      </c>
      <c r="AK12">
        <v>7</v>
      </c>
      <c r="AL12">
        <v>6</v>
      </c>
      <c r="AM12">
        <v>2</v>
      </c>
      <c r="AP12">
        <f t="shared" si="9"/>
        <v>21.160706751053514</v>
      </c>
      <c r="AQ12">
        <f t="shared" si="10"/>
        <v>12.013013776733963</v>
      </c>
      <c r="AR12">
        <f t="shared" si="11"/>
        <v>2</v>
      </c>
    </row>
    <row r="13" spans="9:53" x14ac:dyDescent="0.25">
      <c r="I13">
        <v>11</v>
      </c>
      <c r="J13">
        <v>26</v>
      </c>
      <c r="K13">
        <v>25</v>
      </c>
      <c r="L13">
        <v>2</v>
      </c>
      <c r="O13">
        <f t="shared" si="0"/>
        <v>11.173182178770737</v>
      </c>
      <c r="P13">
        <f t="shared" si="1"/>
        <v>11.903547557112729</v>
      </c>
      <c r="Q13">
        <f t="shared" si="2"/>
        <v>1</v>
      </c>
      <c r="S13">
        <v>1</v>
      </c>
      <c r="T13">
        <v>26</v>
      </c>
      <c r="U13">
        <v>2</v>
      </c>
      <c r="X13">
        <f>((S13-$V$3)^2+(T13-$W$3)^2)^0.5</f>
        <v>25.806200805232841</v>
      </c>
      <c r="Y13">
        <f t="shared" si="4"/>
        <v>15.474890055254743</v>
      </c>
      <c r="Z13">
        <f t="shared" si="5"/>
        <v>2</v>
      </c>
      <c r="AB13">
        <v>1</v>
      </c>
      <c r="AC13">
        <v>26</v>
      </c>
      <c r="AD13">
        <v>2</v>
      </c>
      <c r="AG13">
        <f t="shared" si="6"/>
        <v>26.47486293348728</v>
      </c>
      <c r="AH13">
        <f t="shared" si="7"/>
        <v>8.9617241644674603</v>
      </c>
      <c r="AI13">
        <f t="shared" si="8"/>
        <v>2</v>
      </c>
      <c r="AK13">
        <v>1</v>
      </c>
      <c r="AL13">
        <v>26</v>
      </c>
      <c r="AM13">
        <v>2</v>
      </c>
      <c r="AP13">
        <f t="shared" si="9"/>
        <v>26.47486293348728</v>
      </c>
      <c r="AQ13">
        <f t="shared" si="10"/>
        <v>8.9617241644674603</v>
      </c>
      <c r="AR13">
        <f t="shared" si="11"/>
        <v>2</v>
      </c>
    </row>
    <row r="17" spans="10:12" ht="30" x14ac:dyDescent="0.25">
      <c r="J17" t="s">
        <v>0</v>
      </c>
      <c r="K17" s="2" t="s">
        <v>39</v>
      </c>
      <c r="L17" t="str">
        <f>M3&amp;" - "&amp;N3</f>
        <v>18,2 - 17</v>
      </c>
    </row>
    <row r="18" spans="10:12" ht="30" x14ac:dyDescent="0.25">
      <c r="K18" s="2" t="s">
        <v>40</v>
      </c>
      <c r="L18" t="str">
        <f>M8&amp;" - "&amp;N8</f>
        <v>17,6666666666667 - 16,5</v>
      </c>
    </row>
    <row r="20" spans="10:12" x14ac:dyDescent="0.25">
      <c r="J20" t="s">
        <v>1</v>
      </c>
      <c r="K20" t="s">
        <v>32</v>
      </c>
    </row>
    <row r="21" spans="10:12" x14ac:dyDescent="0.25">
      <c r="K21">
        <f>IF(MIN(I21:J21)=I21,1,IF(MIN(I21:J21)=J21,2))</f>
        <v>1</v>
      </c>
    </row>
    <row r="22" spans="10:12" x14ac:dyDescent="0.25">
      <c r="K22">
        <f>IF(MIN(I22:J22)=I22,1,IF(MIN(I22:J22)=J22,2))</f>
        <v>1</v>
      </c>
    </row>
    <row r="23" spans="10:12" x14ac:dyDescent="0.25">
      <c r="K23">
        <f t="shared" ref="K23:K31" si="12">IF(MIN(I23:J23)=I23,1,IF(MIN(I23:J23)=J23,2))</f>
        <v>1</v>
      </c>
    </row>
    <row r="24" spans="10:12" x14ac:dyDescent="0.25">
      <c r="K24">
        <f t="shared" si="12"/>
        <v>1</v>
      </c>
    </row>
    <row r="25" spans="10:12" x14ac:dyDescent="0.25">
      <c r="K25">
        <f t="shared" si="12"/>
        <v>1</v>
      </c>
    </row>
    <row r="26" spans="10:12" x14ac:dyDescent="0.25">
      <c r="K26">
        <f t="shared" si="12"/>
        <v>1</v>
      </c>
    </row>
    <row r="27" spans="10:12" x14ac:dyDescent="0.25">
      <c r="K27">
        <f t="shared" si="12"/>
        <v>1</v>
      </c>
    </row>
    <row r="28" spans="10:12" x14ac:dyDescent="0.25">
      <c r="K28">
        <f t="shared" si="12"/>
        <v>1</v>
      </c>
    </row>
    <row r="29" spans="10:12" x14ac:dyDescent="0.25">
      <c r="K29">
        <f t="shared" si="12"/>
        <v>1</v>
      </c>
    </row>
    <row r="30" spans="10:12" x14ac:dyDescent="0.25">
      <c r="K30">
        <f t="shared" si="12"/>
        <v>1</v>
      </c>
    </row>
    <row r="31" spans="10:12" x14ac:dyDescent="0.25">
      <c r="K31">
        <f t="shared" si="12"/>
        <v>1</v>
      </c>
    </row>
    <row r="33" spans="10:12" ht="30" x14ac:dyDescent="0.25">
      <c r="J33" t="s">
        <v>2</v>
      </c>
      <c r="K33" s="2" t="s">
        <v>39</v>
      </c>
      <c r="L33" t="str">
        <f>V3&amp;" - "&amp;V8</f>
        <v>26 - 11,1666666666667</v>
      </c>
    </row>
    <row r="34" spans="10:12" ht="30" x14ac:dyDescent="0.25">
      <c r="K34" s="2" t="s">
        <v>40</v>
      </c>
      <c r="L34" t="str">
        <f>W3&amp;" - "&amp;W8</f>
        <v>19,6 - 14,3333333333333</v>
      </c>
    </row>
    <row r="37" spans="10:12" x14ac:dyDescent="0.25">
      <c r="J37" t="s">
        <v>41</v>
      </c>
      <c r="K37">
        <v>4</v>
      </c>
    </row>
    <row r="39" spans="10:12" ht="30" x14ac:dyDescent="0.25">
      <c r="J39" t="s">
        <v>4</v>
      </c>
      <c r="K39" s="2" t="s">
        <v>39</v>
      </c>
      <c r="L39" t="str">
        <f>AN3&amp;" - "&amp;AN10</f>
        <v>25,5714285714286 - 4,5</v>
      </c>
    </row>
    <row r="40" spans="10:12" ht="30" x14ac:dyDescent="0.25">
      <c r="K40" s="2" t="s">
        <v>40</v>
      </c>
      <c r="L40" t="str">
        <f>AO3&amp;" - "&amp;AO8</f>
        <v xml:space="preserve">16,1428571428571 - </v>
      </c>
    </row>
  </sheetData>
  <sortState xmlns:xlrd2="http://schemas.microsoft.com/office/spreadsheetml/2017/richdata2" ref="AK3:AM13">
    <sortCondition ref="AM3:AM13"/>
  </sortState>
  <mergeCells count="5">
    <mergeCell ref="J1:Q1"/>
    <mergeCell ref="S1:Z1"/>
    <mergeCell ref="AB1:AI1"/>
    <mergeCell ref="AK1:AR1"/>
    <mergeCell ref="AT1:BA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E875-C5A5-45AE-A539-1762D1632214}">
  <dimension ref="I2:AB55"/>
  <sheetViews>
    <sheetView topLeftCell="I43" zoomScale="70" zoomScaleNormal="70" workbookViewId="0">
      <selection activeCell="Y45" sqref="Y45"/>
    </sheetView>
  </sheetViews>
  <sheetFormatPr baseColWidth="10" defaultRowHeight="15" x14ac:dyDescent="0.25"/>
  <cols>
    <col min="10" max="10" width="20.28515625" customWidth="1"/>
    <col min="11" max="11" width="16.7109375" customWidth="1"/>
    <col min="15" max="15" width="22" customWidth="1"/>
    <col min="19" max="19" width="11.85546875" bestFit="1" customWidth="1"/>
    <col min="21" max="21" width="11.85546875" bestFit="1" customWidth="1"/>
    <col min="22" max="22" width="26.5703125" customWidth="1"/>
    <col min="25" max="25" width="11.85546875" bestFit="1" customWidth="1"/>
  </cols>
  <sheetData>
    <row r="2" spans="9:26" x14ac:dyDescent="0.25">
      <c r="P2" t="s">
        <v>53</v>
      </c>
      <c r="T2" t="s">
        <v>54</v>
      </c>
    </row>
    <row r="3" spans="9:26" x14ac:dyDescent="0.25">
      <c r="J3" t="s">
        <v>26</v>
      </c>
      <c r="K3" t="s">
        <v>13</v>
      </c>
      <c r="P3" t="s">
        <v>26</v>
      </c>
      <c r="Q3" t="s">
        <v>13</v>
      </c>
    </row>
    <row r="4" spans="9:26" x14ac:dyDescent="0.25">
      <c r="I4">
        <v>1</v>
      </c>
      <c r="J4">
        <v>13</v>
      </c>
      <c r="K4">
        <v>-13</v>
      </c>
      <c r="P4">
        <f>(J4-$K$14)/$L$31</f>
        <v>-0.36514837167011072</v>
      </c>
      <c r="Q4">
        <f>(K4-$K$15)/$M$31</f>
        <v>0.36514837167011072</v>
      </c>
    </row>
    <row r="5" spans="9:26" x14ac:dyDescent="0.25">
      <c r="I5">
        <v>2</v>
      </c>
      <c r="J5">
        <v>18</v>
      </c>
      <c r="K5">
        <v>-18</v>
      </c>
      <c r="P5">
        <f t="shared" ref="P5:P11" si="0">(J5-$K$14)/$L$31</f>
        <v>1.4605934866804429</v>
      </c>
      <c r="Q5">
        <f t="shared" ref="Q5:Q11" si="1">(K5-$K$15)/$M$31</f>
        <v>-1.4605934866804429</v>
      </c>
    </row>
    <row r="6" spans="9:26" x14ac:dyDescent="0.25">
      <c r="I6">
        <v>3</v>
      </c>
      <c r="J6">
        <v>16</v>
      </c>
      <c r="K6">
        <v>-16</v>
      </c>
      <c r="P6">
        <f t="shared" si="0"/>
        <v>0.73029674334022143</v>
      </c>
      <c r="Q6">
        <f t="shared" si="1"/>
        <v>-0.73029674334022143</v>
      </c>
    </row>
    <row r="7" spans="9:26" x14ac:dyDescent="0.25">
      <c r="I7">
        <v>4</v>
      </c>
      <c r="J7">
        <v>17</v>
      </c>
      <c r="K7">
        <v>-17</v>
      </c>
      <c r="P7">
        <f t="shared" si="0"/>
        <v>1.0954451150103321</v>
      </c>
      <c r="Q7">
        <f t="shared" si="1"/>
        <v>-1.0954451150103321</v>
      </c>
      <c r="T7" t="s">
        <v>55</v>
      </c>
      <c r="U7" t="s">
        <v>56</v>
      </c>
      <c r="V7" t="s">
        <v>57</v>
      </c>
      <c r="Y7" t="s">
        <v>93</v>
      </c>
      <c r="Z7" t="s">
        <v>94</v>
      </c>
    </row>
    <row r="8" spans="9:26" x14ac:dyDescent="0.25">
      <c r="I8">
        <v>5</v>
      </c>
      <c r="J8">
        <v>12</v>
      </c>
      <c r="K8">
        <v>-12</v>
      </c>
      <c r="P8">
        <f t="shared" si="0"/>
        <v>-0.73029674334022143</v>
      </c>
      <c r="Q8">
        <f t="shared" si="1"/>
        <v>0.73029674334022143</v>
      </c>
      <c r="T8">
        <f>P4-$P$14</f>
        <v>-0.36514837167011072</v>
      </c>
      <c r="U8">
        <f>Q4-$P$15</f>
        <v>0.36514837167011072</v>
      </c>
      <c r="V8">
        <f>T8*U8</f>
        <v>-0.1333333333333333</v>
      </c>
      <c r="Y8">
        <f>T8^2</f>
        <v>0.1333333333333333</v>
      </c>
      <c r="Z8">
        <f>U8^2</f>
        <v>0.1333333333333333</v>
      </c>
    </row>
    <row r="9" spans="9:26" x14ac:dyDescent="0.25">
      <c r="I9">
        <v>6</v>
      </c>
      <c r="J9">
        <v>10</v>
      </c>
      <c r="K9">
        <v>-10</v>
      </c>
      <c r="P9">
        <f t="shared" si="0"/>
        <v>-1.4605934866804429</v>
      </c>
      <c r="Q9">
        <f t="shared" si="1"/>
        <v>1.4605934866804429</v>
      </c>
      <c r="T9">
        <f t="shared" ref="T9:T15" si="2">P5-$P$14</f>
        <v>1.4605934866804429</v>
      </c>
      <c r="U9">
        <f t="shared" ref="U9:U15" si="3">Q5-$P$15</f>
        <v>-1.4605934866804429</v>
      </c>
      <c r="V9">
        <f>T9*U9</f>
        <v>-2.1333333333333329</v>
      </c>
      <c r="Y9">
        <f t="shared" ref="Y9:Y15" si="4">T9^2</f>
        <v>2.1333333333333329</v>
      </c>
      <c r="Z9">
        <f t="shared" ref="Z9:Z15" si="5">U9^2</f>
        <v>2.1333333333333329</v>
      </c>
    </row>
    <row r="10" spans="9:26" x14ac:dyDescent="0.25">
      <c r="I10">
        <v>7</v>
      </c>
      <c r="J10">
        <v>11</v>
      </c>
      <c r="K10">
        <v>-11</v>
      </c>
      <c r="P10">
        <f t="shared" si="0"/>
        <v>-1.0954451150103321</v>
      </c>
      <c r="Q10">
        <f t="shared" si="1"/>
        <v>1.0954451150103321</v>
      </c>
      <c r="T10">
        <f t="shared" si="2"/>
        <v>0.73029674334022143</v>
      </c>
      <c r="U10">
        <f t="shared" si="3"/>
        <v>-0.73029674334022143</v>
      </c>
      <c r="V10">
        <f>T10*U10</f>
        <v>-0.53333333333333321</v>
      </c>
      <c r="Y10">
        <f t="shared" si="4"/>
        <v>0.53333333333333321</v>
      </c>
      <c r="Z10">
        <f t="shared" si="5"/>
        <v>0.53333333333333321</v>
      </c>
    </row>
    <row r="11" spans="9:26" x14ac:dyDescent="0.25">
      <c r="I11">
        <v>8</v>
      </c>
      <c r="J11">
        <v>15</v>
      </c>
      <c r="K11">
        <v>-15</v>
      </c>
      <c r="P11">
        <f t="shared" si="0"/>
        <v>0.36514837167011072</v>
      </c>
      <c r="Q11">
        <f t="shared" si="1"/>
        <v>-0.36514837167011072</v>
      </c>
      <c r="T11">
        <f t="shared" si="2"/>
        <v>1.0954451150103321</v>
      </c>
      <c r="U11">
        <f t="shared" si="3"/>
        <v>-1.0954451150103321</v>
      </c>
      <c r="V11">
        <f t="shared" ref="V11:V13" si="6">T11*U11</f>
        <v>-1.1999999999999997</v>
      </c>
      <c r="Y11">
        <f t="shared" si="4"/>
        <v>1.1999999999999997</v>
      </c>
      <c r="Z11">
        <f t="shared" si="5"/>
        <v>1.1999999999999997</v>
      </c>
    </row>
    <row r="12" spans="9:26" x14ac:dyDescent="0.25">
      <c r="T12">
        <f t="shared" si="2"/>
        <v>-0.73029674334022143</v>
      </c>
      <c r="U12">
        <f t="shared" si="3"/>
        <v>0.73029674334022143</v>
      </c>
      <c r="V12">
        <f t="shared" si="6"/>
        <v>-0.53333333333333321</v>
      </c>
      <c r="Y12">
        <f t="shared" si="4"/>
        <v>0.53333333333333321</v>
      </c>
      <c r="Z12">
        <f t="shared" si="5"/>
        <v>0.53333333333333321</v>
      </c>
    </row>
    <row r="13" spans="9:26" x14ac:dyDescent="0.25">
      <c r="T13">
        <f t="shared" si="2"/>
        <v>-1.4605934866804429</v>
      </c>
      <c r="U13">
        <f t="shared" si="3"/>
        <v>1.4605934866804429</v>
      </c>
      <c r="V13">
        <f t="shared" si="6"/>
        <v>-2.1333333333333329</v>
      </c>
      <c r="Y13">
        <f t="shared" si="4"/>
        <v>2.1333333333333329</v>
      </c>
      <c r="Z13">
        <f t="shared" si="5"/>
        <v>2.1333333333333329</v>
      </c>
    </row>
    <row r="14" spans="9:26" x14ac:dyDescent="0.25">
      <c r="J14" t="s">
        <v>42</v>
      </c>
      <c r="K14">
        <f>AVERAGE(J4:J11)</f>
        <v>14</v>
      </c>
      <c r="O14" t="s">
        <v>42</v>
      </c>
      <c r="P14">
        <f>AVERAGE(P4:P11)</f>
        <v>0</v>
      </c>
      <c r="T14">
        <f t="shared" si="2"/>
        <v>-1.0954451150103321</v>
      </c>
      <c r="U14">
        <f t="shared" si="3"/>
        <v>1.0954451150103321</v>
      </c>
      <c r="V14">
        <f>T14*U14</f>
        <v>-1.1999999999999997</v>
      </c>
      <c r="Y14">
        <f t="shared" si="4"/>
        <v>1.1999999999999997</v>
      </c>
      <c r="Z14">
        <f t="shared" si="5"/>
        <v>1.1999999999999997</v>
      </c>
    </row>
    <row r="15" spans="9:26" x14ac:dyDescent="0.25">
      <c r="J15" t="s">
        <v>43</v>
      </c>
      <c r="K15">
        <f>AVERAGE(K4:K11)</f>
        <v>-14</v>
      </c>
      <c r="O15" t="s">
        <v>43</v>
      </c>
      <c r="P15">
        <f>AVERAGE(Q4:Q11)</f>
        <v>0</v>
      </c>
      <c r="T15">
        <f t="shared" si="2"/>
        <v>0.36514837167011072</v>
      </c>
      <c r="U15">
        <f t="shared" si="3"/>
        <v>-0.36514837167011072</v>
      </c>
      <c r="V15">
        <f>T15*U15</f>
        <v>-0.1333333333333333</v>
      </c>
      <c r="Y15">
        <f t="shared" si="4"/>
        <v>0.1333333333333333</v>
      </c>
      <c r="Z15">
        <f t="shared" si="5"/>
        <v>0.1333333333333333</v>
      </c>
    </row>
    <row r="16" spans="9:26" x14ac:dyDescent="0.25">
      <c r="O16" t="s">
        <v>95</v>
      </c>
      <c r="P16">
        <f>Y16</f>
        <v>0.99999999999999978</v>
      </c>
      <c r="U16" t="s">
        <v>16</v>
      </c>
      <c r="V16">
        <f>SUM(V8:V15)</f>
        <v>-7.9999999999999982</v>
      </c>
      <c r="Y16">
        <f>SUM(Y8:Y15)/8</f>
        <v>0.99999999999999978</v>
      </c>
      <c r="Z16">
        <f>SUM(Z8:Z15)/8</f>
        <v>0.99999999999999978</v>
      </c>
    </row>
    <row r="17" spans="10:22" x14ac:dyDescent="0.25">
      <c r="J17" t="s">
        <v>44</v>
      </c>
      <c r="K17">
        <f>_xlfn.STDEV.P(J4:J11)</f>
        <v>2.7386127875258306</v>
      </c>
      <c r="O17" t="s">
        <v>92</v>
      </c>
      <c r="P17">
        <f>Z16</f>
        <v>0.99999999999999978</v>
      </c>
      <c r="U17" t="s">
        <v>58</v>
      </c>
      <c r="V17" s="6">
        <f>V16/8</f>
        <v>-0.99999999999999978</v>
      </c>
    </row>
    <row r="18" spans="10:22" x14ac:dyDescent="0.25">
      <c r="J18" t="s">
        <v>45</v>
      </c>
      <c r="K18">
        <f>_xlfn.STDEV.P(K4:K11)</f>
        <v>2.7386127875258306</v>
      </c>
      <c r="U18" t="s">
        <v>59</v>
      </c>
      <c r="V18" s="5">
        <f>_xlfn.COVARIANCE.P(P4:P11,Q4:Q11)</f>
        <v>-0.99999999999999978</v>
      </c>
    </row>
    <row r="20" spans="10:22" x14ac:dyDescent="0.25">
      <c r="J20" t="s">
        <v>46</v>
      </c>
      <c r="L20" t="s">
        <v>26</v>
      </c>
      <c r="M20" t="s">
        <v>13</v>
      </c>
    </row>
    <row r="21" spans="10:22" x14ac:dyDescent="0.25">
      <c r="J21" t="s">
        <v>26</v>
      </c>
      <c r="K21" t="s">
        <v>13</v>
      </c>
      <c r="L21" t="s">
        <v>47</v>
      </c>
      <c r="M21" t="s">
        <v>47</v>
      </c>
    </row>
    <row r="22" spans="10:22" x14ac:dyDescent="0.25">
      <c r="J22">
        <v>13</v>
      </c>
      <c r="K22">
        <v>-13</v>
      </c>
      <c r="L22">
        <f>(J22-$K$14)^2</f>
        <v>1</v>
      </c>
      <c r="M22">
        <f>(K22-$K$15)^2</f>
        <v>1</v>
      </c>
    </row>
    <row r="23" spans="10:22" x14ac:dyDescent="0.25">
      <c r="J23">
        <v>18</v>
      </c>
      <c r="K23">
        <v>-18</v>
      </c>
      <c r="L23">
        <f t="shared" ref="L23:L29" si="7">(J23-$K$14)^2</f>
        <v>16</v>
      </c>
      <c r="M23">
        <f t="shared" ref="M23:M29" si="8">(K23-$K$15)^2</f>
        <v>16</v>
      </c>
    </row>
    <row r="24" spans="10:22" x14ac:dyDescent="0.25">
      <c r="J24">
        <v>16</v>
      </c>
      <c r="K24">
        <v>-16</v>
      </c>
      <c r="L24">
        <f t="shared" si="7"/>
        <v>4</v>
      </c>
      <c r="M24">
        <f t="shared" si="8"/>
        <v>4</v>
      </c>
      <c r="U24">
        <v>1</v>
      </c>
      <c r="V24">
        <v>-1</v>
      </c>
    </row>
    <row r="25" spans="10:22" x14ac:dyDescent="0.25">
      <c r="J25">
        <v>17</v>
      </c>
      <c r="K25">
        <v>-17</v>
      </c>
      <c r="L25">
        <f t="shared" si="7"/>
        <v>9</v>
      </c>
      <c r="M25">
        <f t="shared" si="8"/>
        <v>9</v>
      </c>
      <c r="U25">
        <v>-1</v>
      </c>
      <c r="V25">
        <v>1</v>
      </c>
    </row>
    <row r="26" spans="10:22" x14ac:dyDescent="0.25">
      <c r="J26">
        <v>12</v>
      </c>
      <c r="K26">
        <v>-12</v>
      </c>
      <c r="L26">
        <f t="shared" si="7"/>
        <v>4</v>
      </c>
      <c r="M26">
        <f t="shared" si="8"/>
        <v>4</v>
      </c>
    </row>
    <row r="27" spans="10:22" x14ac:dyDescent="0.25">
      <c r="J27">
        <v>10</v>
      </c>
      <c r="K27">
        <v>-10</v>
      </c>
      <c r="L27">
        <f t="shared" si="7"/>
        <v>16</v>
      </c>
      <c r="M27">
        <f t="shared" si="8"/>
        <v>16</v>
      </c>
    </row>
    <row r="28" spans="10:22" x14ac:dyDescent="0.25">
      <c r="J28">
        <v>11</v>
      </c>
      <c r="K28">
        <v>-11</v>
      </c>
      <c r="L28">
        <f t="shared" si="7"/>
        <v>9</v>
      </c>
      <c r="M28">
        <f t="shared" si="8"/>
        <v>9</v>
      </c>
    </row>
    <row r="29" spans="10:22" x14ac:dyDescent="0.25">
      <c r="J29">
        <v>15</v>
      </c>
      <c r="K29">
        <v>-15</v>
      </c>
      <c r="L29">
        <f t="shared" si="7"/>
        <v>1</v>
      </c>
      <c r="M29">
        <f t="shared" si="8"/>
        <v>1</v>
      </c>
    </row>
    <row r="30" spans="10:22" x14ac:dyDescent="0.25">
      <c r="K30" t="s">
        <v>48</v>
      </c>
      <c r="L30">
        <f>SUM(L22:L29)/8</f>
        <v>7.5</v>
      </c>
      <c r="M30">
        <f>SUM(M22:M29)/8</f>
        <v>7.5</v>
      </c>
    </row>
    <row r="31" spans="10:22" x14ac:dyDescent="0.25">
      <c r="K31" t="s">
        <v>49</v>
      </c>
      <c r="L31">
        <f>SQRT(L30)</f>
        <v>2.7386127875258306</v>
      </c>
      <c r="M31">
        <f>SQRT(M30)</f>
        <v>2.7386127875258306</v>
      </c>
    </row>
    <row r="33" spans="10:28" x14ac:dyDescent="0.25">
      <c r="J33" t="s">
        <v>50</v>
      </c>
      <c r="V33">
        <v>1</v>
      </c>
      <c r="W33">
        <v>-1</v>
      </c>
      <c r="Y33" s="3" t="s">
        <v>60</v>
      </c>
      <c r="Z33">
        <v>0</v>
      </c>
    </row>
    <row r="34" spans="10:28" x14ac:dyDescent="0.25">
      <c r="V34">
        <v>-1</v>
      </c>
      <c r="W34">
        <v>1</v>
      </c>
      <c r="Y34">
        <v>0</v>
      </c>
      <c r="Z34" s="3" t="s">
        <v>60</v>
      </c>
    </row>
    <row r="35" spans="10:28" x14ac:dyDescent="0.25">
      <c r="J35" t="s">
        <v>0</v>
      </c>
      <c r="K35" t="s">
        <v>42</v>
      </c>
      <c r="L35">
        <f>K14</f>
        <v>14</v>
      </c>
    </row>
    <row r="36" spans="10:28" x14ac:dyDescent="0.25">
      <c r="K36" t="s">
        <v>43</v>
      </c>
      <c r="L36">
        <f>K15</f>
        <v>-14</v>
      </c>
    </row>
    <row r="37" spans="10:28" x14ac:dyDescent="0.25">
      <c r="K37" t="s">
        <v>51</v>
      </c>
      <c r="L37">
        <f>L31</f>
        <v>2.7386127875258306</v>
      </c>
      <c r="V37" s="8" t="s">
        <v>61</v>
      </c>
      <c r="W37">
        <v>-1</v>
      </c>
      <c r="Y37" t="s">
        <v>63</v>
      </c>
    </row>
    <row r="38" spans="10:28" x14ac:dyDescent="0.25">
      <c r="K38" t="s">
        <v>52</v>
      </c>
      <c r="L38">
        <f>M31</f>
        <v>2.7386127875258306</v>
      </c>
      <c r="V38" s="7" t="s">
        <v>98</v>
      </c>
      <c r="W38" s="8" t="s">
        <v>62</v>
      </c>
    </row>
    <row r="39" spans="10:28" x14ac:dyDescent="0.25">
      <c r="Y39" t="s">
        <v>64</v>
      </c>
      <c r="Z39" t="s">
        <v>65</v>
      </c>
      <c r="AA39" t="s">
        <v>66</v>
      </c>
    </row>
    <row r="40" spans="10:28" x14ac:dyDescent="0.25">
      <c r="J40" t="s">
        <v>1</v>
      </c>
      <c r="K40" t="s">
        <v>68</v>
      </c>
      <c r="AA40" s="4" t="s">
        <v>67</v>
      </c>
      <c r="AB40" s="4">
        <f>0</f>
        <v>0</v>
      </c>
    </row>
    <row r="41" spans="10:28" x14ac:dyDescent="0.25">
      <c r="P41" t="s">
        <v>69</v>
      </c>
      <c r="AA41" s="4" t="s">
        <v>67</v>
      </c>
      <c r="AB41" s="4">
        <f>2</f>
        <v>2</v>
      </c>
    </row>
    <row r="42" spans="10:28" x14ac:dyDescent="0.25">
      <c r="J42" t="s">
        <v>75</v>
      </c>
      <c r="K42" t="s">
        <v>76</v>
      </c>
    </row>
    <row r="43" spans="10:28" x14ac:dyDescent="0.25">
      <c r="P43">
        <v>1</v>
      </c>
      <c r="Q43">
        <v>-1</v>
      </c>
      <c r="R43" s="14" t="s">
        <v>77</v>
      </c>
      <c r="S43" s="3" t="s">
        <v>26</v>
      </c>
      <c r="T43" s="14" t="s">
        <v>78</v>
      </c>
      <c r="U43" t="s">
        <v>70</v>
      </c>
    </row>
    <row r="44" spans="10:28" x14ac:dyDescent="0.25">
      <c r="P44">
        <v>-1</v>
      </c>
      <c r="Q44">
        <v>1</v>
      </c>
      <c r="R44" s="14"/>
      <c r="S44" t="s">
        <v>13</v>
      </c>
      <c r="T44" s="14"/>
      <c r="U44" t="s">
        <v>71</v>
      </c>
    </row>
    <row r="46" spans="10:28" x14ac:dyDescent="0.25">
      <c r="P46" t="s">
        <v>72</v>
      </c>
      <c r="R46" s="3" t="s">
        <v>73</v>
      </c>
      <c r="S46" s="9" t="s">
        <v>74</v>
      </c>
      <c r="T46" s="3"/>
      <c r="U46" s="3"/>
      <c r="V46" s="3"/>
      <c r="W46" s="3"/>
    </row>
    <row r="47" spans="10:28" x14ac:dyDescent="0.25">
      <c r="P47" s="3"/>
      <c r="R47" s="3"/>
      <c r="S47" s="3"/>
      <c r="T47" s="3"/>
      <c r="U47" s="3"/>
      <c r="V47" s="3"/>
      <c r="W47" s="3"/>
    </row>
    <row r="48" spans="10:28" x14ac:dyDescent="0.25">
      <c r="P48" t="s">
        <v>99</v>
      </c>
      <c r="Q48" t="s">
        <v>100</v>
      </c>
      <c r="R48">
        <v>1</v>
      </c>
    </row>
    <row r="49" spans="18:25" x14ac:dyDescent="0.25">
      <c r="R49">
        <v>-1</v>
      </c>
    </row>
    <row r="55" spans="18:25" x14ac:dyDescent="0.25">
      <c r="V55" s="8" t="s">
        <v>101</v>
      </c>
      <c r="X55" t="s">
        <v>26</v>
      </c>
      <c r="Y55">
        <v>0.5</v>
      </c>
    </row>
  </sheetData>
  <mergeCells count="2">
    <mergeCell ref="R43:R44"/>
    <mergeCell ref="T43:T4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E2A7-F09F-4491-AC1A-66AE91A8BC14}">
  <dimension ref="K2:AB37"/>
  <sheetViews>
    <sheetView topLeftCell="P25" workbookViewId="0">
      <selection activeCell="AB34" sqref="AB34"/>
    </sheetView>
  </sheetViews>
  <sheetFormatPr baseColWidth="10" defaultRowHeight="15" x14ac:dyDescent="0.25"/>
  <cols>
    <col min="16" max="16" width="11.85546875" bestFit="1" customWidth="1"/>
  </cols>
  <sheetData>
    <row r="2" spans="11:28" x14ac:dyDescent="0.25">
      <c r="L2" t="s">
        <v>26</v>
      </c>
      <c r="M2" t="s">
        <v>12</v>
      </c>
      <c r="N2" t="s">
        <v>87</v>
      </c>
      <c r="O2" t="s">
        <v>79</v>
      </c>
      <c r="P2" t="s">
        <v>80</v>
      </c>
      <c r="Q2" t="s">
        <v>81</v>
      </c>
      <c r="R2" t="s">
        <v>82</v>
      </c>
      <c r="S2" t="s">
        <v>83</v>
      </c>
      <c r="T2" t="s">
        <v>84</v>
      </c>
      <c r="U2" t="s">
        <v>105</v>
      </c>
    </row>
    <row r="3" spans="11:28" x14ac:dyDescent="0.25">
      <c r="K3">
        <v>1</v>
      </c>
      <c r="L3">
        <v>5</v>
      </c>
      <c r="M3">
        <v>26</v>
      </c>
      <c r="N3" t="s">
        <v>88</v>
      </c>
      <c r="O3">
        <f>$T$10+($S$10*L3)</f>
        <v>30.294117647058822</v>
      </c>
      <c r="P3">
        <f>(M3-O3)^2</f>
        <v>18.439446366781997</v>
      </c>
      <c r="Q3">
        <f>(L3-$L$10)*(M3-$M$10)</f>
        <v>5.7142857142857135</v>
      </c>
      <c r="R3">
        <f t="shared" ref="R3:R9" si="0">(L3-$L$10)^2</f>
        <v>1.3061224489795917</v>
      </c>
      <c r="S3" t="s">
        <v>83</v>
      </c>
      <c r="T3" t="s">
        <v>84</v>
      </c>
      <c r="U3">
        <f>(M3-$M$10)^2</f>
        <v>25</v>
      </c>
    </row>
    <row r="4" spans="11:28" x14ac:dyDescent="0.25">
      <c r="K4">
        <v>2</v>
      </c>
      <c r="L4">
        <v>5</v>
      </c>
      <c r="M4">
        <v>26</v>
      </c>
      <c r="N4" t="s">
        <v>88</v>
      </c>
      <c r="O4">
        <f t="shared" ref="O3:O9" si="1">$T$10+($S$10*L4)</f>
        <v>30.294117647058822</v>
      </c>
      <c r="P4">
        <f t="shared" ref="P4:P9" si="2">(M4-O4)^2</f>
        <v>18.439446366781997</v>
      </c>
      <c r="Q4">
        <f t="shared" ref="Q3:Q9" si="3">(L4-$L$10)*(M4-$M$10)</f>
        <v>5.7142857142857135</v>
      </c>
      <c r="R4">
        <f t="shared" si="0"/>
        <v>1.3061224489795917</v>
      </c>
      <c r="S4" t="s">
        <v>83</v>
      </c>
      <c r="T4" t="s">
        <v>84</v>
      </c>
      <c r="U4">
        <f t="shared" ref="U4:U9" si="4">(M4-$M$10)^2</f>
        <v>25</v>
      </c>
    </row>
    <row r="5" spans="11:28" x14ac:dyDescent="0.25">
      <c r="K5">
        <v>3</v>
      </c>
      <c r="L5">
        <v>3</v>
      </c>
      <c r="M5">
        <v>9</v>
      </c>
      <c r="N5" t="s">
        <v>88</v>
      </c>
      <c r="O5">
        <f t="shared" si="1"/>
        <v>14.02941176470588</v>
      </c>
      <c r="P5">
        <f t="shared" si="2"/>
        <v>25.29498269896192</v>
      </c>
      <c r="Q5">
        <f t="shared" si="3"/>
        <v>10.285714285714286</v>
      </c>
      <c r="R5">
        <f t="shared" si="0"/>
        <v>0.73469387755102056</v>
      </c>
      <c r="S5" t="s">
        <v>83</v>
      </c>
      <c r="T5" t="s">
        <v>84</v>
      </c>
      <c r="U5">
        <f t="shared" si="4"/>
        <v>144</v>
      </c>
    </row>
    <row r="6" spans="11:28" x14ac:dyDescent="0.25">
      <c r="K6">
        <v>4</v>
      </c>
      <c r="L6">
        <v>8</v>
      </c>
      <c r="M6">
        <v>65</v>
      </c>
      <c r="N6" t="s">
        <v>88</v>
      </c>
      <c r="O6">
        <f t="shared" si="1"/>
        <v>54.691176470588232</v>
      </c>
      <c r="P6">
        <f t="shared" si="2"/>
        <v>106.27184256055371</v>
      </c>
      <c r="Q6">
        <f t="shared" si="3"/>
        <v>182.28571428571428</v>
      </c>
      <c r="R6">
        <f t="shared" si="0"/>
        <v>17.163265306122444</v>
      </c>
      <c r="S6" t="s">
        <v>83</v>
      </c>
      <c r="T6" t="s">
        <v>84</v>
      </c>
      <c r="U6">
        <f t="shared" si="4"/>
        <v>1936</v>
      </c>
    </row>
    <row r="7" spans="11:28" x14ac:dyDescent="0.25">
      <c r="K7">
        <v>10</v>
      </c>
      <c r="L7">
        <v>4</v>
      </c>
      <c r="M7">
        <v>17</v>
      </c>
      <c r="N7" t="s">
        <v>88</v>
      </c>
      <c r="O7">
        <f t="shared" si="1"/>
        <v>22.161764705882351</v>
      </c>
      <c r="P7">
        <f>(M7-O7)^2</f>
        <v>26.643814878892719</v>
      </c>
      <c r="Q7">
        <f t="shared" si="3"/>
        <v>-0.57142857142857117</v>
      </c>
      <c r="R7">
        <f t="shared" si="0"/>
        <v>2.0408163265306103E-2</v>
      </c>
      <c r="S7" t="s">
        <v>83</v>
      </c>
      <c r="T7" t="s">
        <v>84</v>
      </c>
      <c r="U7">
        <f t="shared" si="4"/>
        <v>16</v>
      </c>
    </row>
    <row r="8" spans="11:28" x14ac:dyDescent="0.25">
      <c r="K8">
        <v>13</v>
      </c>
      <c r="L8">
        <v>2</v>
      </c>
      <c r="M8">
        <v>4</v>
      </c>
      <c r="N8" t="s">
        <v>88</v>
      </c>
      <c r="O8">
        <f t="shared" si="1"/>
        <v>5.8970588235294095</v>
      </c>
      <c r="P8">
        <f t="shared" si="2"/>
        <v>3.598832179930787</v>
      </c>
      <c r="Q8">
        <f t="shared" si="3"/>
        <v>31.571428571428573</v>
      </c>
      <c r="R8">
        <f t="shared" si="0"/>
        <v>3.4489795918367347</v>
      </c>
      <c r="S8" t="s">
        <v>83</v>
      </c>
      <c r="T8" t="s">
        <v>84</v>
      </c>
      <c r="U8">
        <f t="shared" si="4"/>
        <v>289</v>
      </c>
    </row>
    <row r="9" spans="11:28" x14ac:dyDescent="0.25">
      <c r="K9">
        <v>14</v>
      </c>
      <c r="L9">
        <v>0</v>
      </c>
      <c r="M9">
        <v>0</v>
      </c>
      <c r="N9" t="s">
        <v>88</v>
      </c>
      <c r="O9">
        <f t="shared" si="1"/>
        <v>-10.367647058823533</v>
      </c>
      <c r="P9">
        <f t="shared" si="2"/>
        <v>107.48810553633224</v>
      </c>
      <c r="Q9">
        <f t="shared" si="3"/>
        <v>81</v>
      </c>
      <c r="R9">
        <f t="shared" si="0"/>
        <v>14.877551020408164</v>
      </c>
      <c r="S9" t="s">
        <v>83</v>
      </c>
      <c r="T9" t="s">
        <v>84</v>
      </c>
      <c r="U9">
        <f t="shared" si="4"/>
        <v>441</v>
      </c>
    </row>
    <row r="10" spans="11:28" x14ac:dyDescent="0.25">
      <c r="K10" t="s">
        <v>85</v>
      </c>
      <c r="L10">
        <f>AVERAGE(L3:L9)</f>
        <v>3.8571428571428572</v>
      </c>
      <c r="M10">
        <f>AVERAGE(M3:M9)</f>
        <v>21</v>
      </c>
      <c r="P10">
        <f>SUM(P3:P9)/7</f>
        <v>43.739495798319339</v>
      </c>
      <c r="Q10">
        <f>SUM(Q3:Q9)</f>
        <v>316</v>
      </c>
      <c r="R10">
        <f>SUM(R3:R9)</f>
        <v>38.857142857142854</v>
      </c>
      <c r="S10" s="4">
        <f>Q10/R10</f>
        <v>8.132352941176471</v>
      </c>
      <c r="T10" s="1">
        <f>$M$10-(S10*$L$10)</f>
        <v>-10.367647058823533</v>
      </c>
      <c r="U10">
        <f>SUM(U3:U9)</f>
        <v>2876</v>
      </c>
    </row>
    <row r="11" spans="11:28" x14ac:dyDescent="0.25">
      <c r="O11" t="s">
        <v>102</v>
      </c>
      <c r="P11">
        <f>SUM(P3:P9)</f>
        <v>306.17647058823536</v>
      </c>
    </row>
    <row r="13" spans="11:28" x14ac:dyDescent="0.25">
      <c r="K13">
        <v>5</v>
      </c>
      <c r="L13">
        <v>3</v>
      </c>
      <c r="M13">
        <v>9</v>
      </c>
      <c r="N13" t="s">
        <v>86</v>
      </c>
      <c r="O13">
        <f t="shared" ref="O13:O19" si="5">$T$10+($S$10*L13)</f>
        <v>14.02941176470588</v>
      </c>
      <c r="P13">
        <f t="shared" ref="P13:P19" si="6">(M13-O13)^2</f>
        <v>25.29498269896192</v>
      </c>
    </row>
    <row r="14" spans="11:28" x14ac:dyDescent="0.25">
      <c r="K14">
        <v>6</v>
      </c>
      <c r="L14">
        <v>3</v>
      </c>
      <c r="M14">
        <v>10</v>
      </c>
      <c r="N14" t="s">
        <v>86</v>
      </c>
      <c r="O14">
        <f t="shared" si="5"/>
        <v>14.02941176470588</v>
      </c>
      <c r="P14">
        <f t="shared" si="6"/>
        <v>16.236159169550159</v>
      </c>
    </row>
    <row r="15" spans="11:28" x14ac:dyDescent="0.25">
      <c r="K15">
        <v>7</v>
      </c>
      <c r="L15">
        <v>9</v>
      </c>
      <c r="M15">
        <v>81</v>
      </c>
      <c r="N15" t="s">
        <v>86</v>
      </c>
      <c r="O15">
        <f t="shared" si="5"/>
        <v>62.823529411764696</v>
      </c>
      <c r="P15">
        <f t="shared" si="6"/>
        <v>330.38408304498307</v>
      </c>
    </row>
    <row r="16" spans="11:28" x14ac:dyDescent="0.25">
      <c r="K16">
        <v>8</v>
      </c>
      <c r="L16">
        <v>2</v>
      </c>
      <c r="M16">
        <v>4</v>
      </c>
      <c r="N16" t="s">
        <v>86</v>
      </c>
      <c r="O16">
        <f t="shared" si="5"/>
        <v>5.8970588235294095</v>
      </c>
      <c r="P16">
        <f t="shared" si="6"/>
        <v>3.598832179930787</v>
      </c>
      <c r="V16" t="s">
        <v>102</v>
      </c>
      <c r="W16">
        <f>P11</f>
        <v>306.17647058823536</v>
      </c>
      <c r="Y16" t="s">
        <v>107</v>
      </c>
      <c r="Z16">
        <v>26</v>
      </c>
      <c r="AA16" t="s">
        <v>79</v>
      </c>
      <c r="AB16" t="s">
        <v>104</v>
      </c>
    </row>
    <row r="17" spans="11:28" x14ac:dyDescent="0.25">
      <c r="K17">
        <v>9</v>
      </c>
      <c r="L17">
        <v>9</v>
      </c>
      <c r="M17">
        <v>82</v>
      </c>
      <c r="N17" t="s">
        <v>86</v>
      </c>
      <c r="O17">
        <f t="shared" si="5"/>
        <v>62.823529411764696</v>
      </c>
      <c r="P17">
        <f t="shared" si="6"/>
        <v>367.73702422145368</v>
      </c>
      <c r="V17" t="s">
        <v>105</v>
      </c>
      <c r="W17">
        <f>U10</f>
        <v>2876</v>
      </c>
      <c r="Z17">
        <v>26</v>
      </c>
      <c r="AA17">
        <v>30.294117647058822</v>
      </c>
      <c r="AB17">
        <f>ABS((AA17-Z17)/Z17)</f>
        <v>0.16515837104072395</v>
      </c>
    </row>
    <row r="18" spans="11:28" x14ac:dyDescent="0.25">
      <c r="K18">
        <v>11</v>
      </c>
      <c r="L18">
        <v>9</v>
      </c>
      <c r="M18">
        <v>81</v>
      </c>
      <c r="N18" t="s">
        <v>86</v>
      </c>
      <c r="O18">
        <f t="shared" si="5"/>
        <v>62.823529411764696</v>
      </c>
      <c r="P18">
        <f t="shared" si="6"/>
        <v>330.38408304498307</v>
      </c>
      <c r="V18" t="s">
        <v>106</v>
      </c>
      <c r="W18">
        <f>1-(W16/W17)</f>
        <v>0.89354086558128121</v>
      </c>
      <c r="Z18">
        <v>9</v>
      </c>
      <c r="AA18">
        <v>30.294117647058822</v>
      </c>
      <c r="AB18">
        <f t="shared" ref="AB18:AB22" si="7">ABS((AA18-Z18)/Z18)</f>
        <v>2.3660130718954249</v>
      </c>
    </row>
    <row r="19" spans="11:28" x14ac:dyDescent="0.25">
      <c r="K19">
        <v>12</v>
      </c>
      <c r="L19">
        <v>6</v>
      </c>
      <c r="M19">
        <v>37</v>
      </c>
      <c r="N19" t="s">
        <v>86</v>
      </c>
      <c r="O19">
        <f t="shared" si="5"/>
        <v>38.42647058823529</v>
      </c>
      <c r="P19">
        <f t="shared" si="6"/>
        <v>2.0348183391003341</v>
      </c>
      <c r="Z19">
        <v>65</v>
      </c>
      <c r="AA19">
        <v>14.02941176470588</v>
      </c>
      <c r="AB19">
        <f t="shared" si="7"/>
        <v>0.7841628959276018</v>
      </c>
    </row>
    <row r="20" spans="11:28" x14ac:dyDescent="0.25">
      <c r="P20">
        <f>SUM(P13:P19)/7</f>
        <v>153.66714038556617</v>
      </c>
      <c r="Z20">
        <v>17</v>
      </c>
      <c r="AA20">
        <v>54.691176470588232</v>
      </c>
      <c r="AB20">
        <f t="shared" si="7"/>
        <v>2.2171280276816607</v>
      </c>
    </row>
    <row r="21" spans="11:28" x14ac:dyDescent="0.25">
      <c r="Z21">
        <v>4</v>
      </c>
      <c r="AA21">
        <v>22.161764705882351</v>
      </c>
      <c r="AB21">
        <f t="shared" si="7"/>
        <v>4.5404411764705879</v>
      </c>
    </row>
    <row r="22" spans="11:28" x14ac:dyDescent="0.25">
      <c r="Z22">
        <v>0</v>
      </c>
      <c r="AA22">
        <v>5.8970588235294095</v>
      </c>
      <c r="AB22" t="e">
        <f t="shared" si="7"/>
        <v>#DIV/0!</v>
      </c>
    </row>
    <row r="23" spans="11:28" x14ac:dyDescent="0.25">
      <c r="Z23">
        <v>0</v>
      </c>
      <c r="AA23">
        <v>-10.367647058823533</v>
      </c>
      <c r="AB23" t="e">
        <f>ABS((AA23-Z23)/Z23)</f>
        <v>#DIV/0!</v>
      </c>
    </row>
    <row r="24" spans="11:28" x14ac:dyDescent="0.25">
      <c r="K24" t="s">
        <v>89</v>
      </c>
    </row>
    <row r="25" spans="11:28" x14ac:dyDescent="0.25">
      <c r="K25" t="s">
        <v>0</v>
      </c>
      <c r="L25" t="s">
        <v>90</v>
      </c>
      <c r="M25" t="s">
        <v>91</v>
      </c>
    </row>
    <row r="26" spans="11:28" x14ac:dyDescent="0.25">
      <c r="AA26" t="s">
        <v>103</v>
      </c>
      <c r="AB26" t="e">
        <f>AVERAGE(AB17:AB23)</f>
        <v>#DIV/0!</v>
      </c>
    </row>
    <row r="28" spans="11:28" x14ac:dyDescent="0.25">
      <c r="AB28" t="s">
        <v>104</v>
      </c>
    </row>
    <row r="29" spans="11:28" x14ac:dyDescent="0.25">
      <c r="Y29" t="s">
        <v>108</v>
      </c>
      <c r="Z29">
        <v>9</v>
      </c>
      <c r="AA29">
        <v>14.02941176470588</v>
      </c>
      <c r="AB29">
        <f>ABS((AA29-Z29)/Z29)</f>
        <v>0.5588235294117645</v>
      </c>
    </row>
    <row r="30" spans="11:28" x14ac:dyDescent="0.25">
      <c r="Z30">
        <v>10</v>
      </c>
      <c r="AA30">
        <v>14.02941176470588</v>
      </c>
      <c r="AB30">
        <f t="shared" ref="AB30:AB34" si="8">ABS((AA30-Z30)/Z30)</f>
        <v>0.40294117647058803</v>
      </c>
    </row>
    <row r="31" spans="11:28" x14ac:dyDescent="0.25">
      <c r="Z31">
        <v>81</v>
      </c>
      <c r="AA31">
        <v>62.823529411764696</v>
      </c>
      <c r="AB31">
        <f t="shared" si="8"/>
        <v>0.22440087145969512</v>
      </c>
    </row>
    <row r="32" spans="11:28" x14ac:dyDescent="0.25">
      <c r="Z32">
        <v>4</v>
      </c>
      <c r="AA32">
        <v>5.8970588235294095</v>
      </c>
      <c r="AB32">
        <f t="shared" si="8"/>
        <v>0.47426470588235237</v>
      </c>
    </row>
    <row r="33" spans="26:28" x14ac:dyDescent="0.25">
      <c r="Z33">
        <v>82</v>
      </c>
      <c r="AA33">
        <v>62.823529411764696</v>
      </c>
      <c r="AB33">
        <f t="shared" si="8"/>
        <v>0.23385939741750372</v>
      </c>
    </row>
    <row r="34" spans="26:28" x14ac:dyDescent="0.25">
      <c r="Z34">
        <v>81</v>
      </c>
      <c r="AA34">
        <v>62.823529411764696</v>
      </c>
      <c r="AB34">
        <f t="shared" si="8"/>
        <v>0.22440087145969512</v>
      </c>
    </row>
    <row r="35" spans="26:28" x14ac:dyDescent="0.25">
      <c r="Z35">
        <v>37</v>
      </c>
      <c r="AA35">
        <v>38.42647058823529</v>
      </c>
      <c r="AB35">
        <f>ABS((AA35-Z35)/Z35)</f>
        <v>3.8553259141494323E-2</v>
      </c>
    </row>
    <row r="37" spans="26:28" x14ac:dyDescent="0.25">
      <c r="AA37" t="s">
        <v>103</v>
      </c>
      <c r="AB37">
        <f>AVERAGE(AB29:AB35)</f>
        <v>0.30817768732044193</v>
      </c>
    </row>
  </sheetData>
  <sortState xmlns:xlrd2="http://schemas.microsoft.com/office/spreadsheetml/2017/richdata2" ref="K3:N19">
    <sortCondition descending="1" ref="N3:N1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01439-1F4E-4DAE-9900-520C801C8709}">
  <dimension ref="A1:N16"/>
  <sheetViews>
    <sheetView tabSelected="1" workbookViewId="0">
      <selection activeCell="N9" sqref="N9"/>
    </sheetView>
  </sheetViews>
  <sheetFormatPr baseColWidth="10" defaultRowHeight="15" x14ac:dyDescent="0.25"/>
  <cols>
    <col min="5" max="5" width="11.85546875" bestFit="1" customWidth="1"/>
  </cols>
  <sheetData>
    <row r="1" spans="1:14" x14ac:dyDescent="0.25">
      <c r="A1" t="s">
        <v>116</v>
      </c>
      <c r="B1" t="s">
        <v>26</v>
      </c>
      <c r="C1" t="s">
        <v>12</v>
      </c>
      <c r="D1" t="s">
        <v>87</v>
      </c>
      <c r="E1" t="s">
        <v>79</v>
      </c>
      <c r="F1" t="s">
        <v>110</v>
      </c>
      <c r="G1" t="s">
        <v>109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</row>
    <row r="2" spans="1:14" x14ac:dyDescent="0.25">
      <c r="A2">
        <v>1</v>
      </c>
      <c r="B2">
        <v>5</v>
      </c>
      <c r="C2">
        <v>26</v>
      </c>
      <c r="D2" t="s">
        <v>88</v>
      </c>
      <c r="E2">
        <f>(C4+C6+C7)/3</f>
        <v>10</v>
      </c>
      <c r="F2">
        <f>ABS(B2-$B$9)</f>
        <v>2</v>
      </c>
      <c r="G2">
        <f>ABS(B2-$B$10)</f>
        <v>2</v>
      </c>
      <c r="H2" s="1">
        <f>ABS(B2-$B$11)</f>
        <v>4</v>
      </c>
      <c r="I2">
        <f>ABS(B2-$B$12)</f>
        <v>3</v>
      </c>
      <c r="J2" s="1">
        <f>ABS(B2-$B$13)</f>
        <v>4</v>
      </c>
      <c r="K2" s="1">
        <f>ABS(B2-$B$14)</f>
        <v>4</v>
      </c>
      <c r="L2" s="1">
        <f>ABS(B2-$B$15)</f>
        <v>1</v>
      </c>
    </row>
    <row r="3" spans="1:14" x14ac:dyDescent="0.25">
      <c r="A3">
        <v>2</v>
      </c>
      <c r="B3">
        <v>5</v>
      </c>
      <c r="C3">
        <v>26</v>
      </c>
      <c r="D3" t="s">
        <v>88</v>
      </c>
      <c r="E3">
        <f>(C4+C6+C7)/3</f>
        <v>10</v>
      </c>
      <c r="F3">
        <f t="shared" ref="F3:F8" si="0">ABS(B3-$B$9)</f>
        <v>2</v>
      </c>
      <c r="G3">
        <f t="shared" ref="G3:G8" si="1">ABS(B3-$B$10)</f>
        <v>2</v>
      </c>
      <c r="H3" s="1">
        <f t="shared" ref="H3:H8" si="2">ABS(B3-$B$11)</f>
        <v>4</v>
      </c>
      <c r="I3">
        <f t="shared" ref="I3:I8" si="3">ABS(B3-$B$12)</f>
        <v>3</v>
      </c>
      <c r="J3" s="1">
        <f t="shared" ref="J3:J8" si="4">ABS(B3-$B$13)</f>
        <v>4</v>
      </c>
      <c r="K3" s="1">
        <f t="shared" ref="K3:K8" si="5">ABS(B3-$B$14)</f>
        <v>4</v>
      </c>
      <c r="L3" s="1">
        <f t="shared" ref="L3:L8" si="6">ABS(B3-$B$15)</f>
        <v>1</v>
      </c>
    </row>
    <row r="4" spans="1:14" x14ac:dyDescent="0.25">
      <c r="A4">
        <v>3</v>
      </c>
      <c r="B4">
        <v>3</v>
      </c>
      <c r="C4" s="11">
        <v>9</v>
      </c>
      <c r="D4" t="s">
        <v>88</v>
      </c>
      <c r="E4">
        <f>(C2+C3+C5)/3</f>
        <v>39</v>
      </c>
      <c r="F4" s="4">
        <f t="shared" si="0"/>
        <v>0</v>
      </c>
      <c r="G4" s="1">
        <f t="shared" si="1"/>
        <v>0</v>
      </c>
      <c r="H4">
        <f t="shared" si="2"/>
        <v>6</v>
      </c>
      <c r="I4" s="1">
        <f t="shared" si="3"/>
        <v>1</v>
      </c>
      <c r="J4">
        <f t="shared" si="4"/>
        <v>6</v>
      </c>
      <c r="K4">
        <f t="shared" si="5"/>
        <v>6</v>
      </c>
      <c r="L4">
        <f t="shared" si="6"/>
        <v>3</v>
      </c>
    </row>
    <row r="5" spans="1:14" x14ac:dyDescent="0.25">
      <c r="A5">
        <v>4</v>
      </c>
      <c r="B5">
        <v>8</v>
      </c>
      <c r="C5">
        <v>65</v>
      </c>
      <c r="D5" t="s">
        <v>88</v>
      </c>
      <c r="E5">
        <f>(C4+C7+C6)/3</f>
        <v>10</v>
      </c>
      <c r="F5">
        <f t="shared" si="0"/>
        <v>5</v>
      </c>
      <c r="G5">
        <f t="shared" si="1"/>
        <v>5</v>
      </c>
      <c r="H5" s="1">
        <f t="shared" si="2"/>
        <v>1</v>
      </c>
      <c r="I5">
        <f t="shared" si="3"/>
        <v>6</v>
      </c>
      <c r="J5" s="1">
        <f t="shared" si="4"/>
        <v>1</v>
      </c>
      <c r="K5" s="1">
        <f t="shared" si="5"/>
        <v>1</v>
      </c>
      <c r="L5" s="11">
        <f t="shared" si="6"/>
        <v>2</v>
      </c>
    </row>
    <row r="6" spans="1:14" x14ac:dyDescent="0.25">
      <c r="A6">
        <v>10</v>
      </c>
      <c r="B6">
        <v>4</v>
      </c>
      <c r="C6" s="11">
        <v>17</v>
      </c>
      <c r="D6" t="s">
        <v>88</v>
      </c>
      <c r="E6">
        <f>(C5+C2+C3)/3</f>
        <v>39</v>
      </c>
      <c r="F6" s="4">
        <f t="shared" si="0"/>
        <v>1</v>
      </c>
      <c r="G6" s="1">
        <f t="shared" si="1"/>
        <v>1</v>
      </c>
      <c r="H6">
        <f t="shared" si="2"/>
        <v>5</v>
      </c>
      <c r="I6" s="11">
        <f t="shared" si="3"/>
        <v>2</v>
      </c>
      <c r="J6">
        <f t="shared" si="4"/>
        <v>5</v>
      </c>
      <c r="K6">
        <f t="shared" si="5"/>
        <v>5</v>
      </c>
      <c r="L6" s="1">
        <f>ABS(B6-$B$15)</f>
        <v>2</v>
      </c>
    </row>
    <row r="7" spans="1:14" x14ac:dyDescent="0.25">
      <c r="A7">
        <v>13</v>
      </c>
      <c r="B7">
        <v>2</v>
      </c>
      <c r="C7" s="11">
        <v>4</v>
      </c>
      <c r="D7" t="s">
        <v>88</v>
      </c>
      <c r="E7">
        <f>E6</f>
        <v>39</v>
      </c>
      <c r="F7" s="4">
        <f t="shared" si="0"/>
        <v>1</v>
      </c>
      <c r="G7" s="1">
        <f t="shared" si="1"/>
        <v>1</v>
      </c>
      <c r="H7">
        <f t="shared" si="2"/>
        <v>7</v>
      </c>
      <c r="I7" s="1">
        <f t="shared" si="3"/>
        <v>0</v>
      </c>
      <c r="J7">
        <f t="shared" si="4"/>
        <v>7</v>
      </c>
      <c r="K7">
        <f t="shared" si="5"/>
        <v>7</v>
      </c>
      <c r="L7">
        <f t="shared" si="6"/>
        <v>4</v>
      </c>
    </row>
    <row r="8" spans="1:14" x14ac:dyDescent="0.25">
      <c r="A8">
        <v>14</v>
      </c>
      <c r="B8">
        <v>0</v>
      </c>
      <c r="C8">
        <v>0</v>
      </c>
      <c r="D8" t="s">
        <v>88</v>
      </c>
      <c r="E8">
        <f>(C2+C3+C5)/3</f>
        <v>39</v>
      </c>
      <c r="F8">
        <f t="shared" si="0"/>
        <v>3</v>
      </c>
      <c r="G8">
        <f t="shared" si="1"/>
        <v>3</v>
      </c>
      <c r="H8">
        <f t="shared" si="2"/>
        <v>9</v>
      </c>
      <c r="I8" s="1">
        <f t="shared" si="3"/>
        <v>2</v>
      </c>
      <c r="J8">
        <f t="shared" si="4"/>
        <v>9</v>
      </c>
      <c r="K8">
        <f t="shared" si="5"/>
        <v>9</v>
      </c>
      <c r="L8">
        <f t="shared" si="6"/>
        <v>6</v>
      </c>
      <c r="M8" t="s">
        <v>117</v>
      </c>
      <c r="N8" t="s">
        <v>103</v>
      </c>
    </row>
    <row r="9" spans="1:14" x14ac:dyDescent="0.25">
      <c r="A9" s="10">
        <v>5</v>
      </c>
      <c r="B9" s="10">
        <v>3</v>
      </c>
      <c r="C9" s="10">
        <v>9</v>
      </c>
      <c r="D9" s="10" t="s">
        <v>86</v>
      </c>
      <c r="M9">
        <f>(E2-C9)^2</f>
        <v>1</v>
      </c>
      <c r="N9">
        <f>ABS((C9-E2)/C9)</f>
        <v>0.1111111111111111</v>
      </c>
    </row>
    <row r="10" spans="1:14" x14ac:dyDescent="0.25">
      <c r="A10">
        <v>6</v>
      </c>
      <c r="B10">
        <v>3</v>
      </c>
      <c r="C10">
        <v>10</v>
      </c>
      <c r="D10" t="s">
        <v>86</v>
      </c>
      <c r="M10">
        <f t="shared" ref="M10:M15" si="7">(E3-C10)^2</f>
        <v>0</v>
      </c>
      <c r="N10">
        <f t="shared" ref="N10:N15" si="8">ABS((C10-E3)/C10)</f>
        <v>0</v>
      </c>
    </row>
    <row r="11" spans="1:14" x14ac:dyDescent="0.25">
      <c r="A11">
        <v>7</v>
      </c>
      <c r="B11">
        <v>9</v>
      </c>
      <c r="C11">
        <v>81</v>
      </c>
      <c r="D11" t="s">
        <v>86</v>
      </c>
      <c r="M11">
        <f t="shared" si="7"/>
        <v>1764</v>
      </c>
      <c r="N11">
        <f t="shared" si="8"/>
        <v>0.51851851851851849</v>
      </c>
    </row>
    <row r="12" spans="1:14" x14ac:dyDescent="0.25">
      <c r="A12">
        <v>8</v>
      </c>
      <c r="B12">
        <v>2</v>
      </c>
      <c r="C12">
        <v>4</v>
      </c>
      <c r="D12" t="s">
        <v>86</v>
      </c>
      <c r="M12">
        <f t="shared" si="7"/>
        <v>36</v>
      </c>
      <c r="N12">
        <f t="shared" si="8"/>
        <v>1.5</v>
      </c>
    </row>
    <row r="13" spans="1:14" x14ac:dyDescent="0.25">
      <c r="A13">
        <v>9</v>
      </c>
      <c r="B13">
        <v>9</v>
      </c>
      <c r="C13">
        <v>82</v>
      </c>
      <c r="D13" t="s">
        <v>86</v>
      </c>
      <c r="M13">
        <f t="shared" si="7"/>
        <v>1849</v>
      </c>
      <c r="N13">
        <f t="shared" si="8"/>
        <v>0.52439024390243905</v>
      </c>
    </row>
    <row r="14" spans="1:14" x14ac:dyDescent="0.25">
      <c r="A14">
        <v>11</v>
      </c>
      <c r="B14">
        <v>9</v>
      </c>
      <c r="C14">
        <v>81</v>
      </c>
      <c r="D14" t="s">
        <v>86</v>
      </c>
      <c r="M14">
        <f t="shared" si="7"/>
        <v>1764</v>
      </c>
      <c r="N14">
        <f t="shared" si="8"/>
        <v>0.51851851851851849</v>
      </c>
    </row>
    <row r="15" spans="1:14" x14ac:dyDescent="0.25">
      <c r="A15">
        <v>12</v>
      </c>
      <c r="B15">
        <v>6</v>
      </c>
      <c r="C15">
        <v>37</v>
      </c>
      <c r="D15" t="s">
        <v>86</v>
      </c>
      <c r="M15">
        <f t="shared" si="7"/>
        <v>4</v>
      </c>
      <c r="N15">
        <f t="shared" si="8"/>
        <v>5.4054054054054057E-2</v>
      </c>
    </row>
    <row r="16" spans="1:14" x14ac:dyDescent="0.25">
      <c r="M16" s="12">
        <f>AVERAGE(M9:M15)</f>
        <v>774</v>
      </c>
      <c r="N16" s="12">
        <f>AVERAGE(N9:N15)</f>
        <v>0.46094177801494879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pregunta 1</vt:lpstr>
      <vt:lpstr>pregunta2</vt:lpstr>
      <vt:lpstr>Pregunta3</vt:lpstr>
      <vt:lpstr>Pregunta4</vt:lpstr>
      <vt:lpstr>Pregunta5</vt:lpstr>
      <vt:lpstr>Pregunta6</vt:lpstr>
      <vt:lpstr>Pregunta7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Posada</dc:creator>
  <cp:lastModifiedBy>Jose Posada</cp:lastModifiedBy>
  <dcterms:created xsi:type="dcterms:W3CDTF">2015-06-05T18:19:34Z</dcterms:created>
  <dcterms:modified xsi:type="dcterms:W3CDTF">2024-09-18T02:40:42Z</dcterms:modified>
</cp:coreProperties>
</file>