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mar\Desktop\examenes_moya\"/>
    </mc:Choice>
  </mc:AlternateContent>
  <xr:revisionPtr revIDLastSave="0" documentId="13_ncr:1_{44986805-06D7-40C2-B363-AD8D121F3E59}" xr6:coauthVersionLast="47" xr6:coauthVersionMax="47" xr10:uidLastSave="{00000000-0000-0000-0000-000000000000}"/>
  <bookViews>
    <workbookView xWindow="20370" yWindow="-120" windowWidth="20730" windowHeight="11160" activeTab="3" xr2:uid="{96315B07-4553-45F4-90D7-CD9CADB5B0AD}"/>
  </bookViews>
  <sheets>
    <sheet name="Hoja1" sheetId="1" r:id="rId1"/>
    <sheet name="1" sheetId="3" r:id="rId2"/>
    <sheet name="2" sheetId="4" r:id="rId3"/>
    <sheet name="3" sheetId="2" r:id="rId4"/>
    <sheet name="2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5" l="1"/>
  <c r="D24" i="5"/>
  <c r="C9" i="5" a="1"/>
  <c r="C9" i="5" s="1"/>
  <c r="E9" i="5" s="1"/>
  <c r="B9" i="5" a="1"/>
  <c r="B9" i="5" s="1"/>
  <c r="D9" i="5" s="1"/>
  <c r="F9" i="5" s="1"/>
  <c r="L6" i="3" a="1"/>
  <c r="L6" i="3" s="1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T32" i="5"/>
  <c r="T33" i="5"/>
  <c r="T34" i="5"/>
  <c r="T35" i="5"/>
  <c r="S36" i="5" s="1"/>
  <c r="T36" i="5"/>
  <c r="T37" i="5"/>
  <c r="T38" i="5"/>
  <c r="S32" i="5"/>
  <c r="S33" i="5"/>
  <c r="S34" i="5"/>
  <c r="S35" i="5"/>
  <c r="S37" i="5"/>
  <c r="S38" i="5"/>
  <c r="R32" i="5"/>
  <c r="R33" i="5" s="1"/>
  <c r="R34" i="5" s="1"/>
  <c r="R35" i="5" s="1"/>
  <c r="R36" i="5" s="1"/>
  <c r="R37" i="5" s="1"/>
  <c r="R38" i="5" s="1"/>
  <c r="Q42" i="5"/>
  <c r="Q32" i="5"/>
  <c r="Q33" i="5"/>
  <c r="Q34" i="5"/>
  <c r="Q35" i="5"/>
  <c r="Q36" i="5"/>
  <c r="Q37" i="5"/>
  <c r="Q38" i="5"/>
  <c r="P42" i="5"/>
  <c r="P16" i="5"/>
  <c r="Q15" i="5" s="1"/>
  <c r="Q29" i="5"/>
  <c r="R29" i="5" s="1"/>
  <c r="T29" i="5" s="1"/>
  <c r="S30" i="5" s="1"/>
  <c r="R17" i="5"/>
  <c r="R18" i="5" s="1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F9" i="4" s="1"/>
  <c r="E25" i="5" l="1"/>
  <c r="G9" i="5"/>
  <c r="F10" i="5"/>
  <c r="F11" i="5" s="1"/>
  <c r="F12" i="5" s="1"/>
  <c r="D25" i="5"/>
  <c r="Q11" i="5"/>
  <c r="Q12" i="5"/>
  <c r="Q6" i="5"/>
  <c r="Q13" i="5"/>
  <c r="Q10" i="5"/>
  <c r="Q14" i="5"/>
  <c r="Q9" i="5"/>
  <c r="Q8" i="5"/>
  <c r="Q30" i="5"/>
  <c r="R30" i="5" s="1"/>
  <c r="T30" i="5" s="1"/>
  <c r="S31" i="5" s="1"/>
  <c r="Q7" i="5"/>
  <c r="Q4" i="5"/>
  <c r="Q5" i="5"/>
  <c r="Q3" i="5"/>
  <c r="Q31" i="5"/>
  <c r="F10" i="4"/>
  <c r="E24" i="4"/>
  <c r="D24" i="4"/>
  <c r="F11" i="4"/>
  <c r="G9" i="4"/>
  <c r="I9" i="5" l="1"/>
  <c r="H9" i="5"/>
  <c r="J9" i="5"/>
  <c r="F13" i="5"/>
  <c r="R3" i="5"/>
  <c r="R4" i="5" s="1"/>
  <c r="T4" i="5" s="1"/>
  <c r="S5" i="5" s="1"/>
  <c r="Q16" i="5"/>
  <c r="R31" i="5"/>
  <c r="T31" i="5" s="1"/>
  <c r="T3" i="5"/>
  <c r="S4" i="5" s="1"/>
  <c r="F12" i="4"/>
  <c r="I9" i="4"/>
  <c r="H9" i="4"/>
  <c r="G10" i="4" s="1"/>
  <c r="G10" i="5" l="1"/>
  <c r="H10" i="5" s="1"/>
  <c r="G11" i="5" s="1"/>
  <c r="I11" i="5" s="1"/>
  <c r="F14" i="5"/>
  <c r="R5" i="5"/>
  <c r="R6" i="5" s="1"/>
  <c r="T6" i="5" s="1"/>
  <c r="S7" i="5" s="1"/>
  <c r="F13" i="4"/>
  <c r="I10" i="4"/>
  <c r="J10" i="4" s="1"/>
  <c r="H10" i="4"/>
  <c r="G11" i="4" s="1"/>
  <c r="J9" i="4"/>
  <c r="I10" i="5" l="1"/>
  <c r="J10" i="5" s="1"/>
  <c r="H11" i="5"/>
  <c r="F15" i="5"/>
  <c r="J11" i="5"/>
  <c r="R7" i="5"/>
  <c r="T7" i="5" s="1"/>
  <c r="S8" i="5" s="1"/>
  <c r="T5" i="5"/>
  <c r="S6" i="5" s="1"/>
  <c r="F14" i="4"/>
  <c r="H11" i="4"/>
  <c r="G12" i="4" s="1"/>
  <c r="I11" i="4"/>
  <c r="G12" i="5" l="1"/>
  <c r="H12" i="5" s="1"/>
  <c r="G13" i="5" s="1"/>
  <c r="H13" i="5" s="1"/>
  <c r="G14" i="5" s="1"/>
  <c r="F16" i="5"/>
  <c r="R8" i="5"/>
  <c r="J11" i="4"/>
  <c r="I12" i="4"/>
  <c r="J12" i="4" s="1"/>
  <c r="H12" i="4"/>
  <c r="G13" i="4" s="1"/>
  <c r="F15" i="4"/>
  <c r="I12" i="5" l="1"/>
  <c r="J12" i="5" s="1"/>
  <c r="I13" i="5"/>
  <c r="J13" i="5" s="1"/>
  <c r="I14" i="5"/>
  <c r="J14" i="5" s="1"/>
  <c r="H14" i="5"/>
  <c r="G15" i="5" s="1"/>
  <c r="F17" i="5"/>
  <c r="T8" i="5"/>
  <c r="S9" i="5" s="1"/>
  <c r="R9" i="5"/>
  <c r="F16" i="4"/>
  <c r="I13" i="4"/>
  <c r="J13" i="4" s="1"/>
  <c r="H13" i="4"/>
  <c r="G14" i="4" s="1"/>
  <c r="I15" i="5" l="1"/>
  <c r="J15" i="5" s="1"/>
  <c r="H15" i="5"/>
  <c r="G16" i="5" s="1"/>
  <c r="F18" i="5"/>
  <c r="T9" i="5"/>
  <c r="S10" i="5" s="1"/>
  <c r="R10" i="5"/>
  <c r="F17" i="4"/>
  <c r="H14" i="4"/>
  <c r="G15" i="4" s="1"/>
  <c r="I14" i="4"/>
  <c r="F19" i="5" l="1"/>
  <c r="I16" i="5"/>
  <c r="H16" i="5"/>
  <c r="G17" i="5" s="1"/>
  <c r="T10" i="5"/>
  <c r="S11" i="5" s="1"/>
  <c r="R11" i="5"/>
  <c r="H15" i="4"/>
  <c r="G16" i="4" s="1"/>
  <c r="I15" i="4"/>
  <c r="J15" i="4" s="1"/>
  <c r="J14" i="4"/>
  <c r="F18" i="4"/>
  <c r="H17" i="5" l="1"/>
  <c r="G18" i="5" s="1"/>
  <c r="I17" i="5"/>
  <c r="J17" i="5" s="1"/>
  <c r="J16" i="5"/>
  <c r="F20" i="5"/>
  <c r="T11" i="5"/>
  <c r="S12" i="5" s="1"/>
  <c r="R12" i="5"/>
  <c r="I16" i="4"/>
  <c r="J16" i="4" s="1"/>
  <c r="H16" i="4"/>
  <c r="G17" i="4" s="1"/>
  <c r="F19" i="4"/>
  <c r="F21" i="5" l="1"/>
  <c r="I18" i="5"/>
  <c r="J18" i="5" s="1"/>
  <c r="H18" i="5"/>
  <c r="G19" i="5" s="1"/>
  <c r="R13" i="5"/>
  <c r="T12" i="5"/>
  <c r="S13" i="5" s="1"/>
  <c r="F20" i="4"/>
  <c r="I17" i="4"/>
  <c r="J17" i="4" s="1"/>
  <c r="H17" i="4"/>
  <c r="G18" i="4" s="1"/>
  <c r="I19" i="5" l="1"/>
  <c r="J19" i="5" s="1"/>
  <c r="H19" i="5"/>
  <c r="G20" i="5" s="1"/>
  <c r="F22" i="5"/>
  <c r="R14" i="5"/>
  <c r="T13" i="5"/>
  <c r="S14" i="5" s="1"/>
  <c r="F21" i="4"/>
  <c r="I18" i="4"/>
  <c r="J18" i="4" s="1"/>
  <c r="H18" i="4"/>
  <c r="G19" i="4" s="1"/>
  <c r="F23" i="5" l="1"/>
  <c r="I20" i="5"/>
  <c r="J20" i="5" s="1"/>
  <c r="H20" i="5"/>
  <c r="G21" i="5" s="1"/>
  <c r="R15" i="5"/>
  <c r="T15" i="5" s="1"/>
  <c r="T14" i="5"/>
  <c r="S15" i="5" s="1"/>
  <c r="I19" i="4"/>
  <c r="J19" i="4" s="1"/>
  <c r="H19" i="4"/>
  <c r="G20" i="4" s="1"/>
  <c r="F22" i="4"/>
  <c r="F24" i="5" l="1"/>
  <c r="F25" i="5"/>
  <c r="H21" i="5"/>
  <c r="G22" i="5" s="1"/>
  <c r="I21" i="5"/>
  <c r="J21" i="5" s="1"/>
  <c r="F23" i="4"/>
  <c r="H20" i="4"/>
  <c r="G21" i="4" s="1"/>
  <c r="I20" i="4"/>
  <c r="J20" i="4" s="1"/>
  <c r="I22" i="5" l="1"/>
  <c r="J22" i="5" s="1"/>
  <c r="H22" i="5"/>
  <c r="G23" i="5" s="1"/>
  <c r="G25" i="5" s="1"/>
  <c r="I21" i="4"/>
  <c r="J21" i="4" s="1"/>
  <c r="H21" i="4"/>
  <c r="G22" i="4" s="1"/>
  <c r="I23" i="5" l="1"/>
  <c r="H23" i="5"/>
  <c r="I22" i="4"/>
  <c r="J22" i="4" s="1"/>
  <c r="H22" i="4"/>
  <c r="G23" i="4" s="1"/>
  <c r="H25" i="5" l="1"/>
  <c r="G24" i="5"/>
  <c r="J23" i="5"/>
  <c r="J25" i="5" s="1"/>
  <c r="I25" i="5"/>
  <c r="H23" i="4"/>
  <c r="I23" i="4"/>
  <c r="I24" i="5" l="1"/>
  <c r="J24" i="5" s="1"/>
  <c r="H24" i="5"/>
  <c r="J23" i="4"/>
  <c r="J24" i="4" s="1"/>
  <c r="I24" i="4"/>
  <c r="F21" i="3"/>
  <c r="E22" i="3" s="1"/>
  <c r="D21" i="3"/>
  <c r="D22" i="3" s="1"/>
  <c r="D14" i="3"/>
  <c r="D15" i="3" s="1"/>
  <c r="D7" i="3"/>
  <c r="F7" i="3" s="1"/>
  <c r="E8" i="3" s="1"/>
  <c r="F6" i="3"/>
  <c r="E7" i="3" s="1"/>
  <c r="D6" i="3"/>
  <c r="D16" i="3" l="1"/>
  <c r="F16" i="3" s="1"/>
  <c r="F15" i="3"/>
  <c r="E16" i="3" s="1"/>
  <c r="D23" i="3"/>
  <c r="F22" i="3"/>
  <c r="E23" i="3" s="1"/>
  <c r="D8" i="3"/>
  <c r="F14" i="3"/>
  <c r="E15" i="3" s="1"/>
  <c r="M6" i="3" s="1" a="1"/>
  <c r="M6" i="3" s="1"/>
  <c r="F8" i="3" l="1"/>
  <c r="E9" i="3" s="1"/>
  <c r="D9" i="3"/>
  <c r="F9" i="3" s="1"/>
  <c r="D24" i="3"/>
  <c r="F23" i="3"/>
  <c r="E24" i="3" s="1"/>
  <c r="D25" i="3" l="1"/>
  <c r="F24" i="3"/>
  <c r="E25" i="3" s="1"/>
  <c r="D26" i="3" l="1"/>
  <c r="F25" i="3"/>
  <c r="E26" i="3" s="1"/>
  <c r="N6" i="3" l="1" a="1"/>
  <c r="D27" i="3"/>
  <c r="F27" i="3" s="1"/>
  <c r="F26" i="3"/>
  <c r="E27" i="3" s="1"/>
  <c r="N6" i="3" l="1"/>
  <c r="O6" i="3" s="1"/>
  <c r="O13" i="3"/>
  <c r="O17" i="3"/>
  <c r="O26" i="3"/>
  <c r="O23" i="3"/>
  <c r="O8" i="3"/>
  <c r="O9" i="3"/>
  <c r="O24" i="3"/>
  <c r="O21" i="3"/>
  <c r="O22" i="3"/>
  <c r="O31" i="3"/>
  <c r="O32" i="3"/>
  <c r="O7" i="3"/>
  <c r="O20" i="3"/>
  <c r="O36" i="3"/>
  <c r="O19" i="3"/>
  <c r="O34" i="3"/>
  <c r="O33" i="3"/>
  <c r="O15" i="3"/>
  <c r="O28" i="3"/>
  <c r="O11" i="3"/>
  <c r="O30" i="3"/>
  <c r="O12" i="3"/>
  <c r="O16" i="3"/>
  <c r="O35" i="3"/>
  <c r="O18" i="3"/>
  <c r="O37" i="3"/>
  <c r="O14" i="3"/>
  <c r="O27" i="3"/>
  <c r="O10" i="3"/>
  <c r="O29" i="3"/>
  <c r="O25" i="3"/>
  <c r="P6" i="3" l="1"/>
  <c r="K14" i="2"/>
  <c r="L14" i="2" s="1"/>
  <c r="L12" i="2"/>
  <c r="L13" i="2"/>
  <c r="K15" i="2"/>
  <c r="L15" i="2" s="1"/>
  <c r="K16" i="2"/>
  <c r="L16" i="2" s="1"/>
  <c r="K17" i="2"/>
  <c r="L17" i="2" s="1"/>
  <c r="K18" i="2"/>
  <c r="L18" i="2" s="1"/>
  <c r="K19" i="2"/>
  <c r="K20" i="2"/>
  <c r="L20" i="2" s="1"/>
  <c r="K21" i="2"/>
  <c r="L21" i="2" s="1"/>
  <c r="K22" i="2"/>
  <c r="K23" i="2"/>
  <c r="L23" i="2" s="1"/>
  <c r="K24" i="2"/>
  <c r="L24" i="2" s="1"/>
  <c r="K25" i="2"/>
  <c r="L25" i="2" s="1"/>
  <c r="K26" i="2"/>
  <c r="L26" i="2" s="1"/>
  <c r="L19" i="2"/>
  <c r="L22" i="2"/>
  <c r="F11" i="2"/>
  <c r="F17" i="1"/>
  <c r="D11" i="2"/>
  <c r="K11" i="1"/>
  <c r="L11" i="1" s="1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1" i="2"/>
  <c r="J4" i="2"/>
  <c r="R20" i="2"/>
  <c r="R19" i="2"/>
  <c r="R18" i="2"/>
  <c r="Q19" i="2"/>
  <c r="Q20" i="2"/>
  <c r="Q18" i="2"/>
  <c r="P21" i="2"/>
  <c r="R5" i="2"/>
  <c r="R6" i="2" s="1"/>
  <c r="R7" i="2" s="1"/>
  <c r="R8" i="2" s="1"/>
  <c r="R4" i="2"/>
  <c r="R3" i="2"/>
  <c r="T3" i="2" s="1"/>
  <c r="S4" i="2" s="1"/>
  <c r="Q4" i="2"/>
  <c r="Q5" i="2"/>
  <c r="Q6" i="2"/>
  <c r="Q7" i="2"/>
  <c r="Q8" i="2"/>
  <c r="Q3" i="2"/>
  <c r="P9" i="2"/>
  <c r="E29" i="2"/>
  <c r="I28" i="2"/>
  <c r="E28" i="2"/>
  <c r="D28" i="2"/>
  <c r="L27" i="2"/>
  <c r="H27" i="2"/>
  <c r="R5" i="1"/>
  <c r="R6" i="1"/>
  <c r="R4" i="1"/>
  <c r="C24" i="1" s="1"/>
  <c r="I28" i="1"/>
  <c r="I30" i="1" s="1"/>
  <c r="C29" i="1"/>
  <c r="E29" i="1"/>
  <c r="E28" i="1"/>
  <c r="D26" i="1"/>
  <c r="C27" i="1"/>
  <c r="I23" i="1"/>
  <c r="C25" i="1"/>
  <c r="E23" i="1"/>
  <c r="I17" i="1"/>
  <c r="E17" i="1"/>
  <c r="C19" i="1"/>
  <c r="I30" i="2" l="1"/>
  <c r="T4" i="2"/>
  <c r="S5" i="2" s="1"/>
  <c r="T20" i="2"/>
  <c r="T19" i="2"/>
  <c r="S20" i="2" s="1"/>
  <c r="T18" i="2"/>
  <c r="S19" i="2" s="1"/>
  <c r="C20" i="1"/>
  <c r="C23" i="1"/>
  <c r="F23" i="1" s="1"/>
  <c r="C28" i="1"/>
  <c r="F28" i="1" s="1"/>
  <c r="D29" i="1" s="1"/>
  <c r="F29" i="1" s="1"/>
  <c r="K29" i="1" s="1"/>
  <c r="L29" i="1" s="1"/>
  <c r="C22" i="1"/>
  <c r="C21" i="1"/>
  <c r="C26" i="1"/>
  <c r="L26" i="1"/>
  <c r="H25" i="1"/>
  <c r="L13" i="1"/>
  <c r="D14" i="1"/>
  <c r="D11" i="1"/>
  <c r="C12" i="1"/>
  <c r="C13" i="1"/>
  <c r="C14" i="1"/>
  <c r="C15" i="1"/>
  <c r="C16" i="1"/>
  <c r="C17" i="1"/>
  <c r="C18" i="1"/>
  <c r="C11" i="1"/>
  <c r="F11" i="1" s="1"/>
  <c r="D12" i="1" s="1"/>
  <c r="J4" i="1"/>
  <c r="R20" i="1"/>
  <c r="S20" i="1"/>
  <c r="S19" i="1"/>
  <c r="R19" i="1"/>
  <c r="S18" i="1"/>
  <c r="Q20" i="1"/>
  <c r="Q19" i="1"/>
  <c r="Q18" i="1"/>
  <c r="S4" i="1"/>
  <c r="S5" i="1"/>
  <c r="S6" i="1"/>
  <c r="S3" i="1"/>
  <c r="Q4" i="1"/>
  <c r="Q5" i="1" s="1"/>
  <c r="Q6" i="1" s="1"/>
  <c r="Q7" i="1" s="1"/>
  <c r="Q8" i="1" s="1"/>
  <c r="Q9" i="1" s="1"/>
  <c r="Q10" i="1" s="1"/>
  <c r="Q11" i="1" s="1"/>
  <c r="Q3" i="1"/>
  <c r="C27" i="2" l="1"/>
  <c r="T5" i="2"/>
  <c r="S6" i="2" s="1"/>
  <c r="K11" i="2" s="1"/>
  <c r="L11" i="2" s="1"/>
  <c r="F12" i="1"/>
  <c r="D13" i="1" s="1"/>
  <c r="H29" i="1"/>
  <c r="H12" i="1"/>
  <c r="H11" i="1"/>
  <c r="H26" i="1"/>
  <c r="D27" i="1"/>
  <c r="H27" i="1" s="1"/>
  <c r="D28" i="1"/>
  <c r="L25" i="1"/>
  <c r="H13" i="1"/>
  <c r="H14" i="1" l="1"/>
  <c r="L14" i="1"/>
  <c r="D15" i="1"/>
  <c r="H11" i="2"/>
  <c r="D12" i="2"/>
  <c r="C28" i="2"/>
  <c r="F28" i="2" s="1"/>
  <c r="T8" i="2"/>
  <c r="T7" i="2"/>
  <c r="S8" i="2" s="1"/>
  <c r="C29" i="2"/>
  <c r="T6" i="2"/>
  <c r="S7" i="2" s="1"/>
  <c r="K12" i="1"/>
  <c r="L12" i="1" s="1"/>
  <c r="L27" i="1"/>
  <c r="K28" i="1"/>
  <c r="L28" i="1" s="1"/>
  <c r="H28" i="1"/>
  <c r="H12" i="2" l="1"/>
  <c r="L15" i="1"/>
  <c r="H15" i="1"/>
  <c r="D16" i="1"/>
  <c r="H28" i="2"/>
  <c r="K28" i="2"/>
  <c r="L28" i="2" s="1"/>
  <c r="D29" i="2"/>
  <c r="F29" i="2" s="1"/>
  <c r="K29" i="2" s="1"/>
  <c r="L29" i="2" s="1"/>
  <c r="R10" i="2"/>
  <c r="R11" i="2" s="1"/>
  <c r="D13" i="2" l="1"/>
  <c r="H29" i="2"/>
  <c r="H19" i="1"/>
  <c r="D20" i="1"/>
  <c r="D21" i="1" s="1"/>
  <c r="L19" i="1"/>
  <c r="D14" i="2" l="1"/>
  <c r="F14" i="2" s="1"/>
  <c r="H16" i="1"/>
  <c r="L16" i="1"/>
  <c r="D17" i="1"/>
  <c r="H21" i="1"/>
  <c r="D22" i="1"/>
  <c r="L21" i="1"/>
  <c r="L20" i="1"/>
  <c r="H20" i="1"/>
  <c r="H13" i="2" l="1"/>
  <c r="H22" i="1"/>
  <c r="L22" i="1"/>
  <c r="D23" i="1"/>
  <c r="D15" i="2" l="1"/>
  <c r="H14" i="2"/>
  <c r="H17" i="1"/>
  <c r="K17" i="1"/>
  <c r="L17" i="1" s="1"/>
  <c r="D18" i="1"/>
  <c r="F18" i="1" s="1"/>
  <c r="D24" i="1"/>
  <c r="F24" i="1" s="1"/>
  <c r="D25" i="1" s="1"/>
  <c r="K23" i="1"/>
  <c r="L23" i="1" s="1"/>
  <c r="H23" i="1"/>
  <c r="F15" i="2" l="1"/>
  <c r="K18" i="1"/>
  <c r="L18" i="1" s="1"/>
  <c r="D19" i="1"/>
  <c r="H18" i="1"/>
  <c r="H24" i="1"/>
  <c r="K24" i="1"/>
  <c r="L24" i="1" s="1"/>
  <c r="H15" i="2" l="1"/>
  <c r="D16" i="2"/>
  <c r="F16" i="2" s="1"/>
  <c r="H30" i="1"/>
  <c r="D17" i="2" l="1"/>
  <c r="F17" i="2" s="1"/>
  <c r="H16" i="2"/>
  <c r="H17" i="2" l="1"/>
  <c r="D18" i="2"/>
  <c r="F18" i="2"/>
  <c r="D19" i="2" s="1"/>
  <c r="H18" i="2"/>
  <c r="F19" i="2" l="1"/>
  <c r="H19" i="2" l="1"/>
  <c r="D20" i="2"/>
  <c r="F20" i="2" l="1"/>
  <c r="H20" i="2" l="1"/>
  <c r="D21" i="2"/>
  <c r="F21" i="2" l="1"/>
  <c r="H21" i="2" l="1"/>
  <c r="D22" i="2"/>
  <c r="F22" i="2" l="1"/>
  <c r="H22" i="2" l="1"/>
  <c r="D23" i="2"/>
  <c r="F23" i="2" l="1"/>
  <c r="D24" i="2" l="1"/>
  <c r="H23" i="2"/>
  <c r="F24" i="2" l="1"/>
  <c r="H24" i="2" l="1"/>
  <c r="D25" i="2"/>
  <c r="F25" i="2" l="1"/>
  <c r="H25" i="2" l="1"/>
  <c r="D26" i="2"/>
  <c r="F26" i="2" l="1"/>
  <c r="H26" i="2" l="1"/>
  <c r="H30" i="2" s="1"/>
  <c r="D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<sst xmlns="http://schemas.openxmlformats.org/spreadsheetml/2006/main" count="136" uniqueCount="57">
  <si>
    <t>DEMANDAS</t>
  </si>
  <si>
    <t>PROBABILIDAD</t>
  </si>
  <si>
    <t>ACUMULADA</t>
  </si>
  <si>
    <t>MENOR</t>
  </si>
  <si>
    <t>MAYOR</t>
  </si>
  <si>
    <t>SEMANA</t>
  </si>
  <si>
    <t>ri</t>
  </si>
  <si>
    <t>DEMANDA</t>
  </si>
  <si>
    <t>INICIAL</t>
  </si>
  <si>
    <t>COSTO FALTANTE</t>
  </si>
  <si>
    <t>COSTO MANTENER</t>
  </si>
  <si>
    <t>COSTO DE ORDENAR</t>
  </si>
  <si>
    <t>TIEMPO DE ENTREGA</t>
  </si>
  <si>
    <t>DIA DE ENTREGA</t>
  </si>
  <si>
    <t xml:space="preserve">INGRESOS </t>
  </si>
  <si>
    <t>FINAL</t>
  </si>
  <si>
    <t>INVENTARIO</t>
  </si>
  <si>
    <t>POLITICA</t>
  </si>
  <si>
    <t>Q:</t>
  </si>
  <si>
    <t>R:</t>
  </si>
  <si>
    <t>NV.INICIAL:</t>
  </si>
  <si>
    <t>Ch:</t>
  </si>
  <si>
    <t>Co:</t>
  </si>
  <si>
    <t>Cf:</t>
  </si>
  <si>
    <t>TIEMPO ENTREGA</t>
  </si>
  <si>
    <t>TOTAL:</t>
  </si>
  <si>
    <t>Frecuencia en días</t>
  </si>
  <si>
    <t>FRE PEDIDO</t>
  </si>
  <si>
    <t>PREGUNTA 3</t>
  </si>
  <si>
    <t>VARIABLE A</t>
  </si>
  <si>
    <t>Ca</t>
  </si>
  <si>
    <t>FDP</t>
  </si>
  <si>
    <t>FDA</t>
  </si>
  <si>
    <t>MIN</t>
  </si>
  <si>
    <t>MAX</t>
  </si>
  <si>
    <t>EVENTOS</t>
  </si>
  <si>
    <t>VARIABLE B</t>
  </si>
  <si>
    <t>VARIABLE X</t>
  </si>
  <si>
    <t>RESULTADO</t>
  </si>
  <si>
    <t>PROMEDIO</t>
  </si>
  <si>
    <t>PREGUNTA 1</t>
  </si>
  <si>
    <t>LAMBDA</t>
  </si>
  <si>
    <t>UN</t>
  </si>
  <si>
    <t>TRABAJO NUMERO</t>
  </si>
  <si>
    <t>ALEATORIO</t>
  </si>
  <si>
    <t>TIEMPO ENTRE LLEGADA</t>
  </si>
  <si>
    <t>TIEMPO DE SERVICIO</t>
  </si>
  <si>
    <t>HORA DE LLEGADA EXACTA</t>
  </si>
  <si>
    <t>HORA DE INICIACION</t>
  </si>
  <si>
    <t>HORA DE TERMINACION</t>
  </si>
  <si>
    <t>TIEMPO DE ESPERA</t>
  </si>
  <si>
    <t>TIEMPO EN EL SISTEMA</t>
  </si>
  <si>
    <t>LLEGADA</t>
  </si>
  <si>
    <t>SERVICIO</t>
  </si>
  <si>
    <t>PROMEDIO:</t>
  </si>
  <si>
    <t>PREGUNTA 2</t>
  </si>
  <si>
    <t>TIEMPO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</si>
</sst>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0.000"/>
    <numFmt numFmtId="167" formatCode="#,##0.000_ ;[Red]\-#,##0.000\ "/>
    <numFmt numFmtId="168" formatCode="\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2" tint="-9.9978637043366805E-2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36"/>
      <color theme="1" tint="0.249977111117893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58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0" fillId="7" borderId="0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2" fontId="0" fillId="7" borderId="10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 wrapText="1"/>
    </xf>
    <xf numFmtId="9" fontId="0" fillId="0" borderId="0" xfId="0" applyNumberFormat="1"/>
    <xf numFmtId="0" fontId="14" fillId="8" borderId="34" xfId="0" applyFont="1" applyFill="1" applyBorder="1" applyAlignment="1">
      <alignment horizontal="center" vertical="center"/>
    </xf>
    <xf numFmtId="0" fontId="0" fillId="9" borderId="6" xfId="0" applyFill="1" applyBorder="1"/>
    <xf numFmtId="0" fontId="0" fillId="0" borderId="7" xfId="0" applyBorder="1"/>
    <xf numFmtId="0" fontId="0" fillId="9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2" applyNumberFormat="1" applyFon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167" fontId="0" fillId="0" borderId="9" xfId="1" applyNumberFormat="1" applyFon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8" fillId="7" borderId="0" xfId="0" applyFont="1" applyFill="1" applyBorder="1"/>
    <xf numFmtId="0" fontId="12" fillId="7" borderId="0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7" fillId="7" borderId="0" xfId="0" applyFont="1" applyFill="1" applyBorder="1"/>
    <xf numFmtId="0" fontId="16" fillId="7" borderId="0" xfId="0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9" borderId="3" xfId="0" applyFill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8" borderId="29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3" fillId="8" borderId="29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8DF-4463-4CA2-A264-6A959A13F7A4}">
  <dimension ref="A1:S30"/>
  <sheetViews>
    <sheetView zoomScale="80" zoomScaleNormal="80" workbookViewId="0">
      <selection activeCell="K13" sqref="K13"/>
    </sheetView>
  </sheetViews>
  <sheetFormatPr baseColWidth="10" defaultRowHeight="15" x14ac:dyDescent="0.25"/>
  <cols>
    <col min="1" max="1" width="8.7109375" bestFit="1" customWidth="1"/>
    <col min="2" max="2" width="5" bestFit="1" customWidth="1"/>
    <col min="3" max="3" width="9.42578125" bestFit="1" customWidth="1"/>
    <col min="4" max="4" width="6.7109375" bestFit="1" customWidth="1"/>
    <col min="5" max="5" width="9.5703125" bestFit="1" customWidth="1"/>
    <col min="6" max="6" width="11" bestFit="1" customWidth="1"/>
    <col min="7" max="7" width="9.42578125" customWidth="1"/>
    <col min="8" max="8" width="10.140625" customWidth="1"/>
    <col min="9" max="9" width="9" customWidth="1"/>
    <col min="10" max="10" width="8.28515625" bestFit="1" customWidth="1"/>
    <col min="11" max="11" width="10" customWidth="1"/>
    <col min="12" max="12" width="8.7109375" customWidth="1"/>
    <col min="15" max="15" width="11.140625" bestFit="1" customWidth="1"/>
    <col min="16" max="16" width="13.7109375" bestFit="1" customWidth="1"/>
    <col min="17" max="17" width="12.42578125" bestFit="1" customWidth="1"/>
    <col min="18" max="19" width="7.7109375" bestFit="1" customWidth="1"/>
  </cols>
  <sheetData>
    <row r="1" spans="1:19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27" t="s">
        <v>0</v>
      </c>
      <c r="P2" s="28" t="s">
        <v>1</v>
      </c>
      <c r="Q2" s="28" t="s">
        <v>2</v>
      </c>
      <c r="R2" s="28" t="s">
        <v>3</v>
      </c>
      <c r="S2" s="29" t="s">
        <v>4</v>
      </c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23">
        <v>500</v>
      </c>
      <c r="P3" s="24">
        <v>0.25</v>
      </c>
      <c r="Q3" s="25">
        <f>P3</f>
        <v>0.25</v>
      </c>
      <c r="R3" s="25">
        <v>0</v>
      </c>
      <c r="S3" s="26">
        <f>Q3</f>
        <v>0.25</v>
      </c>
    </row>
    <row r="4" spans="1:19" x14ac:dyDescent="0.25">
      <c r="A4" s="3"/>
      <c r="B4" s="3"/>
      <c r="C4" s="3"/>
      <c r="D4" s="3"/>
      <c r="E4" s="3"/>
      <c r="F4" s="3"/>
      <c r="G4" s="3"/>
      <c r="H4" s="3"/>
      <c r="I4" s="6" t="s">
        <v>18</v>
      </c>
      <c r="J4" s="30">
        <f>SQRT(2*12000*K7/I7)</f>
        <v>1095.4451150103323</v>
      </c>
      <c r="K4" s="3"/>
      <c r="L4" s="3"/>
      <c r="M4" s="3"/>
      <c r="O4" s="18">
        <v>450</v>
      </c>
      <c r="P4" s="1">
        <v>0.4</v>
      </c>
      <c r="Q4" s="2">
        <f>P4+Q3</f>
        <v>0.65</v>
      </c>
      <c r="R4" s="42">
        <f>S3+0.001</f>
        <v>0.251</v>
      </c>
      <c r="S4" s="19">
        <f t="shared" ref="S4:S6" si="0">Q4</f>
        <v>0.65</v>
      </c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8">
        <v>400</v>
      </c>
      <c r="P5" s="2">
        <v>0.2</v>
      </c>
      <c r="Q5" s="2">
        <f t="shared" ref="Q5:Q11" si="1">P5+Q4</f>
        <v>0.85000000000000009</v>
      </c>
      <c r="R5" s="42">
        <f t="shared" ref="R5:R6" si="2">S4+0.001</f>
        <v>0.65100000000000002</v>
      </c>
      <c r="S5" s="19">
        <f t="shared" si="0"/>
        <v>0.85000000000000009</v>
      </c>
    </row>
    <row r="6" spans="1:19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20">
        <v>350</v>
      </c>
      <c r="P6" s="21">
        <v>0.15</v>
      </c>
      <c r="Q6" s="21">
        <f t="shared" si="1"/>
        <v>1</v>
      </c>
      <c r="R6" s="43">
        <f t="shared" si="2"/>
        <v>0.85100000000000009</v>
      </c>
      <c r="S6" s="22">
        <f t="shared" si="0"/>
        <v>1</v>
      </c>
    </row>
    <row r="7" spans="1:19" x14ac:dyDescent="0.25">
      <c r="A7" s="5" t="s">
        <v>17</v>
      </c>
      <c r="B7" s="6" t="s">
        <v>18</v>
      </c>
      <c r="C7" s="5">
        <v>1095</v>
      </c>
      <c r="D7" s="6" t="s">
        <v>19</v>
      </c>
      <c r="E7" s="5">
        <v>400</v>
      </c>
      <c r="F7" s="6" t="s">
        <v>20</v>
      </c>
      <c r="G7" s="5">
        <v>1000</v>
      </c>
      <c r="H7" s="6" t="s">
        <v>21</v>
      </c>
      <c r="I7" s="5">
        <v>0.5</v>
      </c>
      <c r="J7" s="6" t="s">
        <v>22</v>
      </c>
      <c r="K7" s="5">
        <v>25</v>
      </c>
      <c r="L7" s="6" t="s">
        <v>23</v>
      </c>
      <c r="M7" s="5">
        <v>0</v>
      </c>
      <c r="O7" s="16">
        <v>4</v>
      </c>
      <c r="P7" s="17">
        <v>0.3</v>
      </c>
      <c r="Q7" s="17">
        <f t="shared" si="1"/>
        <v>1.3</v>
      </c>
      <c r="R7" s="16">
        <v>0.41</v>
      </c>
      <c r="S7" s="17">
        <v>0.7</v>
      </c>
    </row>
    <row r="8" spans="1:19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7">
        <v>5</v>
      </c>
      <c r="P8" s="7">
        <v>0.18</v>
      </c>
      <c r="Q8" s="8">
        <f t="shared" si="1"/>
        <v>1.48</v>
      </c>
      <c r="R8" s="7">
        <v>0.71</v>
      </c>
      <c r="S8" s="7">
        <v>0.88</v>
      </c>
    </row>
    <row r="9" spans="1:19" ht="19.149999999999999" customHeight="1" x14ac:dyDescent="0.25">
      <c r="A9" s="132" t="s">
        <v>5</v>
      </c>
      <c r="B9" s="134" t="s">
        <v>6</v>
      </c>
      <c r="C9" s="134" t="s">
        <v>7</v>
      </c>
      <c r="D9" s="134" t="s">
        <v>16</v>
      </c>
      <c r="E9" s="134"/>
      <c r="F9" s="134"/>
      <c r="G9" s="136" t="s">
        <v>9</v>
      </c>
      <c r="H9" s="136" t="s">
        <v>10</v>
      </c>
      <c r="I9" s="136" t="s">
        <v>11</v>
      </c>
      <c r="J9" s="136" t="s">
        <v>6</v>
      </c>
      <c r="K9" s="136" t="s">
        <v>12</v>
      </c>
      <c r="L9" s="138" t="s">
        <v>13</v>
      </c>
      <c r="M9" s="3"/>
      <c r="O9" s="7">
        <v>6</v>
      </c>
      <c r="P9" s="7">
        <v>0.08</v>
      </c>
      <c r="Q9" s="8">
        <f t="shared" si="1"/>
        <v>1.56</v>
      </c>
      <c r="R9" s="7">
        <v>0.89</v>
      </c>
      <c r="S9" s="7">
        <v>0.96</v>
      </c>
    </row>
    <row r="10" spans="1:19" x14ac:dyDescent="0.25">
      <c r="A10" s="133"/>
      <c r="B10" s="135"/>
      <c r="C10" s="135"/>
      <c r="D10" s="4" t="s">
        <v>8</v>
      </c>
      <c r="E10" s="4" t="s">
        <v>14</v>
      </c>
      <c r="F10" s="4" t="s">
        <v>15</v>
      </c>
      <c r="G10" s="137"/>
      <c r="H10" s="137"/>
      <c r="I10" s="137"/>
      <c r="J10" s="137"/>
      <c r="K10" s="137"/>
      <c r="L10" s="139"/>
      <c r="M10" s="3"/>
      <c r="O10" s="7">
        <v>7</v>
      </c>
      <c r="P10" s="7">
        <v>0.03</v>
      </c>
      <c r="Q10" s="8">
        <f t="shared" si="1"/>
        <v>1.59</v>
      </c>
      <c r="R10" s="7">
        <v>0.97</v>
      </c>
      <c r="S10" s="7">
        <v>0.99</v>
      </c>
    </row>
    <row r="11" spans="1:19" x14ac:dyDescent="0.25">
      <c r="A11" s="9">
        <v>1</v>
      </c>
      <c r="B11" s="31">
        <v>0.56000000000000005</v>
      </c>
      <c r="C11" s="31">
        <f>LOOKUP(B11,R$3:S$6,O$3:O$6)</f>
        <v>450</v>
      </c>
      <c r="D11" s="31">
        <f>G7</f>
        <v>1000</v>
      </c>
      <c r="E11" s="31"/>
      <c r="F11" s="31">
        <f>D11-C11</f>
        <v>550</v>
      </c>
      <c r="G11" s="31"/>
      <c r="H11" s="31">
        <f>I$7*F11</f>
        <v>275</v>
      </c>
      <c r="I11" s="31"/>
      <c r="J11" s="31">
        <v>0.28000000000000003</v>
      </c>
      <c r="K11" s="31">
        <f>IF(F11&lt;=E$7,LOOKUP(J11,R$18:S$20,O$18:O$20),0)</f>
        <v>0</v>
      </c>
      <c r="L11" s="32">
        <f>IF(K11&gt;0,K11+A11+1,0)</f>
        <v>0</v>
      </c>
      <c r="M11" s="3"/>
      <c r="O11" s="7">
        <v>8</v>
      </c>
      <c r="P11" s="7">
        <v>0.01</v>
      </c>
      <c r="Q11" s="8">
        <f t="shared" si="1"/>
        <v>1.6</v>
      </c>
      <c r="R11" s="8">
        <v>1</v>
      </c>
      <c r="S11" s="8">
        <v>1</v>
      </c>
    </row>
    <row r="12" spans="1:19" x14ac:dyDescent="0.25">
      <c r="A12" s="9">
        <v>2</v>
      </c>
      <c r="B12" s="31">
        <v>0.37</v>
      </c>
      <c r="C12" s="31">
        <f t="shared" ref="C12:C20" si="3">LOOKUP(B12,R$3:S$6,O$3:O$6)</f>
        <v>450</v>
      </c>
      <c r="D12" s="31">
        <f>F11</f>
        <v>550</v>
      </c>
      <c r="E12" s="31"/>
      <c r="F12" s="31">
        <f>D12-C12</f>
        <v>100</v>
      </c>
      <c r="G12" s="31"/>
      <c r="H12" s="31">
        <f t="shared" ref="H12:H18" si="4">I$7*F12</f>
        <v>50</v>
      </c>
      <c r="I12" s="31"/>
      <c r="J12" s="31">
        <v>0.61</v>
      </c>
      <c r="K12" s="31">
        <f t="shared" ref="K12:K18" si="5">IF(F12&lt;=E$7,LOOKUP(J12,R$18:S$20,O$18:O$20),0)</f>
        <v>4</v>
      </c>
      <c r="L12" s="32">
        <f t="shared" ref="L12:L18" si="6">IF(K12&gt;0,K12+A12+1,0)</f>
        <v>7</v>
      </c>
      <c r="M12" s="3"/>
    </row>
    <row r="13" spans="1:19" x14ac:dyDescent="0.25">
      <c r="A13" s="9">
        <v>3</v>
      </c>
      <c r="B13" s="31">
        <v>0.1</v>
      </c>
      <c r="C13" s="31">
        <f t="shared" si="3"/>
        <v>500</v>
      </c>
      <c r="D13" s="31">
        <f t="shared" ref="D13:D18" si="7">F12</f>
        <v>100</v>
      </c>
      <c r="E13" s="31"/>
      <c r="F13" s="33">
        <v>0</v>
      </c>
      <c r="G13" s="31"/>
      <c r="H13" s="31">
        <f t="shared" si="4"/>
        <v>0</v>
      </c>
      <c r="I13" s="31"/>
      <c r="J13" s="31">
        <v>0.88</v>
      </c>
      <c r="K13" s="33">
        <v>0</v>
      </c>
      <c r="L13" s="32">
        <f t="shared" si="6"/>
        <v>0</v>
      </c>
      <c r="M13" s="3"/>
    </row>
    <row r="14" spans="1:19" x14ac:dyDescent="0.25">
      <c r="A14" s="9">
        <v>4</v>
      </c>
      <c r="B14" s="31">
        <v>0.59</v>
      </c>
      <c r="C14" s="31">
        <f t="shared" si="3"/>
        <v>450</v>
      </c>
      <c r="D14" s="31">
        <f t="shared" si="7"/>
        <v>0</v>
      </c>
      <c r="E14" s="31"/>
      <c r="F14" s="33">
        <v>0</v>
      </c>
      <c r="G14" s="31"/>
      <c r="H14" s="31">
        <f t="shared" si="4"/>
        <v>0</v>
      </c>
      <c r="I14" s="31"/>
      <c r="J14" s="31">
        <v>0.02</v>
      </c>
      <c r="K14" s="33">
        <v>0</v>
      </c>
      <c r="L14" s="32">
        <f t="shared" si="6"/>
        <v>0</v>
      </c>
      <c r="M14" s="3"/>
    </row>
    <row r="15" spans="1:19" ht="15.75" thickBot="1" x14ac:dyDescent="0.3">
      <c r="A15" s="9">
        <v>5</v>
      </c>
      <c r="B15" s="31">
        <v>0.99</v>
      </c>
      <c r="C15" s="31">
        <f t="shared" si="3"/>
        <v>350</v>
      </c>
      <c r="D15" s="31">
        <f t="shared" si="7"/>
        <v>0</v>
      </c>
      <c r="E15" s="31"/>
      <c r="F15" s="33">
        <v>0</v>
      </c>
      <c r="G15" s="31"/>
      <c r="H15" s="31">
        <f t="shared" si="4"/>
        <v>0</v>
      </c>
      <c r="I15" s="31"/>
      <c r="J15" s="31">
        <v>0.88</v>
      </c>
      <c r="K15" s="33">
        <v>0</v>
      </c>
      <c r="L15" s="32">
        <f t="shared" si="6"/>
        <v>0</v>
      </c>
      <c r="M15" s="3"/>
    </row>
    <row r="16" spans="1:19" x14ac:dyDescent="0.25">
      <c r="A16" s="9">
        <v>6</v>
      </c>
      <c r="B16" s="31">
        <v>0.38</v>
      </c>
      <c r="C16" s="31">
        <f t="shared" si="3"/>
        <v>450</v>
      </c>
      <c r="D16" s="31">
        <f t="shared" si="7"/>
        <v>0</v>
      </c>
      <c r="E16" s="31"/>
      <c r="F16" s="33">
        <v>0</v>
      </c>
      <c r="G16" s="31"/>
      <c r="H16" s="31">
        <f t="shared" si="4"/>
        <v>0</v>
      </c>
      <c r="I16" s="31"/>
      <c r="J16" s="31">
        <v>0.39</v>
      </c>
      <c r="K16" s="33">
        <v>0</v>
      </c>
      <c r="L16" s="32">
        <f t="shared" si="6"/>
        <v>0</v>
      </c>
      <c r="M16" s="3"/>
      <c r="O16" s="126" t="s">
        <v>24</v>
      </c>
      <c r="P16" s="128" t="s">
        <v>1</v>
      </c>
      <c r="Q16" s="128" t="s">
        <v>2</v>
      </c>
      <c r="R16" s="128" t="s">
        <v>3</v>
      </c>
      <c r="S16" s="130" t="s">
        <v>4</v>
      </c>
    </row>
    <row r="17" spans="1:19" ht="15.75" thickBot="1" x14ac:dyDescent="0.3">
      <c r="A17" s="34">
        <v>7</v>
      </c>
      <c r="B17" s="31">
        <v>0.59</v>
      </c>
      <c r="C17" s="31">
        <f t="shared" si="3"/>
        <v>450</v>
      </c>
      <c r="D17" s="31">
        <f t="shared" si="7"/>
        <v>0</v>
      </c>
      <c r="E17" s="31">
        <f>C7</f>
        <v>1095</v>
      </c>
      <c r="F17" s="31">
        <f>D17+E17-C17</f>
        <v>645</v>
      </c>
      <c r="G17" s="31"/>
      <c r="H17" s="31">
        <f t="shared" si="4"/>
        <v>322.5</v>
      </c>
      <c r="I17" s="31">
        <f>K7</f>
        <v>25</v>
      </c>
      <c r="J17" s="31">
        <v>0.28999999999999998</v>
      </c>
      <c r="K17" s="31">
        <f t="shared" si="5"/>
        <v>0</v>
      </c>
      <c r="L17" s="32">
        <f t="shared" si="6"/>
        <v>0</v>
      </c>
      <c r="M17" s="3"/>
      <c r="O17" s="127"/>
      <c r="P17" s="129"/>
      <c r="Q17" s="129"/>
      <c r="R17" s="129"/>
      <c r="S17" s="131"/>
    </row>
    <row r="18" spans="1:19" x14ac:dyDescent="0.25">
      <c r="A18" s="9">
        <v>8</v>
      </c>
      <c r="B18" s="31">
        <v>0.65</v>
      </c>
      <c r="C18" s="31">
        <f t="shared" si="3"/>
        <v>450</v>
      </c>
      <c r="D18" s="31">
        <f t="shared" si="7"/>
        <v>645</v>
      </c>
      <c r="E18" s="31"/>
      <c r="F18" s="31">
        <f>D18-C18</f>
        <v>195</v>
      </c>
      <c r="G18" s="31"/>
      <c r="H18" s="31">
        <f t="shared" si="4"/>
        <v>97.5</v>
      </c>
      <c r="I18" s="31"/>
      <c r="J18" s="31">
        <v>0.56999999999999995</v>
      </c>
      <c r="K18" s="31">
        <f t="shared" si="5"/>
        <v>4</v>
      </c>
      <c r="L18" s="32">
        <f t="shared" si="6"/>
        <v>13</v>
      </c>
      <c r="M18" s="3"/>
      <c r="O18" s="9">
        <v>2</v>
      </c>
      <c r="P18" s="10">
        <v>0.15</v>
      </c>
      <c r="Q18" s="10">
        <f>P18</f>
        <v>0.15</v>
      </c>
      <c r="R18" s="10">
        <v>0</v>
      </c>
      <c r="S18" s="11">
        <f>Q18</f>
        <v>0.15</v>
      </c>
    </row>
    <row r="19" spans="1:19" x14ac:dyDescent="0.25">
      <c r="A19" s="9">
        <v>9</v>
      </c>
      <c r="B19" s="31">
        <v>0.32</v>
      </c>
      <c r="C19" s="31">
        <f t="shared" si="3"/>
        <v>450</v>
      </c>
      <c r="D19" s="31">
        <f t="shared" ref="D19:D20" si="8">F18</f>
        <v>195</v>
      </c>
      <c r="E19" s="31"/>
      <c r="F19" s="33">
        <v>0</v>
      </c>
      <c r="G19" s="31"/>
      <c r="H19" s="31">
        <f t="shared" ref="H19:H20" si="9">I$7*F19</f>
        <v>0</v>
      </c>
      <c r="I19" s="31"/>
      <c r="J19" s="31">
        <v>0.31</v>
      </c>
      <c r="K19" s="33">
        <v>0</v>
      </c>
      <c r="L19" s="32">
        <f t="shared" ref="L19:L20" si="10">IF(K19&gt;0,K19+A19+1,0)</f>
        <v>0</v>
      </c>
      <c r="M19" s="3"/>
      <c r="O19" s="12">
        <v>3</v>
      </c>
      <c r="P19" s="10">
        <v>0.35</v>
      </c>
      <c r="Q19" s="10">
        <f>P19+Q18</f>
        <v>0.5</v>
      </c>
      <c r="R19" s="10">
        <f>S18+0.01</f>
        <v>0.16</v>
      </c>
      <c r="S19" s="11">
        <f>Q19</f>
        <v>0.5</v>
      </c>
    </row>
    <row r="20" spans="1:19" ht="15.75" thickBot="1" x14ac:dyDescent="0.3">
      <c r="A20" s="9">
        <v>10</v>
      </c>
      <c r="B20" s="31">
        <v>0.2</v>
      </c>
      <c r="C20" s="31">
        <f t="shared" si="3"/>
        <v>500</v>
      </c>
      <c r="D20" s="31">
        <f t="shared" si="8"/>
        <v>0</v>
      </c>
      <c r="E20" s="31"/>
      <c r="F20" s="33">
        <v>0</v>
      </c>
      <c r="G20" s="31"/>
      <c r="H20" s="31">
        <f t="shared" si="9"/>
        <v>0</v>
      </c>
      <c r="I20" s="31"/>
      <c r="J20" s="31">
        <v>0.28999999999999998</v>
      </c>
      <c r="K20" s="33">
        <v>0</v>
      </c>
      <c r="L20" s="32">
        <f t="shared" si="10"/>
        <v>0</v>
      </c>
      <c r="M20" s="3"/>
      <c r="O20" s="13">
        <v>4</v>
      </c>
      <c r="P20" s="14">
        <v>0.5</v>
      </c>
      <c r="Q20" s="14">
        <f>P20+Q19</f>
        <v>1</v>
      </c>
      <c r="R20" s="14">
        <f>S19+0.01</f>
        <v>0.51</v>
      </c>
      <c r="S20" s="15">
        <f>Q20</f>
        <v>1</v>
      </c>
    </row>
    <row r="21" spans="1:19" x14ac:dyDescent="0.25">
      <c r="A21" s="9">
        <v>11</v>
      </c>
      <c r="B21" s="31">
        <v>0.62</v>
      </c>
      <c r="C21" s="31">
        <f t="shared" ref="C21:C23" si="11">LOOKUP(B21,R$3:S$6,O$3:O$6)</f>
        <v>450</v>
      </c>
      <c r="D21" s="31">
        <f t="shared" ref="D21:D23" si="12">F20</f>
        <v>0</v>
      </c>
      <c r="E21" s="31"/>
      <c r="F21" s="33">
        <v>0</v>
      </c>
      <c r="G21" s="31"/>
      <c r="H21" s="31">
        <f t="shared" ref="H21:H23" si="13">I$7*F21</f>
        <v>0</v>
      </c>
      <c r="I21" s="31"/>
      <c r="J21" s="31">
        <v>0.8</v>
      </c>
      <c r="K21" s="33">
        <v>0</v>
      </c>
      <c r="L21" s="32">
        <f t="shared" ref="L21:L23" si="14">IF(K21&gt;0,K21+A21+1,0)</f>
        <v>0</v>
      </c>
      <c r="M21" s="3"/>
    </row>
    <row r="22" spans="1:19" x14ac:dyDescent="0.25">
      <c r="A22" s="9">
        <v>12</v>
      </c>
      <c r="B22" s="31">
        <v>0.13</v>
      </c>
      <c r="C22" s="31">
        <f t="shared" si="11"/>
        <v>500</v>
      </c>
      <c r="D22" s="31">
        <f t="shared" si="12"/>
        <v>0</v>
      </c>
      <c r="E22" s="31"/>
      <c r="F22" s="33">
        <v>0</v>
      </c>
      <c r="G22" s="31"/>
      <c r="H22" s="31">
        <f t="shared" si="13"/>
        <v>0</v>
      </c>
      <c r="I22" s="31"/>
      <c r="J22" s="31">
        <v>0.23</v>
      </c>
      <c r="K22" s="33">
        <v>0</v>
      </c>
      <c r="L22" s="32">
        <f t="shared" si="14"/>
        <v>0</v>
      </c>
    </row>
    <row r="23" spans="1:19" x14ac:dyDescent="0.25">
      <c r="A23" s="34">
        <v>13</v>
      </c>
      <c r="B23" s="31">
        <v>0.78</v>
      </c>
      <c r="C23" s="31">
        <f t="shared" si="11"/>
        <v>400</v>
      </c>
      <c r="D23" s="31">
        <f t="shared" si="12"/>
        <v>0</v>
      </c>
      <c r="E23" s="31">
        <f>C7</f>
        <v>1095</v>
      </c>
      <c r="F23" s="31">
        <f>D23+E23-C23</f>
        <v>695</v>
      </c>
      <c r="G23" s="31"/>
      <c r="H23" s="31">
        <f t="shared" si="13"/>
        <v>347.5</v>
      </c>
      <c r="I23" s="31">
        <f>K7</f>
        <v>25</v>
      </c>
      <c r="J23" s="31">
        <v>0.13</v>
      </c>
      <c r="K23" s="31">
        <f t="shared" ref="K23" si="15">IF(F23&lt;=E$7,LOOKUP(J23,R$18:S$20,O$18:O$20),0)</f>
        <v>0</v>
      </c>
      <c r="L23" s="32">
        <f t="shared" si="14"/>
        <v>0</v>
      </c>
    </row>
    <row r="24" spans="1:19" x14ac:dyDescent="0.25">
      <c r="A24" s="9">
        <v>14</v>
      </c>
      <c r="B24" s="31">
        <v>0.21</v>
      </c>
      <c r="C24" s="31">
        <f t="shared" ref="C24" si="16">LOOKUP(B24,R$3:S$6,O$3:O$6)</f>
        <v>500</v>
      </c>
      <c r="D24" s="31">
        <f t="shared" ref="D24" si="17">F23</f>
        <v>695</v>
      </c>
      <c r="E24" s="31"/>
      <c r="F24" s="31">
        <f t="shared" ref="F24" si="18">D24-C24</f>
        <v>195</v>
      </c>
      <c r="G24" s="31"/>
      <c r="H24" s="31">
        <f t="shared" ref="H24" si="19">I$7*F24</f>
        <v>97.5</v>
      </c>
      <c r="I24" s="31"/>
      <c r="J24" s="31">
        <v>0.18</v>
      </c>
      <c r="K24" s="31">
        <f t="shared" ref="K24" si="20">IF(F24&lt;=E$7,LOOKUP(J24,R$18:S$20,O$18:O$20),0)</f>
        <v>3</v>
      </c>
      <c r="L24" s="32">
        <f t="shared" ref="L24" si="21">IF(K24&gt;0,K24+A24+1,0)</f>
        <v>18</v>
      </c>
    </row>
    <row r="25" spans="1:19" x14ac:dyDescent="0.25">
      <c r="A25" s="9">
        <v>15</v>
      </c>
      <c r="B25" s="31">
        <v>0.76</v>
      </c>
      <c r="C25" s="31">
        <f t="shared" ref="C25" si="22">LOOKUP(B25,R$3:S$6,O$3:O$6)</f>
        <v>400</v>
      </c>
      <c r="D25" s="31">
        <f t="shared" ref="D25" si="23">F24</f>
        <v>195</v>
      </c>
      <c r="E25" s="31"/>
      <c r="F25" s="33">
        <v>0</v>
      </c>
      <c r="G25" s="31"/>
      <c r="H25" s="31">
        <f t="shared" ref="H25" si="24">I$7*F25</f>
        <v>0</v>
      </c>
      <c r="I25" s="31"/>
      <c r="J25" s="31">
        <v>0.19</v>
      </c>
      <c r="K25" s="33">
        <v>0</v>
      </c>
      <c r="L25" s="32">
        <f t="shared" ref="L25" si="25">IF(K25&gt;0,K25+A25+1,0)</f>
        <v>0</v>
      </c>
    </row>
    <row r="26" spans="1:19" x14ac:dyDescent="0.25">
      <c r="A26" s="9">
        <v>16</v>
      </c>
      <c r="B26" s="31">
        <v>0.86</v>
      </c>
      <c r="C26" s="31">
        <f t="shared" ref="C26:C28" si="26">LOOKUP(B26,R$3:S$6,O$3:O$6)</f>
        <v>350</v>
      </c>
      <c r="D26" s="31">
        <f t="shared" ref="D26:D28" si="27">F25</f>
        <v>0</v>
      </c>
      <c r="E26" s="31"/>
      <c r="F26" s="33">
        <v>0</v>
      </c>
      <c r="G26" s="31"/>
      <c r="H26" s="31">
        <f t="shared" ref="H26:H28" si="28">I$7*F26</f>
        <v>0</v>
      </c>
      <c r="I26" s="31"/>
      <c r="J26" s="31">
        <v>0.23</v>
      </c>
      <c r="K26" s="33">
        <v>0</v>
      </c>
      <c r="L26" s="32">
        <f t="shared" ref="L26:L28" si="29">IF(K26&gt;0,K26+A26+1,0)</f>
        <v>0</v>
      </c>
    </row>
    <row r="27" spans="1:19" x14ac:dyDescent="0.25">
      <c r="A27" s="9">
        <v>17</v>
      </c>
      <c r="B27" s="31">
        <v>0.28000000000000003</v>
      </c>
      <c r="C27" s="31">
        <f t="shared" si="26"/>
        <v>450</v>
      </c>
      <c r="D27" s="31">
        <f t="shared" si="27"/>
        <v>0</v>
      </c>
      <c r="E27" s="31"/>
      <c r="F27" s="33">
        <v>0</v>
      </c>
      <c r="G27" s="31"/>
      <c r="H27" s="31">
        <f t="shared" si="28"/>
        <v>0</v>
      </c>
      <c r="I27" s="31"/>
      <c r="J27" s="31">
        <v>0.18</v>
      </c>
      <c r="K27" s="33">
        <v>0</v>
      </c>
      <c r="L27" s="32">
        <f t="shared" si="29"/>
        <v>0</v>
      </c>
    </row>
    <row r="28" spans="1:19" x14ac:dyDescent="0.25">
      <c r="A28" s="34">
        <v>18</v>
      </c>
      <c r="B28" s="31">
        <v>0.45</v>
      </c>
      <c r="C28" s="31">
        <f t="shared" si="26"/>
        <v>450</v>
      </c>
      <c r="D28" s="31">
        <f t="shared" si="27"/>
        <v>0</v>
      </c>
      <c r="E28" s="31">
        <f>C7</f>
        <v>1095</v>
      </c>
      <c r="F28" s="31">
        <f>D28+E28-C28</f>
        <v>645</v>
      </c>
      <c r="G28" s="31"/>
      <c r="H28" s="31">
        <f t="shared" si="28"/>
        <v>322.5</v>
      </c>
      <c r="I28" s="31">
        <f>K7</f>
        <v>25</v>
      </c>
      <c r="J28" s="31">
        <v>0.23</v>
      </c>
      <c r="K28" s="31">
        <f t="shared" ref="K28" si="30">IF(F28&lt;=E$7,LOOKUP(J28,R$18:S$20,O$18:O$20),0)</f>
        <v>0</v>
      </c>
      <c r="L28" s="32">
        <f t="shared" si="29"/>
        <v>0</v>
      </c>
    </row>
    <row r="29" spans="1:19" ht="15.75" thickBot="1" x14ac:dyDescent="0.3">
      <c r="A29" s="35">
        <v>19</v>
      </c>
      <c r="B29" s="36">
        <v>0.9</v>
      </c>
      <c r="C29" s="36">
        <f t="shared" ref="C29" si="31">LOOKUP(B29,R$3:S$6,O$3:O$6)</f>
        <v>350</v>
      </c>
      <c r="D29" s="36">
        <f t="shared" ref="D29" si="32">F28</f>
        <v>645</v>
      </c>
      <c r="E29" s="36">
        <f>C8</f>
        <v>0</v>
      </c>
      <c r="F29" s="36">
        <f>D29+E29-C29</f>
        <v>295</v>
      </c>
      <c r="G29" s="36"/>
      <c r="H29" s="36">
        <f t="shared" ref="H29" si="33">I$7*F29</f>
        <v>147.5</v>
      </c>
      <c r="I29" s="36"/>
      <c r="J29" s="36">
        <v>0.46</v>
      </c>
      <c r="K29" s="36">
        <f t="shared" ref="K29" si="34">IF(F29&lt;=E$7,LOOKUP(J29,R$18:S$20,O$18:O$20),0)</f>
        <v>3</v>
      </c>
      <c r="L29" s="37">
        <f t="shared" ref="L29" si="35">IF(K29&gt;0,K29+A29+1,0)</f>
        <v>23</v>
      </c>
    </row>
    <row r="30" spans="1:19" ht="15.75" thickBot="1" x14ac:dyDescent="0.3">
      <c r="G30" s="38" t="s">
        <v>25</v>
      </c>
      <c r="H30" s="39">
        <f>SUM(H11:H29)</f>
        <v>1660</v>
      </c>
      <c r="I30" s="40">
        <f>SUM(I11:I29)</f>
        <v>75</v>
      </c>
    </row>
  </sheetData>
  <mergeCells count="15">
    <mergeCell ref="I9:I10"/>
    <mergeCell ref="J9:J10"/>
    <mergeCell ref="K9:K10"/>
    <mergeCell ref="L9:L10"/>
    <mergeCell ref="D9:F9"/>
    <mergeCell ref="A9:A10"/>
    <mergeCell ref="C9:C10"/>
    <mergeCell ref="B9:B10"/>
    <mergeCell ref="G9:G10"/>
    <mergeCell ref="H9:H10"/>
    <mergeCell ref="O16:O17"/>
    <mergeCell ref="P16:P17"/>
    <mergeCell ref="Q16:Q17"/>
    <mergeCell ref="R16:R17"/>
    <mergeCell ref="S16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6DB-379E-4119-9C43-83779C84CD7B}">
  <dimension ref="A1:P37"/>
  <sheetViews>
    <sheetView zoomScale="70" zoomScaleNormal="70" workbookViewId="0">
      <selection activeCell="S8" sqref="S8"/>
    </sheetView>
  </sheetViews>
  <sheetFormatPr baseColWidth="10" defaultRowHeight="15" x14ac:dyDescent="0.25"/>
  <sheetData>
    <row r="1" spans="1:16" ht="45" x14ac:dyDescent="0.25">
      <c r="A1" s="144" t="s">
        <v>40</v>
      </c>
      <c r="B1" s="144"/>
      <c r="C1" s="144"/>
      <c r="D1" s="144"/>
      <c r="E1" s="144"/>
    </row>
    <row r="4" spans="1:16" x14ac:dyDescent="0.25">
      <c r="B4" s="140" t="s">
        <v>29</v>
      </c>
      <c r="C4" s="141"/>
      <c r="D4" s="141"/>
      <c r="E4" s="141"/>
      <c r="F4" s="142"/>
    </row>
    <row r="5" spans="1:16" x14ac:dyDescent="0.25">
      <c r="B5" s="76" t="s">
        <v>30</v>
      </c>
      <c r="C5" s="76" t="s">
        <v>31</v>
      </c>
      <c r="D5" s="77" t="s">
        <v>32</v>
      </c>
      <c r="E5" s="77" t="s">
        <v>33</v>
      </c>
      <c r="F5" s="77" t="s">
        <v>34</v>
      </c>
      <c r="H5" s="143" t="s">
        <v>35</v>
      </c>
      <c r="I5" s="143"/>
      <c r="K5" s="78"/>
      <c r="L5" s="79" t="s">
        <v>29</v>
      </c>
      <c r="M5" s="79" t="s">
        <v>36</v>
      </c>
      <c r="N5" s="79" t="s">
        <v>37</v>
      </c>
      <c r="O5" s="78" t="s">
        <v>38</v>
      </c>
      <c r="P5" s="78" t="s">
        <v>39</v>
      </c>
    </row>
    <row r="6" spans="1:16" x14ac:dyDescent="0.25">
      <c r="B6" s="76">
        <v>2</v>
      </c>
      <c r="C6" s="76">
        <v>0.1</v>
      </c>
      <c r="D6" s="77">
        <f>+C6</f>
        <v>0.1</v>
      </c>
      <c r="E6" s="77">
        <v>0</v>
      </c>
      <c r="F6" s="77">
        <f>D6</f>
        <v>0.1</v>
      </c>
      <c r="H6" s="80">
        <v>1</v>
      </c>
      <c r="I6">
        <v>0.63</v>
      </c>
      <c r="J6" s="80">
        <v>0.18</v>
      </c>
      <c r="L6" s="80" cm="1">
        <f t="array" ref="L6:L37">LOOKUP(I6:I37,E6:F9,B6:B9)</f>
        <v>4</v>
      </c>
      <c r="M6" s="80" cm="1">
        <f t="array" ref="M6:M37">LOOKUP(I6:I37,E14:F16,B14:B16)</f>
        <v>19</v>
      </c>
      <c r="N6" s="80" cm="1">
        <f t="array" ref="N6:N37">LOOKUP(I6:I37,E21:F27,B21:B27)</f>
        <v>43</v>
      </c>
      <c r="O6">
        <f>(L6*M6)+N6</f>
        <v>119</v>
      </c>
      <c r="P6">
        <f>AVERAGE(O6:O20)</f>
        <v>118.2</v>
      </c>
    </row>
    <row r="7" spans="1:16" x14ac:dyDescent="0.25">
      <c r="B7" s="76">
        <v>3</v>
      </c>
      <c r="C7" s="76">
        <v>0.4</v>
      </c>
      <c r="D7" s="77">
        <f>D6+C7</f>
        <v>0.5</v>
      </c>
      <c r="E7" s="77">
        <f>F6</f>
        <v>0.1</v>
      </c>
      <c r="F7" s="77">
        <f>D7</f>
        <v>0.5</v>
      </c>
      <c r="H7" s="80">
        <v>2</v>
      </c>
      <c r="I7">
        <v>0.95</v>
      </c>
      <c r="J7" s="80">
        <v>0.96</v>
      </c>
      <c r="L7" s="80">
        <v>5</v>
      </c>
      <c r="M7" s="80">
        <v>20</v>
      </c>
      <c r="N7" s="80">
        <v>46</v>
      </c>
      <c r="O7">
        <f t="shared" ref="O7:O37" si="0">(L7*M7)+N7</f>
        <v>146</v>
      </c>
    </row>
    <row r="8" spans="1:16" x14ac:dyDescent="0.25">
      <c r="B8" s="76">
        <v>4</v>
      </c>
      <c r="C8" s="76">
        <v>0.3</v>
      </c>
      <c r="D8" s="77">
        <f>D7+C8</f>
        <v>0.8</v>
      </c>
      <c r="E8" s="77">
        <f>F7</f>
        <v>0.5</v>
      </c>
      <c r="F8" s="77">
        <f>D8</f>
        <v>0.8</v>
      </c>
      <c r="H8" s="80">
        <v>3</v>
      </c>
      <c r="I8">
        <v>0.94</v>
      </c>
      <c r="J8" s="80">
        <v>0.27</v>
      </c>
      <c r="L8" s="80">
        <v>5</v>
      </c>
      <c r="M8" s="80">
        <v>20</v>
      </c>
      <c r="N8" s="80">
        <v>45</v>
      </c>
      <c r="O8">
        <f t="shared" si="0"/>
        <v>145</v>
      </c>
    </row>
    <row r="9" spans="1:16" x14ac:dyDescent="0.25">
      <c r="B9" s="76">
        <v>5</v>
      </c>
      <c r="C9" s="76">
        <v>0.2</v>
      </c>
      <c r="D9" s="77">
        <f>D8+C9</f>
        <v>1</v>
      </c>
      <c r="E9" s="77">
        <f>F8</f>
        <v>0.8</v>
      </c>
      <c r="F9" s="77">
        <f>D9</f>
        <v>1</v>
      </c>
      <c r="H9" s="80">
        <v>4</v>
      </c>
      <c r="I9">
        <v>0.37</v>
      </c>
      <c r="J9" s="80">
        <v>0.82</v>
      </c>
      <c r="L9" s="80">
        <v>3</v>
      </c>
      <c r="M9" s="80">
        <v>19</v>
      </c>
      <c r="N9" s="80">
        <v>42</v>
      </c>
      <c r="O9">
        <f t="shared" si="0"/>
        <v>99</v>
      </c>
    </row>
    <row r="10" spans="1:16" x14ac:dyDescent="0.25">
      <c r="B10" s="81"/>
      <c r="C10" s="81"/>
      <c r="H10" s="80">
        <v>5</v>
      </c>
      <c r="I10">
        <v>0.88</v>
      </c>
      <c r="J10" s="80">
        <v>0.65</v>
      </c>
      <c r="L10" s="80">
        <v>5</v>
      </c>
      <c r="M10" s="80">
        <v>20</v>
      </c>
      <c r="N10" s="80">
        <v>45</v>
      </c>
      <c r="O10">
        <f t="shared" si="0"/>
        <v>145</v>
      </c>
    </row>
    <row r="11" spans="1:16" x14ac:dyDescent="0.25">
      <c r="B11" s="81"/>
      <c r="C11" s="81"/>
      <c r="H11" s="80">
        <v>6</v>
      </c>
      <c r="I11">
        <v>0.82</v>
      </c>
      <c r="J11" s="80">
        <v>0.63</v>
      </c>
      <c r="L11" s="80">
        <v>5</v>
      </c>
      <c r="M11" s="80">
        <v>20</v>
      </c>
      <c r="N11" s="80">
        <v>44</v>
      </c>
      <c r="O11">
        <f t="shared" si="0"/>
        <v>144</v>
      </c>
    </row>
    <row r="12" spans="1:16" x14ac:dyDescent="0.25">
      <c r="B12" s="140" t="s">
        <v>36</v>
      </c>
      <c r="C12" s="141"/>
      <c r="D12" s="141"/>
      <c r="E12" s="141"/>
      <c r="F12" s="142"/>
      <c r="H12" s="80">
        <v>7</v>
      </c>
      <c r="I12">
        <v>0.01</v>
      </c>
      <c r="J12" s="80">
        <v>0.23</v>
      </c>
      <c r="L12" s="80">
        <v>2</v>
      </c>
      <c r="M12" s="80">
        <v>18</v>
      </c>
      <c r="N12" s="80">
        <v>40</v>
      </c>
      <c r="O12">
        <f t="shared" si="0"/>
        <v>76</v>
      </c>
    </row>
    <row r="13" spans="1:16" x14ac:dyDescent="0.25">
      <c r="B13" s="76" t="s">
        <v>30</v>
      </c>
      <c r="C13" s="76" t="s">
        <v>31</v>
      </c>
      <c r="D13" s="77" t="s">
        <v>32</v>
      </c>
      <c r="E13" s="77" t="s">
        <v>33</v>
      </c>
      <c r="F13" s="77" t="s">
        <v>34</v>
      </c>
      <c r="H13" s="80">
        <v>8</v>
      </c>
      <c r="I13">
        <v>0.75</v>
      </c>
      <c r="J13" s="80">
        <v>0.31</v>
      </c>
      <c r="L13" s="80">
        <v>4</v>
      </c>
      <c r="M13" s="80">
        <v>20</v>
      </c>
      <c r="N13" s="80">
        <v>44</v>
      </c>
      <c r="O13">
        <f t="shared" si="0"/>
        <v>124</v>
      </c>
    </row>
    <row r="14" spans="1:16" x14ac:dyDescent="0.25">
      <c r="B14" s="76">
        <v>18</v>
      </c>
      <c r="C14" s="76">
        <v>0.25</v>
      </c>
      <c r="D14" s="77">
        <f>+C14</f>
        <v>0.25</v>
      </c>
      <c r="E14" s="77">
        <v>0</v>
      </c>
      <c r="F14" s="77">
        <f>D14</f>
        <v>0.25</v>
      </c>
      <c r="H14" s="80">
        <v>9</v>
      </c>
      <c r="I14">
        <v>0.64</v>
      </c>
      <c r="J14" s="80">
        <v>0.14000000000000001</v>
      </c>
      <c r="L14" s="80">
        <v>4</v>
      </c>
      <c r="M14" s="80">
        <v>19</v>
      </c>
      <c r="N14" s="80">
        <v>43</v>
      </c>
      <c r="O14">
        <f t="shared" si="0"/>
        <v>119</v>
      </c>
    </row>
    <row r="15" spans="1:16" x14ac:dyDescent="0.25">
      <c r="B15" s="76">
        <v>19</v>
      </c>
      <c r="C15" s="76">
        <v>0.45</v>
      </c>
      <c r="D15" s="77">
        <f>D14+C15</f>
        <v>0.7</v>
      </c>
      <c r="E15" s="77">
        <f>F14</f>
        <v>0.25</v>
      </c>
      <c r="F15" s="77">
        <f>D15</f>
        <v>0.7</v>
      </c>
      <c r="H15" s="80">
        <v>10</v>
      </c>
      <c r="I15">
        <v>0.93</v>
      </c>
      <c r="J15" s="80">
        <v>0.85</v>
      </c>
      <c r="L15" s="80">
        <v>5</v>
      </c>
      <c r="M15" s="80">
        <v>20</v>
      </c>
      <c r="N15" s="80">
        <v>45</v>
      </c>
      <c r="O15">
        <f t="shared" si="0"/>
        <v>145</v>
      </c>
    </row>
    <row r="16" spans="1:16" x14ac:dyDescent="0.25">
      <c r="B16" s="76">
        <v>20</v>
      </c>
      <c r="C16" s="76">
        <v>0.3</v>
      </c>
      <c r="D16" s="77">
        <f>D15+C16</f>
        <v>1</v>
      </c>
      <c r="E16" s="77">
        <f>F15</f>
        <v>0.7</v>
      </c>
      <c r="F16" s="77">
        <f>D16</f>
        <v>1</v>
      </c>
      <c r="H16" s="80">
        <v>11</v>
      </c>
      <c r="I16">
        <v>0.45</v>
      </c>
      <c r="J16" s="80">
        <v>0.03</v>
      </c>
      <c r="L16" s="80">
        <v>3</v>
      </c>
      <c r="M16" s="80">
        <v>19</v>
      </c>
      <c r="N16" s="80">
        <v>42</v>
      </c>
      <c r="O16">
        <f t="shared" si="0"/>
        <v>99</v>
      </c>
    </row>
    <row r="17" spans="2:15" x14ac:dyDescent="0.25">
      <c r="H17" s="80">
        <v>12</v>
      </c>
      <c r="I17">
        <v>0.69</v>
      </c>
      <c r="J17" s="80">
        <v>0.94</v>
      </c>
      <c r="L17" s="80">
        <v>4</v>
      </c>
      <c r="M17" s="80">
        <v>19</v>
      </c>
      <c r="N17" s="80">
        <v>43</v>
      </c>
      <c r="O17">
        <f t="shared" si="0"/>
        <v>119</v>
      </c>
    </row>
    <row r="18" spans="2:15" x14ac:dyDescent="0.25">
      <c r="H18" s="80">
        <v>13</v>
      </c>
      <c r="I18">
        <v>0.36</v>
      </c>
      <c r="J18" s="80">
        <v>0.06</v>
      </c>
      <c r="L18" s="80">
        <v>3</v>
      </c>
      <c r="M18" s="80">
        <v>19</v>
      </c>
      <c r="N18" s="80">
        <v>42</v>
      </c>
      <c r="O18">
        <f t="shared" si="0"/>
        <v>99</v>
      </c>
    </row>
    <row r="19" spans="2:15" x14ac:dyDescent="0.25">
      <c r="B19" s="140" t="s">
        <v>37</v>
      </c>
      <c r="C19" s="141"/>
      <c r="D19" s="141"/>
      <c r="E19" s="141"/>
      <c r="F19" s="142"/>
      <c r="H19" s="80">
        <v>14</v>
      </c>
      <c r="I19">
        <v>0.22</v>
      </c>
      <c r="J19" s="80">
        <v>0.04</v>
      </c>
      <c r="L19" s="80">
        <v>3</v>
      </c>
      <c r="M19" s="80">
        <v>18</v>
      </c>
      <c r="N19" s="80">
        <v>41</v>
      </c>
      <c r="O19">
        <f t="shared" si="0"/>
        <v>95</v>
      </c>
    </row>
    <row r="20" spans="2:15" x14ac:dyDescent="0.25">
      <c r="B20" s="76" t="s">
        <v>30</v>
      </c>
      <c r="C20" s="76" t="s">
        <v>31</v>
      </c>
      <c r="D20" s="77" t="s">
        <v>32</v>
      </c>
      <c r="E20" s="77" t="s">
        <v>33</v>
      </c>
      <c r="F20" s="77" t="s">
        <v>34</v>
      </c>
      <c r="H20" s="80">
        <v>15</v>
      </c>
      <c r="I20">
        <v>0.42</v>
      </c>
      <c r="J20" s="80">
        <v>0.13</v>
      </c>
      <c r="L20" s="80">
        <v>3</v>
      </c>
      <c r="M20" s="80">
        <v>19</v>
      </c>
      <c r="N20" s="80">
        <v>42</v>
      </c>
      <c r="O20">
        <f t="shared" si="0"/>
        <v>99</v>
      </c>
    </row>
    <row r="21" spans="2:15" x14ac:dyDescent="0.25">
      <c r="B21" s="76">
        <v>40</v>
      </c>
      <c r="C21" s="76">
        <v>0.1</v>
      </c>
      <c r="D21" s="77">
        <f>+C21</f>
        <v>0.1</v>
      </c>
      <c r="E21" s="77">
        <v>0</v>
      </c>
      <c r="F21" s="77">
        <f t="shared" ref="F21:F27" si="1">D21</f>
        <v>0.1</v>
      </c>
      <c r="H21" s="80">
        <v>16</v>
      </c>
      <c r="I21">
        <v>0.62</v>
      </c>
      <c r="J21" s="80">
        <v>0.9</v>
      </c>
      <c r="L21" s="80">
        <v>4</v>
      </c>
      <c r="M21" s="80">
        <v>19</v>
      </c>
      <c r="N21" s="80">
        <v>43</v>
      </c>
      <c r="O21">
        <f t="shared" si="0"/>
        <v>119</v>
      </c>
    </row>
    <row r="22" spans="2:15" x14ac:dyDescent="0.25">
      <c r="B22" s="76">
        <v>41</v>
      </c>
      <c r="C22" s="76">
        <v>0.2</v>
      </c>
      <c r="D22" s="77">
        <f t="shared" ref="D22:D27" si="2">D21+C22</f>
        <v>0.30000000000000004</v>
      </c>
      <c r="E22" s="77">
        <f t="shared" ref="E22:E27" si="3">F21</f>
        <v>0.1</v>
      </c>
      <c r="F22" s="77">
        <f t="shared" si="1"/>
        <v>0.30000000000000004</v>
      </c>
      <c r="H22" s="80">
        <v>17</v>
      </c>
      <c r="I22">
        <v>0.38</v>
      </c>
      <c r="J22" s="80">
        <v>0.24</v>
      </c>
      <c r="L22" s="80">
        <v>3</v>
      </c>
      <c r="M22" s="80">
        <v>19</v>
      </c>
      <c r="N22" s="80">
        <v>42</v>
      </c>
      <c r="O22">
        <f t="shared" si="0"/>
        <v>99</v>
      </c>
    </row>
    <row r="23" spans="2:15" x14ac:dyDescent="0.25">
      <c r="B23" s="76">
        <v>42</v>
      </c>
      <c r="C23" s="76">
        <v>0.2</v>
      </c>
      <c r="D23" s="77">
        <f t="shared" si="2"/>
        <v>0.5</v>
      </c>
      <c r="E23" s="77">
        <f t="shared" si="3"/>
        <v>0.30000000000000004</v>
      </c>
      <c r="F23" s="77">
        <f t="shared" si="1"/>
        <v>0.5</v>
      </c>
      <c r="H23" s="80">
        <v>18</v>
      </c>
      <c r="I23">
        <v>0.38</v>
      </c>
      <c r="J23" s="80">
        <v>0.6</v>
      </c>
      <c r="L23" s="80">
        <v>3</v>
      </c>
      <c r="M23" s="80">
        <v>19</v>
      </c>
      <c r="N23" s="80">
        <v>42</v>
      </c>
      <c r="O23">
        <f t="shared" si="0"/>
        <v>99</v>
      </c>
    </row>
    <row r="24" spans="2:15" x14ac:dyDescent="0.25">
      <c r="B24" s="76">
        <v>43</v>
      </c>
      <c r="C24" s="76">
        <v>0.2</v>
      </c>
      <c r="D24" s="77">
        <f t="shared" si="2"/>
        <v>0.7</v>
      </c>
      <c r="E24" s="77">
        <f t="shared" si="3"/>
        <v>0.5</v>
      </c>
      <c r="F24" s="77">
        <f t="shared" si="1"/>
        <v>0.7</v>
      </c>
      <c r="H24" s="80">
        <v>19</v>
      </c>
      <c r="I24">
        <v>0.82</v>
      </c>
      <c r="J24" s="80">
        <v>0.83</v>
      </c>
      <c r="L24" s="80">
        <v>5</v>
      </c>
      <c r="M24" s="80">
        <v>20</v>
      </c>
      <c r="N24" s="80">
        <v>44</v>
      </c>
      <c r="O24">
        <f t="shared" si="0"/>
        <v>144</v>
      </c>
    </row>
    <row r="25" spans="2:15" x14ac:dyDescent="0.25">
      <c r="B25" s="76">
        <v>44</v>
      </c>
      <c r="C25" s="1">
        <v>0.15</v>
      </c>
      <c r="D25" s="77">
        <f t="shared" si="2"/>
        <v>0.85</v>
      </c>
      <c r="E25" s="77">
        <f t="shared" si="3"/>
        <v>0.7</v>
      </c>
      <c r="F25" s="77">
        <f t="shared" si="1"/>
        <v>0.85</v>
      </c>
      <c r="H25" s="80">
        <v>20</v>
      </c>
      <c r="I25">
        <v>0.77</v>
      </c>
      <c r="J25" s="80">
        <v>0.3</v>
      </c>
      <c r="L25" s="80">
        <v>4</v>
      </c>
      <c r="M25" s="80">
        <v>20</v>
      </c>
      <c r="N25" s="80">
        <v>44</v>
      </c>
      <c r="O25">
        <f t="shared" si="0"/>
        <v>124</v>
      </c>
    </row>
    <row r="26" spans="2:15" x14ac:dyDescent="0.25">
      <c r="B26" s="76">
        <v>45</v>
      </c>
      <c r="C26" s="1">
        <v>0.1</v>
      </c>
      <c r="D26" s="77">
        <f t="shared" si="2"/>
        <v>0.95</v>
      </c>
      <c r="E26" s="77">
        <f t="shared" si="3"/>
        <v>0.85</v>
      </c>
      <c r="F26" s="77">
        <f t="shared" si="1"/>
        <v>0.95</v>
      </c>
      <c r="H26" s="80">
        <v>21</v>
      </c>
      <c r="I26">
        <v>0.62</v>
      </c>
      <c r="J26" s="80">
        <v>0.81</v>
      </c>
      <c r="L26" s="80">
        <v>4</v>
      </c>
      <c r="M26" s="80">
        <v>19</v>
      </c>
      <c r="N26" s="80">
        <v>43</v>
      </c>
      <c r="O26">
        <f t="shared" si="0"/>
        <v>119</v>
      </c>
    </row>
    <row r="27" spans="2:15" x14ac:dyDescent="0.25">
      <c r="B27" s="76">
        <v>46</v>
      </c>
      <c r="C27" s="1">
        <v>0.05</v>
      </c>
      <c r="D27" s="77">
        <f t="shared" si="2"/>
        <v>1</v>
      </c>
      <c r="E27" s="77">
        <f t="shared" si="3"/>
        <v>0.95</v>
      </c>
      <c r="F27" s="77">
        <f t="shared" si="1"/>
        <v>1</v>
      </c>
      <c r="H27" s="80">
        <v>22</v>
      </c>
      <c r="I27">
        <v>0.94</v>
      </c>
      <c r="J27" s="80">
        <v>0.6</v>
      </c>
      <c r="L27" s="80">
        <v>5</v>
      </c>
      <c r="M27" s="80">
        <v>20</v>
      </c>
      <c r="N27" s="80">
        <v>45</v>
      </c>
      <c r="O27">
        <f t="shared" si="0"/>
        <v>145</v>
      </c>
    </row>
    <row r="28" spans="2:15" x14ac:dyDescent="0.25">
      <c r="H28" s="80">
        <v>23</v>
      </c>
      <c r="I28">
        <v>0.36</v>
      </c>
      <c r="J28" s="80">
        <v>0.27</v>
      </c>
      <c r="L28" s="80">
        <v>3</v>
      </c>
      <c r="M28" s="80">
        <v>19</v>
      </c>
      <c r="N28" s="80">
        <v>42</v>
      </c>
      <c r="O28">
        <f t="shared" si="0"/>
        <v>99</v>
      </c>
    </row>
    <row r="29" spans="2:15" x14ac:dyDescent="0.25">
      <c r="H29" s="80">
        <v>24</v>
      </c>
      <c r="I29">
        <v>0.98</v>
      </c>
      <c r="J29" s="80">
        <v>0.25</v>
      </c>
      <c r="L29" s="80">
        <v>5</v>
      </c>
      <c r="M29" s="80">
        <v>20</v>
      </c>
      <c r="N29" s="80">
        <v>46</v>
      </c>
      <c r="O29">
        <f t="shared" si="0"/>
        <v>146</v>
      </c>
    </row>
    <row r="30" spans="2:15" x14ac:dyDescent="0.25">
      <c r="H30" s="80">
        <v>25</v>
      </c>
      <c r="I30">
        <v>0.99</v>
      </c>
      <c r="J30" s="80">
        <v>0.56000000000000005</v>
      </c>
      <c r="L30" s="80">
        <v>5</v>
      </c>
      <c r="M30" s="80">
        <v>20</v>
      </c>
      <c r="N30" s="80">
        <v>46</v>
      </c>
      <c r="O30">
        <f t="shared" si="0"/>
        <v>146</v>
      </c>
    </row>
    <row r="31" spans="2:15" x14ac:dyDescent="0.25">
      <c r="H31" s="80">
        <v>26</v>
      </c>
      <c r="I31">
        <v>0.99</v>
      </c>
      <c r="J31" s="80">
        <v>0.64</v>
      </c>
      <c r="L31" s="80">
        <v>5</v>
      </c>
      <c r="M31" s="80">
        <v>20</v>
      </c>
      <c r="N31" s="80">
        <v>46</v>
      </c>
      <c r="O31">
        <f t="shared" si="0"/>
        <v>146</v>
      </c>
    </row>
    <row r="32" spans="2:15" x14ac:dyDescent="0.25">
      <c r="H32" s="80">
        <v>27</v>
      </c>
      <c r="I32">
        <v>0.03</v>
      </c>
      <c r="J32" s="80">
        <v>0.54</v>
      </c>
      <c r="L32" s="80">
        <v>2</v>
      </c>
      <c r="M32" s="80">
        <v>18</v>
      </c>
      <c r="N32" s="80">
        <v>40</v>
      </c>
      <c r="O32">
        <f t="shared" si="0"/>
        <v>76</v>
      </c>
    </row>
    <row r="33" spans="8:15" x14ac:dyDescent="0.25">
      <c r="H33" s="80">
        <v>28</v>
      </c>
      <c r="I33">
        <v>0.2</v>
      </c>
      <c r="J33" s="80">
        <v>0.88</v>
      </c>
      <c r="L33" s="80">
        <v>3</v>
      </c>
      <c r="M33" s="80">
        <v>18</v>
      </c>
      <c r="N33" s="80">
        <v>41</v>
      </c>
      <c r="O33">
        <f t="shared" si="0"/>
        <v>95</v>
      </c>
    </row>
    <row r="34" spans="8:15" x14ac:dyDescent="0.25">
      <c r="H34" s="80">
        <v>29</v>
      </c>
      <c r="I34">
        <v>0.15</v>
      </c>
      <c r="J34" s="80">
        <v>0.02</v>
      </c>
      <c r="L34" s="80">
        <v>3</v>
      </c>
      <c r="M34" s="80">
        <v>18</v>
      </c>
      <c r="N34" s="80">
        <v>41</v>
      </c>
      <c r="O34">
        <f t="shared" si="0"/>
        <v>95</v>
      </c>
    </row>
    <row r="35" spans="8:15" x14ac:dyDescent="0.25">
      <c r="H35" s="80">
        <v>30</v>
      </c>
      <c r="I35">
        <v>0.36</v>
      </c>
      <c r="J35" s="80">
        <v>0.64</v>
      </c>
      <c r="L35" s="80">
        <v>3</v>
      </c>
      <c r="M35" s="80">
        <v>19</v>
      </c>
      <c r="N35" s="80">
        <v>42</v>
      </c>
      <c r="O35">
        <f t="shared" si="0"/>
        <v>99</v>
      </c>
    </row>
    <row r="36" spans="8:15" x14ac:dyDescent="0.25">
      <c r="H36" s="80">
        <v>31</v>
      </c>
      <c r="I36">
        <v>0.52</v>
      </c>
      <c r="J36" s="80">
        <v>0.72</v>
      </c>
      <c r="L36" s="80">
        <v>4</v>
      </c>
      <c r="M36" s="80">
        <v>19</v>
      </c>
      <c r="N36" s="80">
        <v>43</v>
      </c>
      <c r="O36">
        <f t="shared" si="0"/>
        <v>119</v>
      </c>
    </row>
    <row r="37" spans="8:15" x14ac:dyDescent="0.25">
      <c r="H37" s="80">
        <v>32</v>
      </c>
      <c r="I37">
        <v>0.19</v>
      </c>
      <c r="J37" s="80">
        <v>0.45</v>
      </c>
      <c r="L37" s="80">
        <v>3</v>
      </c>
      <c r="M37" s="80">
        <v>18</v>
      </c>
      <c r="N37" s="80">
        <v>41</v>
      </c>
      <c r="O37">
        <f t="shared" si="0"/>
        <v>95</v>
      </c>
    </row>
  </sheetData>
  <mergeCells count="5">
    <mergeCell ref="B4:F4"/>
    <mergeCell ref="H5:I5"/>
    <mergeCell ref="B12:F12"/>
    <mergeCell ref="B19:F19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9966-EC36-46AC-8E38-71A801774B26}">
  <dimension ref="A3:J24"/>
  <sheetViews>
    <sheetView topLeftCell="A13" workbookViewId="0">
      <selection activeCell="B22" sqref="B22"/>
    </sheetView>
  </sheetViews>
  <sheetFormatPr baseColWidth="10" defaultRowHeight="15" x14ac:dyDescent="0.25"/>
  <sheetData>
    <row r="3" spans="1:10" x14ac:dyDescent="0.25">
      <c r="E3" s="78" t="s">
        <v>41</v>
      </c>
      <c r="F3">
        <v>0.83</v>
      </c>
      <c r="H3" s="82">
        <v>0.33</v>
      </c>
    </row>
    <row r="4" spans="1:10" ht="15.75" thickBot="1" x14ac:dyDescent="0.3">
      <c r="E4" s="78" t="s">
        <v>42</v>
      </c>
      <c r="F4">
        <v>1</v>
      </c>
    </row>
    <row r="5" spans="1:10" x14ac:dyDescent="0.25">
      <c r="A5" s="149" t="s">
        <v>43</v>
      </c>
      <c r="B5" s="152" t="s">
        <v>44</v>
      </c>
      <c r="C5" s="152" t="s">
        <v>44</v>
      </c>
      <c r="D5" s="145" t="s">
        <v>45</v>
      </c>
      <c r="E5" s="145" t="s">
        <v>46</v>
      </c>
      <c r="F5" s="145" t="s">
        <v>47</v>
      </c>
      <c r="G5" s="145" t="s">
        <v>48</v>
      </c>
      <c r="H5" s="145" t="s">
        <v>49</v>
      </c>
      <c r="I5" s="145" t="s">
        <v>50</v>
      </c>
      <c r="J5" s="147" t="s">
        <v>51</v>
      </c>
    </row>
    <row r="6" spans="1:10" x14ac:dyDescent="0.25">
      <c r="A6" s="150"/>
      <c r="B6" s="153"/>
      <c r="C6" s="153"/>
      <c r="D6" s="146"/>
      <c r="E6" s="146"/>
      <c r="F6" s="146"/>
      <c r="G6" s="146"/>
      <c r="H6" s="146"/>
      <c r="I6" s="146"/>
      <c r="J6" s="148"/>
    </row>
    <row r="7" spans="1:10" x14ac:dyDescent="0.25">
      <c r="A7" s="151"/>
      <c r="B7" s="83" t="s">
        <v>52</v>
      </c>
      <c r="C7" s="83" t="s">
        <v>53</v>
      </c>
      <c r="D7" s="146"/>
      <c r="E7" s="146"/>
      <c r="F7" s="146"/>
      <c r="G7" s="146"/>
      <c r="H7" s="146"/>
      <c r="I7" s="146"/>
      <c r="J7" s="148"/>
    </row>
    <row r="8" spans="1:10" x14ac:dyDescent="0.25">
      <c r="A8" s="84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85">
        <v>0</v>
      </c>
    </row>
    <row r="9" spans="1:10" x14ac:dyDescent="0.25">
      <c r="A9" s="86">
        <v>1</v>
      </c>
      <c r="B9" s="87">
        <v>0.52</v>
      </c>
      <c r="C9" s="87">
        <v>0.43</v>
      </c>
      <c r="D9" s="88">
        <f t="shared" ref="D9:D23" si="0">-1/$F$3*LN(B9)</f>
        <v>0.78786321374296864</v>
      </c>
      <c r="E9" s="88">
        <f>-1/$F$4*LN(C9)</f>
        <v>0.84397007029452897</v>
      </c>
      <c r="F9" s="89">
        <f>F8+D9</f>
        <v>0.78786321374296864</v>
      </c>
      <c r="G9" s="89">
        <f>MAX(F9,H8)</f>
        <v>0.78786321374296864</v>
      </c>
      <c r="H9" s="89">
        <f>G9+E9</f>
        <v>1.6318332840374976</v>
      </c>
      <c r="I9" s="90">
        <f t="shared" ref="I9" si="1">G9-F9</f>
        <v>0</v>
      </c>
      <c r="J9" s="91">
        <f>I9+E9</f>
        <v>0.84397007029452897</v>
      </c>
    </row>
    <row r="10" spans="1:10" x14ac:dyDescent="0.25">
      <c r="A10" s="86">
        <v>2</v>
      </c>
      <c r="B10" s="87">
        <v>0.79</v>
      </c>
      <c r="C10" s="87">
        <v>0.84</v>
      </c>
      <c r="D10" s="88">
        <f t="shared" si="0"/>
        <v>0.28400281147116851</v>
      </c>
      <c r="E10" s="88">
        <f t="shared" ref="E10:E23" si="2">-1/$F$4*LN(C10)</f>
        <v>0.1743533871447778</v>
      </c>
      <c r="F10" s="89">
        <f>F9+D10</f>
        <v>1.0718660252141372</v>
      </c>
      <c r="G10" s="89">
        <f>MAX(F10,H9)</f>
        <v>1.6318332840374976</v>
      </c>
      <c r="H10" s="89">
        <f>G10+E10</f>
        <v>1.8061866711822754</v>
      </c>
      <c r="I10" s="89">
        <f>G10-F10</f>
        <v>0.5599672588233604</v>
      </c>
      <c r="J10" s="91">
        <f>I10+E10</f>
        <v>0.73432064596813817</v>
      </c>
    </row>
    <row r="11" spans="1:10" x14ac:dyDescent="0.25">
      <c r="A11" s="86">
        <v>3</v>
      </c>
      <c r="B11" s="87">
        <v>0.03</v>
      </c>
      <c r="C11" s="87">
        <v>0.08</v>
      </c>
      <c r="D11" s="88">
        <f t="shared" si="0"/>
        <v>4.22476855098793</v>
      </c>
      <c r="E11" s="88">
        <f t="shared" si="2"/>
        <v>2.5257286443082556</v>
      </c>
      <c r="F11" s="89">
        <f t="shared" ref="F11:F23" si="3">F10+D11</f>
        <v>5.2966345762020675</v>
      </c>
      <c r="G11" s="89">
        <f>MAX(F11,H10)</f>
        <v>5.2966345762020675</v>
      </c>
      <c r="H11" s="89">
        <f t="shared" ref="H11:H23" si="4">G11+E11</f>
        <v>7.8223632205103231</v>
      </c>
      <c r="I11" s="89">
        <f t="shared" ref="I11:I23" si="5">G11-F11</f>
        <v>0</v>
      </c>
      <c r="J11" s="91">
        <f t="shared" ref="J11:J23" si="6">I11+E11</f>
        <v>2.5257286443082556</v>
      </c>
    </row>
    <row r="12" spans="1:10" x14ac:dyDescent="0.25">
      <c r="A12" s="86">
        <v>4</v>
      </c>
      <c r="B12" s="87">
        <v>0.12</v>
      </c>
      <c r="C12" s="92">
        <v>0.73</v>
      </c>
      <c r="D12" s="88">
        <f t="shared" si="0"/>
        <v>2.5545343809639651</v>
      </c>
      <c r="E12" s="88">
        <f t="shared" si="2"/>
        <v>0.31471074483970024</v>
      </c>
      <c r="F12" s="89">
        <f t="shared" si="3"/>
        <v>7.851168957166033</v>
      </c>
      <c r="G12" s="89">
        <f t="shared" ref="G12:G23" si="7">MAX(F12,H11)</f>
        <v>7.851168957166033</v>
      </c>
      <c r="H12" s="89">
        <f t="shared" si="4"/>
        <v>8.1658797020057339</v>
      </c>
      <c r="I12" s="89">
        <f t="shared" si="5"/>
        <v>0</v>
      </c>
      <c r="J12" s="91">
        <f t="shared" si="6"/>
        <v>0.31471074483970024</v>
      </c>
    </row>
    <row r="13" spans="1:10" x14ac:dyDescent="0.25">
      <c r="A13" s="86">
        <v>5</v>
      </c>
      <c r="B13" s="87">
        <v>0.43</v>
      </c>
      <c r="C13" s="87">
        <v>0.83</v>
      </c>
      <c r="D13" s="88">
        <f t="shared" si="0"/>
        <v>1.0168314099934086</v>
      </c>
      <c r="E13" s="88">
        <f t="shared" si="2"/>
        <v>0.18632957819149348</v>
      </c>
      <c r="F13" s="89">
        <f t="shared" si="3"/>
        <v>8.868000367159441</v>
      </c>
      <c r="G13" s="89">
        <f t="shared" si="7"/>
        <v>8.868000367159441</v>
      </c>
      <c r="H13" s="89">
        <f t="shared" si="4"/>
        <v>9.0543299453509345</v>
      </c>
      <c r="I13" s="89">
        <f t="shared" si="5"/>
        <v>0</v>
      </c>
      <c r="J13" s="91">
        <f t="shared" si="6"/>
        <v>0.18632957819149348</v>
      </c>
    </row>
    <row r="14" spans="1:10" x14ac:dyDescent="0.25">
      <c r="A14" s="86">
        <v>6</v>
      </c>
      <c r="B14" s="87">
        <v>0.61</v>
      </c>
      <c r="C14" s="87">
        <v>0.57999999999999996</v>
      </c>
      <c r="D14" s="88">
        <f t="shared" si="0"/>
        <v>0.59553773712624114</v>
      </c>
      <c r="E14" s="88">
        <f t="shared" si="2"/>
        <v>0.54472717544167215</v>
      </c>
      <c r="F14" s="89">
        <f t="shared" si="3"/>
        <v>9.4635381042856821</v>
      </c>
      <c r="G14" s="89">
        <f t="shared" si="7"/>
        <v>9.4635381042856821</v>
      </c>
      <c r="H14" s="89">
        <f t="shared" si="4"/>
        <v>10.008265279727354</v>
      </c>
      <c r="I14" s="89">
        <f t="shared" si="5"/>
        <v>0</v>
      </c>
      <c r="J14" s="91">
        <f t="shared" si="6"/>
        <v>0.54472717544167215</v>
      </c>
    </row>
    <row r="15" spans="1:10" x14ac:dyDescent="0.25">
      <c r="A15" s="86">
        <v>7</v>
      </c>
      <c r="B15" s="87">
        <v>0.26</v>
      </c>
      <c r="C15" s="87">
        <v>0.81</v>
      </c>
      <c r="D15" s="88">
        <f t="shared" si="0"/>
        <v>1.6229802987549511</v>
      </c>
      <c r="E15" s="88">
        <f t="shared" si="2"/>
        <v>0.21072103131565253</v>
      </c>
      <c r="F15" s="89">
        <f t="shared" si="3"/>
        <v>11.086518403040634</v>
      </c>
      <c r="G15" s="89">
        <f t="shared" si="7"/>
        <v>11.086518403040634</v>
      </c>
      <c r="H15" s="89">
        <f t="shared" si="4"/>
        <v>11.297239434356285</v>
      </c>
      <c r="I15" s="89">
        <f t="shared" si="5"/>
        <v>0</v>
      </c>
      <c r="J15" s="91">
        <f t="shared" si="6"/>
        <v>0.21072103131565253</v>
      </c>
    </row>
    <row r="16" spans="1:10" x14ac:dyDescent="0.25">
      <c r="A16" s="86">
        <v>8</v>
      </c>
      <c r="B16" s="87">
        <v>0.75</v>
      </c>
      <c r="C16" s="87">
        <v>0.24</v>
      </c>
      <c r="D16" s="88">
        <f t="shared" si="0"/>
        <v>0.34660490656841075</v>
      </c>
      <c r="E16" s="88">
        <f t="shared" si="2"/>
        <v>1.4271163556401458</v>
      </c>
      <c r="F16" s="89">
        <f t="shared" si="3"/>
        <v>11.433123309609044</v>
      </c>
      <c r="G16" s="89">
        <f t="shared" si="7"/>
        <v>11.433123309609044</v>
      </c>
      <c r="H16" s="89">
        <f t="shared" si="4"/>
        <v>12.860239665249191</v>
      </c>
      <c r="I16" s="89">
        <f t="shared" si="5"/>
        <v>0</v>
      </c>
      <c r="J16" s="91">
        <f t="shared" si="6"/>
        <v>1.4271163556401458</v>
      </c>
    </row>
    <row r="17" spans="1:10" x14ac:dyDescent="0.25">
      <c r="A17" s="86">
        <v>9</v>
      </c>
      <c r="B17" s="87">
        <v>0.06</v>
      </c>
      <c r="C17" s="87">
        <v>0.77</v>
      </c>
      <c r="D17" s="88">
        <f t="shared" si="0"/>
        <v>3.3896514659759478</v>
      </c>
      <c r="E17" s="88">
        <f t="shared" si="2"/>
        <v>0.26136476413440751</v>
      </c>
      <c r="F17" s="89">
        <f t="shared" si="3"/>
        <v>14.822774775584993</v>
      </c>
      <c r="G17" s="89">
        <f t="shared" si="7"/>
        <v>14.822774775584993</v>
      </c>
      <c r="H17" s="89">
        <f t="shared" si="4"/>
        <v>15.0841395397194</v>
      </c>
      <c r="I17" s="89">
        <f t="shared" si="5"/>
        <v>0</v>
      </c>
      <c r="J17" s="91">
        <f t="shared" si="6"/>
        <v>0.26136476413440751</v>
      </c>
    </row>
    <row r="18" spans="1:10" x14ac:dyDescent="0.25">
      <c r="A18" s="86">
        <v>10</v>
      </c>
      <c r="B18" s="87">
        <v>0.99</v>
      </c>
      <c r="C18" s="92">
        <v>0.27</v>
      </c>
      <c r="D18" s="88">
        <f t="shared" si="0"/>
        <v>1.2108838377712592E-2</v>
      </c>
      <c r="E18" s="88">
        <f>-1/$F$4*LN(C18)</f>
        <v>1.3093333199837622</v>
      </c>
      <c r="F18" s="89">
        <f t="shared" si="3"/>
        <v>14.834883613962704</v>
      </c>
      <c r="G18" s="89">
        <f t="shared" si="7"/>
        <v>15.0841395397194</v>
      </c>
      <c r="H18" s="89">
        <f t="shared" si="4"/>
        <v>16.393472859703163</v>
      </c>
      <c r="I18" s="89">
        <f t="shared" si="5"/>
        <v>0.24925592575669597</v>
      </c>
      <c r="J18" s="91">
        <f t="shared" si="6"/>
        <v>1.5585892457404582</v>
      </c>
    </row>
    <row r="19" spans="1:10" x14ac:dyDescent="0.25">
      <c r="A19" s="86">
        <v>11</v>
      </c>
      <c r="B19" s="87">
        <v>0.32</v>
      </c>
      <c r="C19" s="87">
        <v>0.28999999999999998</v>
      </c>
      <c r="D19" s="88">
        <f t="shared" si="0"/>
        <v>1.3728123893835722</v>
      </c>
      <c r="E19" s="88">
        <f t="shared" si="2"/>
        <v>1.2378743560016174</v>
      </c>
      <c r="F19" s="89">
        <f t="shared" si="3"/>
        <v>16.207696003346278</v>
      </c>
      <c r="G19" s="89">
        <f t="shared" si="7"/>
        <v>16.393472859703163</v>
      </c>
      <c r="H19" s="89">
        <f t="shared" si="4"/>
        <v>17.631347215704782</v>
      </c>
      <c r="I19" s="89">
        <f t="shared" si="5"/>
        <v>0.18577685635688468</v>
      </c>
      <c r="J19" s="91">
        <f t="shared" si="6"/>
        <v>1.4236512123585021</v>
      </c>
    </row>
    <row r="20" spans="1:10" x14ac:dyDescent="0.25">
      <c r="A20" s="86">
        <v>12</v>
      </c>
      <c r="B20" s="87">
        <v>0.21</v>
      </c>
      <c r="C20" s="87">
        <v>0.89</v>
      </c>
      <c r="D20" s="88">
        <f t="shared" si="0"/>
        <v>1.8802984918851426</v>
      </c>
      <c r="E20" s="88">
        <f t="shared" si="2"/>
        <v>0.11653381625595151</v>
      </c>
      <c r="F20" s="89">
        <f t="shared" si="3"/>
        <v>18.08799449523142</v>
      </c>
      <c r="G20" s="89">
        <f t="shared" si="7"/>
        <v>18.08799449523142</v>
      </c>
      <c r="H20" s="89">
        <f t="shared" si="4"/>
        <v>18.204528311487373</v>
      </c>
      <c r="I20" s="89">
        <f t="shared" si="5"/>
        <v>0</v>
      </c>
      <c r="J20" s="91">
        <f t="shared" si="6"/>
        <v>0.11653381625595151</v>
      </c>
    </row>
    <row r="21" spans="1:10" x14ac:dyDescent="0.25">
      <c r="A21" s="86">
        <v>13</v>
      </c>
      <c r="B21" s="87">
        <v>0.15</v>
      </c>
      <c r="C21" s="87">
        <v>0.51</v>
      </c>
      <c r="D21" s="88">
        <f t="shared" si="0"/>
        <v>2.2856867287781704</v>
      </c>
      <c r="E21" s="88">
        <f t="shared" si="2"/>
        <v>0.67334455326376563</v>
      </c>
      <c r="F21" s="89">
        <f t="shared" si="3"/>
        <v>20.373681224009591</v>
      </c>
      <c r="G21" s="89">
        <f t="shared" si="7"/>
        <v>20.373681224009591</v>
      </c>
      <c r="H21" s="89">
        <f t="shared" si="4"/>
        <v>21.047025777273355</v>
      </c>
      <c r="I21" s="89">
        <f t="shared" si="5"/>
        <v>0</v>
      </c>
      <c r="J21" s="91">
        <f t="shared" si="6"/>
        <v>0.67334455326376563</v>
      </c>
    </row>
    <row r="22" spans="1:10" x14ac:dyDescent="0.25">
      <c r="A22" s="86">
        <v>14</v>
      </c>
      <c r="B22" s="87">
        <v>0.67</v>
      </c>
      <c r="C22" s="87">
        <v>0.93</v>
      </c>
      <c r="D22" s="88">
        <f t="shared" si="0"/>
        <v>0.4825030922856931</v>
      </c>
      <c r="E22" s="88">
        <f t="shared" si="2"/>
        <v>7.2570692834835374E-2</v>
      </c>
      <c r="F22" s="89">
        <f t="shared" si="3"/>
        <v>20.856184316295284</v>
      </c>
      <c r="G22" s="89">
        <f t="shared" si="7"/>
        <v>21.047025777273355</v>
      </c>
      <c r="H22" s="89">
        <f t="shared" si="4"/>
        <v>21.119596470108188</v>
      </c>
      <c r="I22" s="89">
        <f t="shared" si="5"/>
        <v>0.19084146097807064</v>
      </c>
      <c r="J22" s="91">
        <f t="shared" si="6"/>
        <v>0.263412153812906</v>
      </c>
    </row>
    <row r="23" spans="1:10" ht="15.75" thickBot="1" x14ac:dyDescent="0.3">
      <c r="A23" s="93">
        <v>15</v>
      </c>
      <c r="B23" s="87">
        <v>0.64</v>
      </c>
      <c r="C23" s="14">
        <v>0.06</v>
      </c>
      <c r="D23" s="94">
        <f t="shared" si="0"/>
        <v>0.53769530437158974</v>
      </c>
      <c r="E23" s="94">
        <f t="shared" si="2"/>
        <v>2.8134107167600364</v>
      </c>
      <c r="F23" s="95">
        <f t="shared" si="3"/>
        <v>21.393879620666873</v>
      </c>
      <c r="G23" s="95">
        <f t="shared" si="7"/>
        <v>21.393879620666873</v>
      </c>
      <c r="H23" s="95">
        <f t="shared" si="4"/>
        <v>24.207290337426908</v>
      </c>
      <c r="I23" s="95">
        <f t="shared" si="5"/>
        <v>0</v>
      </c>
      <c r="J23" s="96">
        <f t="shared" si="6"/>
        <v>2.8134107167600364</v>
      </c>
    </row>
    <row r="24" spans="1:10" x14ac:dyDescent="0.25">
      <c r="C24" s="97" t="s">
        <v>54</v>
      </c>
      <c r="D24" s="98">
        <f>AVERAGE(D9:D23)</f>
        <v>1.4262586413777916</v>
      </c>
      <c r="E24" s="98">
        <f>AVERAGE(E9:E23)</f>
        <v>0.84747261376070682</v>
      </c>
      <c r="F24" s="98"/>
      <c r="G24" s="98"/>
      <c r="H24" s="98"/>
      <c r="I24" s="98">
        <f t="shared" ref="I24:J24" si="8">AVERAGE(I9:I23)</f>
        <v>7.905610012766745E-2</v>
      </c>
      <c r="J24" s="98">
        <f t="shared" si="8"/>
        <v>0.92652871388837421</v>
      </c>
    </row>
  </sheetData>
  <mergeCells count="10">
    <mergeCell ref="H5:H7"/>
    <mergeCell ref="I5:I7"/>
    <mergeCell ref="J5:J7"/>
    <mergeCell ref="A5:A7"/>
    <mergeCell ref="B5:B6"/>
    <mergeCell ref="C5:C6"/>
    <mergeCell ref="D5:D7"/>
    <mergeCell ref="E5:E7"/>
    <mergeCell ref="F5:F7"/>
    <mergeCell ref="G5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967-6A9D-4E51-BD63-116E1F71450D}">
  <dimension ref="A1:T30"/>
  <sheetViews>
    <sheetView tabSelected="1" zoomScale="80" zoomScaleNormal="80" workbookViewId="0">
      <selection activeCell="B18" sqref="B18"/>
    </sheetView>
  </sheetViews>
  <sheetFormatPr baseColWidth="10" defaultRowHeight="15" x14ac:dyDescent="0.25"/>
  <cols>
    <col min="16" max="16" width="19.7109375" customWidth="1"/>
    <col min="17" max="17" width="13.7109375" bestFit="1" customWidth="1"/>
  </cols>
  <sheetData>
    <row r="1" spans="1:20" ht="45.75" thickBot="1" x14ac:dyDescent="0.3">
      <c r="A1" s="144" t="s">
        <v>28</v>
      </c>
      <c r="B1" s="144"/>
      <c r="C1" s="144"/>
      <c r="D1" s="144"/>
      <c r="E1" s="144"/>
      <c r="F1" s="3"/>
      <c r="G1" s="3"/>
      <c r="H1" s="3"/>
      <c r="I1" s="3"/>
      <c r="J1" s="3"/>
      <c r="K1" s="3"/>
      <c r="L1" s="3"/>
      <c r="M1" s="3"/>
    </row>
    <row r="2" spans="1:20" ht="30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27" t="s">
        <v>0</v>
      </c>
      <c r="P2" s="44" t="s">
        <v>26</v>
      </c>
      <c r="Q2" s="44" t="s">
        <v>1</v>
      </c>
      <c r="R2" s="28" t="s">
        <v>2</v>
      </c>
      <c r="S2" s="28" t="s">
        <v>3</v>
      </c>
      <c r="T2" s="29" t="s">
        <v>4</v>
      </c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52">
        <v>0</v>
      </c>
      <c r="P3" s="47">
        <v>15</v>
      </c>
      <c r="Q3" s="47">
        <f>P3/P$9</f>
        <v>0.05</v>
      </c>
      <c r="R3" s="48">
        <f>Q3</f>
        <v>0.05</v>
      </c>
      <c r="S3" s="48">
        <v>0</v>
      </c>
      <c r="T3" s="53">
        <f>R3</f>
        <v>0.05</v>
      </c>
    </row>
    <row r="4" spans="1:20" x14ac:dyDescent="0.25">
      <c r="A4" s="3"/>
      <c r="B4" s="3"/>
      <c r="C4" s="3"/>
      <c r="D4" s="3"/>
      <c r="E4" s="3"/>
      <c r="F4" s="3"/>
      <c r="G4" s="3"/>
      <c r="H4" s="3"/>
      <c r="I4" s="6" t="s">
        <v>18</v>
      </c>
      <c r="J4" s="30">
        <f>SQRT(2*12000*K7/I7)</f>
        <v>200</v>
      </c>
      <c r="K4" s="3"/>
      <c r="L4" s="3"/>
      <c r="M4" s="3"/>
      <c r="O4" s="52">
        <v>1</v>
      </c>
      <c r="P4" s="47">
        <v>30</v>
      </c>
      <c r="Q4" s="47">
        <f t="shared" ref="Q4:Q8" si="0">P4/P$9</f>
        <v>0.1</v>
      </c>
      <c r="R4" s="48">
        <f>Q4+R3</f>
        <v>0.15000000000000002</v>
      </c>
      <c r="S4" s="49">
        <f>T3+0.001</f>
        <v>5.1000000000000004E-2</v>
      </c>
      <c r="T4" s="53">
        <f t="shared" ref="T4:T8" si="1">R4</f>
        <v>0.15000000000000002</v>
      </c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52">
        <v>2</v>
      </c>
      <c r="P5" s="50">
        <v>60</v>
      </c>
      <c r="Q5" s="47">
        <f t="shared" si="0"/>
        <v>0.2</v>
      </c>
      <c r="R5" s="48">
        <f t="shared" ref="R5:R8" si="2">Q5+R4</f>
        <v>0.35000000000000003</v>
      </c>
      <c r="S5" s="49">
        <f t="shared" ref="S5:S8" si="3">T4+0.001</f>
        <v>0.15100000000000002</v>
      </c>
      <c r="T5" s="53">
        <f t="shared" si="1"/>
        <v>0.35000000000000003</v>
      </c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52">
        <v>3</v>
      </c>
      <c r="P6" s="50">
        <v>120</v>
      </c>
      <c r="Q6" s="47">
        <f t="shared" si="0"/>
        <v>0.4</v>
      </c>
      <c r="R6" s="48">
        <f t="shared" si="2"/>
        <v>0.75</v>
      </c>
      <c r="S6" s="49">
        <f t="shared" si="3"/>
        <v>0.35100000000000003</v>
      </c>
      <c r="T6" s="53">
        <f t="shared" si="1"/>
        <v>0.75</v>
      </c>
    </row>
    <row r="7" spans="1:20" x14ac:dyDescent="0.25">
      <c r="A7" s="5" t="s">
        <v>17</v>
      </c>
      <c r="B7" s="6" t="s">
        <v>18</v>
      </c>
      <c r="C7" s="5">
        <v>200</v>
      </c>
      <c r="D7" s="6" t="s">
        <v>19</v>
      </c>
      <c r="E7" s="5">
        <v>10</v>
      </c>
      <c r="F7" s="6" t="s">
        <v>20</v>
      </c>
      <c r="G7" s="5">
        <v>10</v>
      </c>
      <c r="H7" s="6" t="s">
        <v>21</v>
      </c>
      <c r="I7" s="5">
        <v>6</v>
      </c>
      <c r="J7" s="6" t="s">
        <v>22</v>
      </c>
      <c r="K7" s="5">
        <v>10</v>
      </c>
      <c r="L7" s="6" t="s">
        <v>23</v>
      </c>
      <c r="M7" s="5">
        <v>8</v>
      </c>
      <c r="O7" s="54">
        <v>4</v>
      </c>
      <c r="P7" s="51">
        <v>45</v>
      </c>
      <c r="Q7" s="47">
        <f t="shared" si="0"/>
        <v>0.15</v>
      </c>
      <c r="R7" s="48">
        <f t="shared" si="2"/>
        <v>0.9</v>
      </c>
      <c r="S7" s="49">
        <f t="shared" si="3"/>
        <v>0.751</v>
      </c>
      <c r="T7" s="53">
        <f t="shared" si="1"/>
        <v>0.9</v>
      </c>
    </row>
    <row r="8" spans="1:20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55">
        <v>5</v>
      </c>
      <c r="P8" s="56">
        <v>30</v>
      </c>
      <c r="Q8" s="57">
        <f t="shared" si="0"/>
        <v>0.1</v>
      </c>
      <c r="R8" s="58">
        <f t="shared" si="2"/>
        <v>1</v>
      </c>
      <c r="S8" s="59">
        <f t="shared" si="3"/>
        <v>0.90100000000000002</v>
      </c>
      <c r="T8" s="60">
        <f t="shared" si="1"/>
        <v>1</v>
      </c>
    </row>
    <row r="9" spans="1:20" x14ac:dyDescent="0.25">
      <c r="A9" s="132" t="s">
        <v>5</v>
      </c>
      <c r="B9" s="134" t="s">
        <v>6</v>
      </c>
      <c r="C9" s="134" t="s">
        <v>7</v>
      </c>
      <c r="D9" s="134" t="s">
        <v>16</v>
      </c>
      <c r="E9" s="134"/>
      <c r="F9" s="134"/>
      <c r="G9" s="136" t="s">
        <v>9</v>
      </c>
      <c r="H9" s="136" t="s">
        <v>10</v>
      </c>
      <c r="I9" s="136" t="s">
        <v>11</v>
      </c>
      <c r="J9" s="136" t="s">
        <v>6</v>
      </c>
      <c r="K9" s="136" t="s">
        <v>12</v>
      </c>
      <c r="L9" s="138" t="s">
        <v>13</v>
      </c>
      <c r="M9" s="3"/>
      <c r="O9" s="16">
        <v>6</v>
      </c>
      <c r="P9" s="45">
        <f>SUM(P3:P8)</f>
        <v>300</v>
      </c>
      <c r="Q9" s="46"/>
      <c r="R9" s="17"/>
      <c r="S9" s="16">
        <v>0.89</v>
      </c>
      <c r="T9" s="16">
        <v>0.96</v>
      </c>
    </row>
    <row r="10" spans="1:20" x14ac:dyDescent="0.25">
      <c r="A10" s="133"/>
      <c r="B10" s="135"/>
      <c r="C10" s="135"/>
      <c r="D10" s="41" t="s">
        <v>8</v>
      </c>
      <c r="E10" s="41" t="s">
        <v>14</v>
      </c>
      <c r="F10" s="41" t="s">
        <v>15</v>
      </c>
      <c r="G10" s="137"/>
      <c r="H10" s="137"/>
      <c r="I10" s="137"/>
      <c r="J10" s="137"/>
      <c r="K10" s="137"/>
      <c r="L10" s="139"/>
      <c r="M10" s="3"/>
      <c r="O10" s="7">
        <v>7</v>
      </c>
      <c r="P10" s="7">
        <v>0.03</v>
      </c>
      <c r="Q10" s="7"/>
      <c r="R10" s="8">
        <f>P10+R9</f>
        <v>0.03</v>
      </c>
      <c r="S10" s="7">
        <v>0.97</v>
      </c>
      <c r="T10" s="7">
        <v>0.99</v>
      </c>
    </row>
    <row r="11" spans="1:20" x14ac:dyDescent="0.25">
      <c r="A11" s="9">
        <v>1</v>
      </c>
      <c r="B11" s="31">
        <v>0.63</v>
      </c>
      <c r="C11" s="31">
        <f>LOOKUP(B11,S$3:T$8,O$3:O$8)</f>
        <v>3</v>
      </c>
      <c r="D11" s="31">
        <f>G7</f>
        <v>10</v>
      </c>
      <c r="E11" s="31"/>
      <c r="F11" s="31">
        <f>D11+E11-C11</f>
        <v>7</v>
      </c>
      <c r="G11" s="31"/>
      <c r="H11" s="31">
        <f>I$7*F11</f>
        <v>42</v>
      </c>
      <c r="I11" s="31"/>
      <c r="J11" s="31">
        <v>0.38</v>
      </c>
      <c r="K11" s="31">
        <f>IF(F11&lt;=E$7,LOOKUP(J11,S$18:T$20,O$18:O$20),0)</f>
        <v>2</v>
      </c>
      <c r="L11" s="32">
        <f>IF(K11&gt;0,K11+A11+1,0)</f>
        <v>4</v>
      </c>
      <c r="M11" s="3"/>
      <c r="O11" s="7">
        <v>8</v>
      </c>
      <c r="P11" s="7">
        <v>0.01</v>
      </c>
      <c r="Q11" s="7"/>
      <c r="R11" s="8">
        <f>P11+R10</f>
        <v>0.04</v>
      </c>
      <c r="S11" s="8">
        <v>1</v>
      </c>
      <c r="T11" s="8">
        <v>1</v>
      </c>
    </row>
    <row r="12" spans="1:20" x14ac:dyDescent="0.25">
      <c r="A12" s="9">
        <v>2</v>
      </c>
      <c r="B12" s="31">
        <v>0.95</v>
      </c>
      <c r="C12" s="31">
        <f t="shared" ref="C12:C26" si="4">LOOKUP(B12,S$3:T$8,O$3:O$8)</f>
        <v>5</v>
      </c>
      <c r="D12" s="31">
        <f>F11</f>
        <v>7</v>
      </c>
      <c r="E12" s="31"/>
      <c r="F12" s="31">
        <v>0</v>
      </c>
      <c r="G12" s="31"/>
      <c r="H12" s="31">
        <f t="shared" ref="H12:H26" si="5">I$7*F12</f>
        <v>0</v>
      </c>
      <c r="I12" s="31"/>
      <c r="J12" s="31">
        <v>0.38</v>
      </c>
      <c r="K12" s="31">
        <v>0</v>
      </c>
      <c r="L12" s="32">
        <f t="shared" ref="L12:L26" si="6">IF(K12&gt;0,K12+A12+1,0)</f>
        <v>0</v>
      </c>
      <c r="M12" s="3"/>
    </row>
    <row r="13" spans="1:20" x14ac:dyDescent="0.25">
      <c r="A13" s="9">
        <v>3</v>
      </c>
      <c r="B13" s="31">
        <v>0.94</v>
      </c>
      <c r="C13" s="31">
        <f t="shared" si="4"/>
        <v>5</v>
      </c>
      <c r="D13" s="31">
        <f t="shared" ref="D13:D29" si="7">F12</f>
        <v>0</v>
      </c>
      <c r="E13" s="31"/>
      <c r="F13" s="31">
        <v>0</v>
      </c>
      <c r="G13" s="31"/>
      <c r="H13" s="31">
        <f t="shared" si="5"/>
        <v>0</v>
      </c>
      <c r="I13" s="31"/>
      <c r="J13" s="31">
        <v>0.82</v>
      </c>
      <c r="K13" s="31">
        <v>0</v>
      </c>
      <c r="L13" s="32">
        <f t="shared" si="6"/>
        <v>0</v>
      </c>
      <c r="M13" s="3"/>
    </row>
    <row r="14" spans="1:20" x14ac:dyDescent="0.25">
      <c r="A14" s="75">
        <v>4</v>
      </c>
      <c r="B14" s="31">
        <v>0.37</v>
      </c>
      <c r="C14" s="31">
        <f t="shared" si="4"/>
        <v>3</v>
      </c>
      <c r="D14" s="31">
        <f t="shared" si="7"/>
        <v>0</v>
      </c>
      <c r="E14" s="31">
        <v>200</v>
      </c>
      <c r="F14" s="31">
        <f>D14+E14-C14</f>
        <v>197</v>
      </c>
      <c r="G14" s="31"/>
      <c r="H14" s="31">
        <f t="shared" si="5"/>
        <v>1182</v>
      </c>
      <c r="I14" s="31">
        <v>10</v>
      </c>
      <c r="J14" s="31">
        <v>0.77</v>
      </c>
      <c r="K14" s="31">
        <f>IF(F14&lt;=E$7,LOOKUP(J14,S$18:T$20,O$18:O$20),0)</f>
        <v>0</v>
      </c>
      <c r="L14" s="32">
        <f t="shared" si="6"/>
        <v>0</v>
      </c>
      <c r="M14" s="3"/>
    </row>
    <row r="15" spans="1:20" ht="15.75" thickBot="1" x14ac:dyDescent="0.3">
      <c r="A15" s="9">
        <v>5</v>
      </c>
      <c r="B15" s="31">
        <v>0.88</v>
      </c>
      <c r="C15" s="31">
        <f t="shared" si="4"/>
        <v>4</v>
      </c>
      <c r="D15" s="31">
        <f t="shared" si="7"/>
        <v>197</v>
      </c>
      <c r="E15" s="31"/>
      <c r="F15" s="31">
        <f t="shared" ref="F15:F26" si="8">D15+E15-C15</f>
        <v>193</v>
      </c>
      <c r="G15" s="31"/>
      <c r="H15" s="31">
        <f t="shared" si="5"/>
        <v>1158</v>
      </c>
      <c r="I15" s="31"/>
      <c r="J15" s="31">
        <v>0.62</v>
      </c>
      <c r="K15" s="31">
        <f t="shared" ref="K15:K26" si="9">IF(F15&lt;=E$7,LOOKUP(J15,S$18:T$20,O$18:O$20),0)</f>
        <v>0</v>
      </c>
      <c r="L15" s="32">
        <f t="shared" si="6"/>
        <v>0</v>
      </c>
      <c r="M15" s="3"/>
    </row>
    <row r="16" spans="1:20" x14ac:dyDescent="0.25">
      <c r="A16" s="9">
        <v>6</v>
      </c>
      <c r="B16" s="31">
        <v>0.82</v>
      </c>
      <c r="C16" s="31">
        <f t="shared" si="4"/>
        <v>4</v>
      </c>
      <c r="D16" s="31">
        <f t="shared" si="7"/>
        <v>193</v>
      </c>
      <c r="E16" s="31"/>
      <c r="F16" s="31">
        <f t="shared" si="8"/>
        <v>189</v>
      </c>
      <c r="G16" s="31"/>
      <c r="H16" s="31">
        <f t="shared" si="5"/>
        <v>1134</v>
      </c>
      <c r="I16" s="31"/>
      <c r="J16" s="31">
        <v>0.94</v>
      </c>
      <c r="K16" s="31">
        <f t="shared" si="9"/>
        <v>0</v>
      </c>
      <c r="L16" s="32">
        <f t="shared" si="6"/>
        <v>0</v>
      </c>
      <c r="M16" s="3"/>
      <c r="O16" s="126" t="s">
        <v>24</v>
      </c>
      <c r="P16" s="128" t="s">
        <v>27</v>
      </c>
      <c r="Q16" s="128" t="s">
        <v>1</v>
      </c>
      <c r="R16" s="128" t="s">
        <v>2</v>
      </c>
      <c r="S16" s="128" t="s">
        <v>3</v>
      </c>
      <c r="T16" s="130" t="s">
        <v>4</v>
      </c>
    </row>
    <row r="17" spans="1:20" ht="15.75" thickBot="1" x14ac:dyDescent="0.3">
      <c r="A17" s="9">
        <v>7</v>
      </c>
      <c r="B17" s="31">
        <v>0.01</v>
      </c>
      <c r="C17" s="31">
        <f t="shared" si="4"/>
        <v>0</v>
      </c>
      <c r="D17" s="31">
        <f t="shared" si="7"/>
        <v>189</v>
      </c>
      <c r="E17" s="31"/>
      <c r="F17" s="31">
        <f t="shared" si="8"/>
        <v>189</v>
      </c>
      <c r="G17" s="31"/>
      <c r="H17" s="31">
        <f t="shared" si="5"/>
        <v>1134</v>
      </c>
      <c r="I17" s="31"/>
      <c r="J17" s="31">
        <v>0.36</v>
      </c>
      <c r="K17" s="31">
        <f t="shared" si="9"/>
        <v>0</v>
      </c>
      <c r="L17" s="32">
        <f t="shared" si="6"/>
        <v>0</v>
      </c>
      <c r="M17" s="3"/>
      <c r="O17" s="127"/>
      <c r="P17" s="129"/>
      <c r="Q17" s="129"/>
      <c r="R17" s="129"/>
      <c r="S17" s="129"/>
      <c r="T17" s="131"/>
    </row>
    <row r="18" spans="1:20" x14ac:dyDescent="0.25">
      <c r="A18" s="9">
        <v>8</v>
      </c>
      <c r="B18" s="31">
        <v>0.75</v>
      </c>
      <c r="C18" s="31">
        <f t="shared" si="4"/>
        <v>3</v>
      </c>
      <c r="D18" s="31">
        <f t="shared" si="7"/>
        <v>189</v>
      </c>
      <c r="E18" s="31"/>
      <c r="F18" s="31">
        <f t="shared" si="8"/>
        <v>186</v>
      </c>
      <c r="G18" s="31"/>
      <c r="H18" s="31">
        <f t="shared" si="5"/>
        <v>1116</v>
      </c>
      <c r="I18" s="31"/>
      <c r="J18" s="31">
        <v>0.98</v>
      </c>
      <c r="K18" s="31">
        <f t="shared" si="9"/>
        <v>0</v>
      </c>
      <c r="L18" s="32">
        <f t="shared" si="6"/>
        <v>0</v>
      </c>
      <c r="M18" s="3"/>
      <c r="O18" s="61">
        <v>1</v>
      </c>
      <c r="P18" s="62">
        <v>10</v>
      </c>
      <c r="Q18" s="62">
        <f>P18/P$21</f>
        <v>0.2</v>
      </c>
      <c r="R18" s="62">
        <f>Q18</f>
        <v>0.2</v>
      </c>
      <c r="S18" s="62">
        <v>0</v>
      </c>
      <c r="T18" s="63">
        <f>R18</f>
        <v>0.2</v>
      </c>
    </row>
    <row r="19" spans="1:20" x14ac:dyDescent="0.25">
      <c r="A19" s="9">
        <v>9</v>
      </c>
      <c r="B19" s="31">
        <v>0.64</v>
      </c>
      <c r="C19" s="31">
        <f t="shared" si="4"/>
        <v>3</v>
      </c>
      <c r="D19" s="31">
        <f t="shared" si="7"/>
        <v>186</v>
      </c>
      <c r="E19" s="31"/>
      <c r="F19" s="31">
        <f t="shared" si="8"/>
        <v>183</v>
      </c>
      <c r="G19" s="31"/>
      <c r="H19" s="31">
        <f t="shared" si="5"/>
        <v>1098</v>
      </c>
      <c r="I19" s="31"/>
      <c r="J19" s="31">
        <v>0.99</v>
      </c>
      <c r="K19" s="31">
        <f t="shared" si="9"/>
        <v>0</v>
      </c>
      <c r="L19" s="32">
        <f t="shared" si="6"/>
        <v>0</v>
      </c>
      <c r="M19" s="3"/>
      <c r="O19" s="12">
        <v>2</v>
      </c>
      <c r="P19" s="10">
        <v>25</v>
      </c>
      <c r="Q19" s="10">
        <f t="shared" ref="Q19:Q20" si="10">P19/P$21</f>
        <v>0.5</v>
      </c>
      <c r="R19" s="10">
        <f>Q19+R18</f>
        <v>0.7</v>
      </c>
      <c r="S19" s="10">
        <f>T18+0.01</f>
        <v>0.21000000000000002</v>
      </c>
      <c r="T19" s="11">
        <f>R19</f>
        <v>0.7</v>
      </c>
    </row>
    <row r="20" spans="1:20" ht="15.75" thickBot="1" x14ac:dyDescent="0.3">
      <c r="A20" s="9">
        <v>10</v>
      </c>
      <c r="B20" s="31">
        <v>0.93</v>
      </c>
      <c r="C20" s="31">
        <f t="shared" si="4"/>
        <v>5</v>
      </c>
      <c r="D20" s="31">
        <f t="shared" si="7"/>
        <v>183</v>
      </c>
      <c r="E20" s="31"/>
      <c r="F20" s="31">
        <f t="shared" si="8"/>
        <v>178</v>
      </c>
      <c r="G20" s="31"/>
      <c r="H20" s="31">
        <f t="shared" si="5"/>
        <v>1068</v>
      </c>
      <c r="I20" s="31"/>
      <c r="J20" s="31">
        <v>0.99</v>
      </c>
      <c r="K20" s="31">
        <f t="shared" si="9"/>
        <v>0</v>
      </c>
      <c r="L20" s="32">
        <f t="shared" si="6"/>
        <v>0</v>
      </c>
      <c r="M20" s="3"/>
      <c r="O20" s="13">
        <v>3</v>
      </c>
      <c r="P20" s="14">
        <v>15</v>
      </c>
      <c r="Q20" s="14">
        <f t="shared" si="10"/>
        <v>0.3</v>
      </c>
      <c r="R20" s="14">
        <f>Q20+R19</f>
        <v>1</v>
      </c>
      <c r="S20" s="14">
        <f>T19+0.01</f>
        <v>0.71</v>
      </c>
      <c r="T20" s="15">
        <f>R20</f>
        <v>1</v>
      </c>
    </row>
    <row r="21" spans="1:20" x14ac:dyDescent="0.25">
      <c r="A21" s="9">
        <v>11</v>
      </c>
      <c r="B21" s="31">
        <v>0.45</v>
      </c>
      <c r="C21" s="31">
        <f t="shared" si="4"/>
        <v>3</v>
      </c>
      <c r="D21" s="31">
        <f t="shared" si="7"/>
        <v>178</v>
      </c>
      <c r="E21" s="31"/>
      <c r="F21" s="31">
        <f t="shared" si="8"/>
        <v>175</v>
      </c>
      <c r="G21" s="31"/>
      <c r="H21" s="31">
        <f t="shared" si="5"/>
        <v>1050</v>
      </c>
      <c r="I21" s="31"/>
      <c r="J21" s="31">
        <v>0.03</v>
      </c>
      <c r="K21" s="31">
        <f t="shared" si="9"/>
        <v>0</v>
      </c>
      <c r="L21" s="32">
        <f t="shared" si="6"/>
        <v>0</v>
      </c>
      <c r="M21" s="3"/>
      <c r="P21" s="64">
        <f>SUM(P18:P20)</f>
        <v>50</v>
      </c>
    </row>
    <row r="22" spans="1:20" x14ac:dyDescent="0.25">
      <c r="A22" s="9">
        <v>12</v>
      </c>
      <c r="B22" s="31">
        <v>0.69</v>
      </c>
      <c r="C22" s="31">
        <f t="shared" si="4"/>
        <v>3</v>
      </c>
      <c r="D22" s="31">
        <f t="shared" si="7"/>
        <v>175</v>
      </c>
      <c r="E22" s="31"/>
      <c r="F22" s="31">
        <f t="shared" si="8"/>
        <v>172</v>
      </c>
      <c r="G22" s="31"/>
      <c r="H22" s="31">
        <f t="shared" si="5"/>
        <v>1032</v>
      </c>
      <c r="I22" s="31"/>
      <c r="J22" s="31">
        <v>0.2</v>
      </c>
      <c r="K22" s="31">
        <f t="shared" si="9"/>
        <v>0</v>
      </c>
      <c r="L22" s="32">
        <f t="shared" si="6"/>
        <v>0</v>
      </c>
    </row>
    <row r="23" spans="1:20" x14ac:dyDescent="0.25">
      <c r="A23" s="9">
        <v>13</v>
      </c>
      <c r="B23" s="31">
        <v>0.36</v>
      </c>
      <c r="C23" s="31">
        <f t="shared" si="4"/>
        <v>3</v>
      </c>
      <c r="D23" s="31">
        <f t="shared" si="7"/>
        <v>172</v>
      </c>
      <c r="E23" s="31"/>
      <c r="F23" s="31">
        <f t="shared" si="8"/>
        <v>169</v>
      </c>
      <c r="G23" s="31"/>
      <c r="H23" s="31">
        <f t="shared" si="5"/>
        <v>1014</v>
      </c>
      <c r="I23" s="31"/>
      <c r="J23" s="31">
        <v>0.15</v>
      </c>
      <c r="K23" s="31">
        <f t="shared" si="9"/>
        <v>0</v>
      </c>
      <c r="L23" s="32">
        <f t="shared" si="6"/>
        <v>0</v>
      </c>
    </row>
    <row r="24" spans="1:20" x14ac:dyDescent="0.25">
      <c r="A24" s="9">
        <v>14</v>
      </c>
      <c r="B24" s="31">
        <v>0.22</v>
      </c>
      <c r="C24" s="31">
        <f t="shared" si="4"/>
        <v>2</v>
      </c>
      <c r="D24" s="31">
        <f t="shared" si="7"/>
        <v>169</v>
      </c>
      <c r="E24" s="31"/>
      <c r="F24" s="31">
        <f t="shared" si="8"/>
        <v>167</v>
      </c>
      <c r="G24" s="31"/>
      <c r="H24" s="31">
        <f t="shared" si="5"/>
        <v>1002</v>
      </c>
      <c r="I24" s="31"/>
      <c r="J24" s="31">
        <v>0.36</v>
      </c>
      <c r="K24" s="31">
        <f t="shared" si="9"/>
        <v>0</v>
      </c>
      <c r="L24" s="32">
        <f t="shared" si="6"/>
        <v>0</v>
      </c>
    </row>
    <row r="25" spans="1:20" x14ac:dyDescent="0.25">
      <c r="A25" s="9">
        <v>15</v>
      </c>
      <c r="B25" s="31">
        <v>0.42</v>
      </c>
      <c r="C25" s="31">
        <f t="shared" si="4"/>
        <v>3</v>
      </c>
      <c r="D25" s="31">
        <f t="shared" si="7"/>
        <v>167</v>
      </c>
      <c r="E25" s="31"/>
      <c r="F25" s="31">
        <f t="shared" si="8"/>
        <v>164</v>
      </c>
      <c r="G25" s="31"/>
      <c r="H25" s="31">
        <f t="shared" si="5"/>
        <v>984</v>
      </c>
      <c r="I25" s="31"/>
      <c r="J25" s="31">
        <v>0.52</v>
      </c>
      <c r="K25" s="31">
        <f t="shared" si="9"/>
        <v>0</v>
      </c>
      <c r="L25" s="32">
        <f t="shared" si="6"/>
        <v>0</v>
      </c>
    </row>
    <row r="26" spans="1:20" x14ac:dyDescent="0.25">
      <c r="A26" s="73">
        <v>16</v>
      </c>
      <c r="B26" s="74">
        <v>0.62</v>
      </c>
      <c r="C26" s="31">
        <f t="shared" si="4"/>
        <v>3</v>
      </c>
      <c r="D26" s="74">
        <f t="shared" si="7"/>
        <v>164</v>
      </c>
      <c r="E26" s="74"/>
      <c r="F26" s="31">
        <f t="shared" si="8"/>
        <v>161</v>
      </c>
      <c r="G26" s="74"/>
      <c r="H26" s="31">
        <f t="shared" si="5"/>
        <v>966</v>
      </c>
      <c r="I26" s="74"/>
      <c r="J26" s="74">
        <v>0.19</v>
      </c>
      <c r="K26" s="31">
        <f t="shared" si="9"/>
        <v>0</v>
      </c>
      <c r="L26" s="32">
        <f t="shared" si="6"/>
        <v>0</v>
      </c>
    </row>
    <row r="27" spans="1:20" x14ac:dyDescent="0.25">
      <c r="A27" s="65">
        <v>17</v>
      </c>
      <c r="B27" s="66">
        <v>0.28000000000000003</v>
      </c>
      <c r="C27" s="66">
        <f>LOOKUP(B27,S$3:T$6,O$3:O$6)</f>
        <v>2</v>
      </c>
      <c r="D27" s="66">
        <f t="shared" si="7"/>
        <v>161</v>
      </c>
      <c r="E27" s="66"/>
      <c r="F27" s="67">
        <v>0</v>
      </c>
      <c r="G27" s="66"/>
      <c r="H27" s="66">
        <f t="shared" ref="H27:H29" si="11">I$7*F27</f>
        <v>0</v>
      </c>
      <c r="I27" s="66"/>
      <c r="J27" s="66">
        <v>0.18</v>
      </c>
      <c r="K27" s="67">
        <v>0</v>
      </c>
      <c r="L27" s="68">
        <f t="shared" ref="L27:L29" si="12">IF(K27&gt;0,K27+A27+1,0)</f>
        <v>0</v>
      </c>
    </row>
    <row r="28" spans="1:20" x14ac:dyDescent="0.25">
      <c r="A28" s="69">
        <v>18</v>
      </c>
      <c r="B28" s="66">
        <v>0.45</v>
      </c>
      <c r="C28" s="66">
        <f>LOOKUP(B28,S$3:T$6,O$3:O$6)</f>
        <v>3</v>
      </c>
      <c r="D28" s="66">
        <f t="shared" si="7"/>
        <v>0</v>
      </c>
      <c r="E28" s="66">
        <f>C7</f>
        <v>200</v>
      </c>
      <c r="F28" s="66">
        <f>D28+E28-C28</f>
        <v>197</v>
      </c>
      <c r="G28" s="66"/>
      <c r="H28" s="66">
        <f t="shared" si="11"/>
        <v>1182</v>
      </c>
      <c r="I28" s="66">
        <f>K7</f>
        <v>10</v>
      </c>
      <c r="J28" s="66">
        <v>0.23</v>
      </c>
      <c r="K28" s="66">
        <f>IF(F28&lt;=E$7,LOOKUP(J28,S$18:T$20,O$18:O$20),0)</f>
        <v>0</v>
      </c>
      <c r="L28" s="68">
        <f t="shared" si="12"/>
        <v>0</v>
      </c>
    </row>
    <row r="29" spans="1:20" ht="15.75" thickBot="1" x14ac:dyDescent="0.3">
      <c r="A29" s="70">
        <v>19</v>
      </c>
      <c r="B29" s="71">
        <v>0.9</v>
      </c>
      <c r="C29" s="71">
        <f>LOOKUP(B29,S$3:T$6,O$3:O$6)</f>
        <v>3</v>
      </c>
      <c r="D29" s="71">
        <f t="shared" si="7"/>
        <v>197</v>
      </c>
      <c r="E29" s="71">
        <f>C8</f>
        <v>0</v>
      </c>
      <c r="F29" s="71">
        <f>D29+E29-C29</f>
        <v>194</v>
      </c>
      <c r="G29" s="71"/>
      <c r="H29" s="71">
        <f t="shared" si="11"/>
        <v>1164</v>
      </c>
      <c r="I29" s="71"/>
      <c r="J29" s="71">
        <v>0.46</v>
      </c>
      <c r="K29" s="71">
        <f>IF(F29&lt;=E$7,LOOKUP(J29,S$18:T$20,O$18:O$20),0)</f>
        <v>0</v>
      </c>
      <c r="L29" s="72">
        <f t="shared" si="12"/>
        <v>0</v>
      </c>
    </row>
    <row r="30" spans="1:20" ht="15.75" thickBot="1" x14ac:dyDescent="0.3">
      <c r="G30" s="38" t="s">
        <v>25</v>
      </c>
      <c r="H30" s="39">
        <f>SUM(H11:H29)</f>
        <v>16326</v>
      </c>
      <c r="I30" s="40">
        <f>SUM(I11:I29)</f>
        <v>20</v>
      </c>
    </row>
  </sheetData>
  <mergeCells count="17">
    <mergeCell ref="H9:H10"/>
    <mergeCell ref="A1:E1"/>
    <mergeCell ref="A9:A10"/>
    <mergeCell ref="B9:B10"/>
    <mergeCell ref="C9:C10"/>
    <mergeCell ref="D9:F9"/>
    <mergeCell ref="G9:G10"/>
    <mergeCell ref="R16:R17"/>
    <mergeCell ref="S16:S17"/>
    <mergeCell ref="T16:T17"/>
    <mergeCell ref="Q16:Q17"/>
    <mergeCell ref="I9:I10"/>
    <mergeCell ref="J9:J10"/>
    <mergeCell ref="K9:K10"/>
    <mergeCell ref="L9:L10"/>
    <mergeCell ref="O16:O17"/>
    <mergeCell ref="P16:P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C137-000B-4431-A28A-DFC5D7D1C852}">
  <dimension ref="A1:AA42"/>
  <sheetViews>
    <sheetView zoomScale="70" zoomScaleNormal="70" workbookViewId="0">
      <selection activeCell="A2" sqref="A2"/>
    </sheetView>
  </sheetViews>
  <sheetFormatPr baseColWidth="10" defaultRowHeight="15" x14ac:dyDescent="0.25"/>
  <cols>
    <col min="2" max="2" width="26.42578125" customWidth="1"/>
    <col min="3" max="3" width="19.7109375" bestFit="1" customWidth="1"/>
    <col min="16" max="16" width="19.7109375" customWidth="1"/>
    <col min="17" max="17" width="13.7109375" bestFit="1" customWidth="1"/>
  </cols>
  <sheetData>
    <row r="1" spans="1:27" ht="45.75" thickBot="1" x14ac:dyDescent="0.3">
      <c r="A1" s="144" t="s">
        <v>55</v>
      </c>
      <c r="B1" s="144"/>
      <c r="C1" s="144"/>
      <c r="D1" s="144"/>
      <c r="E1" s="144"/>
      <c r="F1" s="3"/>
      <c r="G1" s="3"/>
      <c r="H1" s="3"/>
      <c r="I1" s="3"/>
      <c r="J1" s="3"/>
      <c r="K1" s="3"/>
      <c r="L1" s="3"/>
      <c r="M1" s="3"/>
      <c r="W1" s="143" t="s">
        <v>35</v>
      </c>
      <c r="X1" s="143"/>
    </row>
    <row r="2" spans="1:27" ht="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103" t="s">
        <v>0</v>
      </c>
      <c r="P2" s="104" t="s">
        <v>26</v>
      </c>
      <c r="Q2" s="104" t="s">
        <v>1</v>
      </c>
      <c r="R2" s="105" t="s">
        <v>2</v>
      </c>
      <c r="S2" s="105" t="s">
        <v>3</v>
      </c>
      <c r="T2" s="106" t="s">
        <v>4</v>
      </c>
      <c r="W2" s="80">
        <v>1</v>
      </c>
      <c r="X2">
        <v>0.63</v>
      </c>
    </row>
    <row r="3" spans="1:27" x14ac:dyDescent="0.25">
      <c r="E3" s="78" t="s">
        <v>41</v>
      </c>
      <c r="F3">
        <v>1</v>
      </c>
      <c r="H3" s="82">
        <v>0.33</v>
      </c>
      <c r="K3" s="3"/>
      <c r="L3" s="3"/>
      <c r="M3" s="3"/>
      <c r="O3" s="52">
        <v>0</v>
      </c>
      <c r="P3" s="47">
        <v>30</v>
      </c>
      <c r="Q3" s="47">
        <f t="shared" ref="Q3:Q15" si="0">P3/P$16</f>
        <v>4.1436464088397788E-2</v>
      </c>
      <c r="R3" s="48">
        <f>Q3</f>
        <v>4.1436464088397788E-2</v>
      </c>
      <c r="S3" s="48">
        <v>0</v>
      </c>
      <c r="T3" s="53">
        <f>R3</f>
        <v>4.1436464088397788E-2</v>
      </c>
      <c r="W3" s="80">
        <v>2</v>
      </c>
      <c r="X3">
        <v>0.95</v>
      </c>
      <c r="Z3">
        <v>0.89</v>
      </c>
      <c r="AA3">
        <v>0.31</v>
      </c>
    </row>
    <row r="4" spans="1:27" ht="15.75" thickBot="1" x14ac:dyDescent="0.3">
      <c r="E4" s="78" t="s">
        <v>42</v>
      </c>
      <c r="F4">
        <v>6</v>
      </c>
      <c r="K4" s="114"/>
      <c r="L4" s="114"/>
      <c r="M4" s="114"/>
      <c r="O4" s="52">
        <v>1</v>
      </c>
      <c r="P4" s="47">
        <v>90</v>
      </c>
      <c r="Q4" s="47">
        <f t="shared" si="0"/>
        <v>0.12430939226519337</v>
      </c>
      <c r="R4" s="48">
        <f>Q4+R3</f>
        <v>0.16574585635359115</v>
      </c>
      <c r="S4" s="49">
        <f>T3+0.001</f>
        <v>4.2436464088397789E-2</v>
      </c>
      <c r="T4" s="53">
        <f t="shared" ref="T4:T7" si="1">R4</f>
        <v>0.16574585635359115</v>
      </c>
      <c r="W4" s="80">
        <v>3</v>
      </c>
      <c r="X4">
        <v>0.94</v>
      </c>
      <c r="Z4">
        <v>0</v>
      </c>
      <c r="AA4">
        <v>0.09</v>
      </c>
    </row>
    <row r="5" spans="1:27" x14ac:dyDescent="0.25">
      <c r="A5" s="149" t="s">
        <v>43</v>
      </c>
      <c r="B5" s="152" t="s">
        <v>44</v>
      </c>
      <c r="C5" s="152" t="s">
        <v>44</v>
      </c>
      <c r="D5" s="145" t="s">
        <v>45</v>
      </c>
      <c r="E5" s="145" t="s">
        <v>46</v>
      </c>
      <c r="F5" s="145" t="s">
        <v>47</v>
      </c>
      <c r="G5" s="145" t="s">
        <v>48</v>
      </c>
      <c r="H5" s="145" t="s">
        <v>49</v>
      </c>
      <c r="I5" s="145" t="s">
        <v>50</v>
      </c>
      <c r="J5" s="147" t="s">
        <v>51</v>
      </c>
      <c r="K5" s="114"/>
      <c r="L5" s="114"/>
      <c r="M5" s="114"/>
      <c r="O5" s="52">
        <v>2</v>
      </c>
      <c r="P5" s="50">
        <v>99</v>
      </c>
      <c r="Q5" s="47">
        <f t="shared" si="0"/>
        <v>0.13674033149171272</v>
      </c>
      <c r="R5" s="48">
        <f t="shared" ref="R5:R7" si="2">Q5+R4</f>
        <v>0.3024861878453039</v>
      </c>
      <c r="S5" s="49">
        <f t="shared" ref="S5:S7" si="3">T4+0.001</f>
        <v>0.16674585635359115</v>
      </c>
      <c r="T5" s="53">
        <f t="shared" si="1"/>
        <v>0.3024861878453039</v>
      </c>
      <c r="W5" s="80">
        <v>4</v>
      </c>
      <c r="X5">
        <v>0.37</v>
      </c>
      <c r="Z5">
        <v>0.79</v>
      </c>
      <c r="AA5">
        <v>0.28000000000000003</v>
      </c>
    </row>
    <row r="6" spans="1:27" ht="14.45" customHeight="1" x14ac:dyDescent="0.25">
      <c r="A6" s="150"/>
      <c r="B6" s="153"/>
      <c r="C6" s="153"/>
      <c r="D6" s="146"/>
      <c r="E6" s="146"/>
      <c r="F6" s="146"/>
      <c r="G6" s="146"/>
      <c r="H6" s="146"/>
      <c r="I6" s="146"/>
      <c r="J6" s="148"/>
      <c r="K6" s="114"/>
      <c r="L6" s="114"/>
      <c r="M6" s="114"/>
      <c r="O6" s="52">
        <v>3</v>
      </c>
      <c r="P6" s="50">
        <v>102</v>
      </c>
      <c r="Q6" s="47">
        <f t="shared" si="0"/>
        <v>0.14088397790055249</v>
      </c>
      <c r="R6" s="48">
        <f t="shared" si="2"/>
        <v>0.44337016574585641</v>
      </c>
      <c r="S6" s="49">
        <f t="shared" si="3"/>
        <v>0.3034861878453039</v>
      </c>
      <c r="T6" s="53">
        <f t="shared" si="1"/>
        <v>0.44337016574585641</v>
      </c>
      <c r="W6" s="80">
        <v>5</v>
      </c>
      <c r="X6">
        <v>0.88</v>
      </c>
      <c r="Z6">
        <v>0.99</v>
      </c>
      <c r="AA6">
        <v>0.56000000000000005</v>
      </c>
    </row>
    <row r="7" spans="1:27" ht="15.75" thickBot="1" x14ac:dyDescent="0.3">
      <c r="A7" s="150"/>
      <c r="B7" s="83" t="s">
        <v>52</v>
      </c>
      <c r="C7" s="83" t="s">
        <v>53</v>
      </c>
      <c r="D7" s="146"/>
      <c r="E7" s="146"/>
      <c r="F7" s="146"/>
      <c r="G7" s="146"/>
      <c r="H7" s="146"/>
      <c r="I7" s="146"/>
      <c r="J7" s="148"/>
      <c r="K7" s="116"/>
      <c r="L7" s="115"/>
      <c r="M7" s="116"/>
      <c r="O7" s="54">
        <v>4</v>
      </c>
      <c r="P7" s="51">
        <v>120</v>
      </c>
      <c r="Q7" s="47">
        <f t="shared" si="0"/>
        <v>0.16574585635359115</v>
      </c>
      <c r="R7" s="48">
        <f t="shared" si="2"/>
        <v>0.6091160220994476</v>
      </c>
      <c r="S7" s="49">
        <f t="shared" si="3"/>
        <v>0.44437016574585642</v>
      </c>
      <c r="T7" s="53">
        <f t="shared" si="1"/>
        <v>0.6091160220994476</v>
      </c>
      <c r="W7" s="80">
        <v>6</v>
      </c>
      <c r="X7">
        <v>0.82</v>
      </c>
      <c r="Z7">
        <v>0.08</v>
      </c>
      <c r="AA7">
        <v>0.9</v>
      </c>
    </row>
    <row r="8" spans="1:27" x14ac:dyDescent="0.25">
      <c r="A8" s="121"/>
      <c r="B8" s="122"/>
      <c r="C8" s="122"/>
      <c r="D8" s="122">
        <v>0</v>
      </c>
      <c r="E8" s="122">
        <v>0</v>
      </c>
      <c r="F8" s="122">
        <v>0</v>
      </c>
      <c r="G8" s="122">
        <v>0</v>
      </c>
      <c r="H8" s="122">
        <v>0</v>
      </c>
      <c r="I8" s="122">
        <v>0</v>
      </c>
      <c r="J8" s="123">
        <v>0</v>
      </c>
      <c r="K8" s="114"/>
      <c r="L8" s="114"/>
      <c r="M8" s="114"/>
      <c r="O8" s="54">
        <v>5</v>
      </c>
      <c r="P8" s="101">
        <v>100</v>
      </c>
      <c r="Q8" s="47">
        <f t="shared" si="0"/>
        <v>0.13812154696132597</v>
      </c>
      <c r="R8" s="48">
        <f>Q8+R7</f>
        <v>0.74723756906077354</v>
      </c>
      <c r="S8" s="49">
        <f>T7+0.001</f>
        <v>0.6101160220994476</v>
      </c>
      <c r="T8" s="53">
        <f>R8</f>
        <v>0.74723756906077354</v>
      </c>
      <c r="W8" s="80">
        <v>7</v>
      </c>
      <c r="X8">
        <v>0.01</v>
      </c>
      <c r="Z8">
        <v>0.01</v>
      </c>
      <c r="AA8">
        <v>0.03</v>
      </c>
    </row>
    <row r="9" spans="1:27" ht="14.45" customHeight="1" x14ac:dyDescent="0.25">
      <c r="A9" s="86">
        <v>1</v>
      </c>
      <c r="B9" s="10" cm="1">
        <f t="array" ref="B9:B24">LOOKUP(Z3:Z18,S3:T15,Q3:Q15)</f>
        <v>6.4917127071823205E-2</v>
      </c>
      <c r="C9" s="10" cm="1">
        <f t="array" ref="C9:C24">LOOKUP(AA3:AA18,S29:T38,Q29:Q38)</f>
        <v>0.4420289855072464</v>
      </c>
      <c r="D9" s="88">
        <f t="shared" ref="D9:D24" si="4">-1/$F$3*LN(B9)</f>
        <v>2.7346437906756575</v>
      </c>
      <c r="E9" s="88">
        <f>-1/$F$4*LN(C9)</f>
        <v>0.13606330349731555</v>
      </c>
      <c r="F9" s="119">
        <f>F8+D9</f>
        <v>2.7346437906756575</v>
      </c>
      <c r="G9" s="119">
        <f>MAX(F9,H8)</f>
        <v>2.7346437906756575</v>
      </c>
      <c r="H9" s="119">
        <f>G9+E9</f>
        <v>2.8707070941729729</v>
      </c>
      <c r="I9" s="90">
        <f t="shared" ref="I9" si="5">G9-F9</f>
        <v>0</v>
      </c>
      <c r="J9" s="91">
        <f>I9+E9</f>
        <v>0.13606330349731555</v>
      </c>
      <c r="K9" s="156"/>
      <c r="L9" s="156"/>
      <c r="M9" s="114"/>
      <c r="O9" s="54">
        <v>6</v>
      </c>
      <c r="P9" s="101">
        <v>60</v>
      </c>
      <c r="Q9" s="47">
        <f t="shared" si="0"/>
        <v>8.2872928176795577E-2</v>
      </c>
      <c r="R9" s="48">
        <f t="shared" ref="R9:R15" si="6">Q9+R8</f>
        <v>0.83011049723756913</v>
      </c>
      <c r="S9" s="49">
        <f t="shared" ref="S9:S15" si="7">T8+0.001</f>
        <v>0.74823756906077354</v>
      </c>
      <c r="T9" s="53">
        <f t="shared" ref="T9:T15" si="8">R9</f>
        <v>0.83011049723756913</v>
      </c>
      <c r="W9" s="80">
        <v>8</v>
      </c>
      <c r="X9">
        <v>0.75</v>
      </c>
      <c r="Z9">
        <v>0.45</v>
      </c>
      <c r="AA9">
        <v>0.95</v>
      </c>
    </row>
    <row r="10" spans="1:27" x14ac:dyDescent="0.25">
      <c r="A10" s="86">
        <v>2</v>
      </c>
      <c r="B10" s="10">
        <v>4.1436464088397788E-2</v>
      </c>
      <c r="C10" s="10">
        <v>0.4420289855072464</v>
      </c>
      <c r="D10" s="88">
        <f t="shared" si="4"/>
        <v>3.183594010723561</v>
      </c>
      <c r="E10" s="88">
        <f t="shared" ref="E10:E24" si="9">-1/$F$4*LN(C10)</f>
        <v>0.13606330349731555</v>
      </c>
      <c r="F10" s="119">
        <f>F9+D10</f>
        <v>5.9182378013992185</v>
      </c>
      <c r="G10" s="119">
        <f>MAX(F10,H9)</f>
        <v>5.9182378013992185</v>
      </c>
      <c r="H10" s="119">
        <f>G10+E10</f>
        <v>6.0543011048965338</v>
      </c>
      <c r="I10" s="119">
        <f>G10-F10</f>
        <v>0</v>
      </c>
      <c r="J10" s="91">
        <f>I10+E10</f>
        <v>0.13606330349731555</v>
      </c>
      <c r="K10" s="156"/>
      <c r="L10" s="156"/>
      <c r="M10" s="114"/>
      <c r="O10" s="54">
        <v>7</v>
      </c>
      <c r="P10" s="101">
        <v>47</v>
      </c>
      <c r="Q10" s="47">
        <f t="shared" si="0"/>
        <v>6.4917127071823205E-2</v>
      </c>
      <c r="R10" s="48">
        <f t="shared" si="6"/>
        <v>0.89502762430939231</v>
      </c>
      <c r="S10" s="49">
        <f t="shared" si="7"/>
        <v>0.83111049723756913</v>
      </c>
      <c r="T10" s="53">
        <f t="shared" si="8"/>
        <v>0.89502762430939231</v>
      </c>
      <c r="W10" s="80">
        <v>9</v>
      </c>
      <c r="X10">
        <v>0.64</v>
      </c>
      <c r="Z10">
        <v>0.64</v>
      </c>
      <c r="AA10">
        <v>0.06</v>
      </c>
    </row>
    <row r="11" spans="1:27" x14ac:dyDescent="0.25">
      <c r="A11" s="86">
        <v>3</v>
      </c>
      <c r="B11" s="10">
        <v>8.2872928176795577E-2</v>
      </c>
      <c r="C11" s="10">
        <v>0.4420289855072464</v>
      </c>
      <c r="D11" s="88">
        <f t="shared" si="4"/>
        <v>2.4904468301636156</v>
      </c>
      <c r="E11" s="88">
        <f t="shared" si="9"/>
        <v>0.13606330349731555</v>
      </c>
      <c r="F11" s="119">
        <f t="shared" ref="F11:F24" si="10">F10+D11</f>
        <v>8.408684631562835</v>
      </c>
      <c r="G11" s="119">
        <f>MAX(F11,H10)</f>
        <v>8.408684631562835</v>
      </c>
      <c r="H11" s="119">
        <f t="shared" ref="H11:H24" si="11">G11+E11</f>
        <v>8.5447479350601512</v>
      </c>
      <c r="I11" s="119">
        <f t="shared" ref="I11:I24" si="12">G11-F11</f>
        <v>0</v>
      </c>
      <c r="J11" s="91">
        <f t="shared" ref="J11:J24" si="13">I11+E11</f>
        <v>0.13606330349731555</v>
      </c>
      <c r="K11" s="116"/>
      <c r="L11" s="116"/>
      <c r="M11" s="114"/>
      <c r="O11" s="54">
        <v>8</v>
      </c>
      <c r="P11" s="101">
        <v>30</v>
      </c>
      <c r="Q11" s="47">
        <f t="shared" si="0"/>
        <v>4.1436464088397788E-2</v>
      </c>
      <c r="R11" s="48">
        <f t="shared" si="6"/>
        <v>0.93646408839779005</v>
      </c>
      <c r="S11" s="49">
        <f t="shared" si="7"/>
        <v>0.89602762430939231</v>
      </c>
      <c r="T11" s="53">
        <f t="shared" si="8"/>
        <v>0.93646408839779005</v>
      </c>
      <c r="W11" s="80">
        <v>10</v>
      </c>
      <c r="X11">
        <v>0.93</v>
      </c>
      <c r="Z11">
        <v>0.56000000000000005</v>
      </c>
      <c r="AA11">
        <v>0.7</v>
      </c>
    </row>
    <row r="12" spans="1:27" x14ac:dyDescent="0.25">
      <c r="A12" s="86">
        <v>4</v>
      </c>
      <c r="B12" s="10">
        <v>1.3812154696132596E-2</v>
      </c>
      <c r="C12" s="120">
        <v>0.24637681159420291</v>
      </c>
      <c r="D12" s="88">
        <f t="shared" si="4"/>
        <v>4.282206299391671</v>
      </c>
      <c r="E12" s="88">
        <f t="shared" si="9"/>
        <v>0.23348219342350721</v>
      </c>
      <c r="F12" s="119">
        <f t="shared" si="10"/>
        <v>12.690890930954506</v>
      </c>
      <c r="G12" s="119">
        <f t="shared" ref="G12:G24" si="14">MAX(F12,H11)</f>
        <v>12.690890930954506</v>
      </c>
      <c r="H12" s="119">
        <f t="shared" si="11"/>
        <v>12.924373124378013</v>
      </c>
      <c r="I12" s="119">
        <f t="shared" si="12"/>
        <v>0</v>
      </c>
      <c r="J12" s="91">
        <f t="shared" si="13"/>
        <v>0.23348219342350721</v>
      </c>
      <c r="K12" s="116"/>
      <c r="L12" s="116"/>
      <c r="M12" s="114"/>
      <c r="O12" s="54">
        <v>9</v>
      </c>
      <c r="P12" s="101">
        <v>20</v>
      </c>
      <c r="Q12" s="47">
        <f t="shared" si="0"/>
        <v>2.7624309392265192E-2</v>
      </c>
      <c r="R12" s="48">
        <f t="shared" si="6"/>
        <v>0.96408839779005528</v>
      </c>
      <c r="S12" s="49">
        <f t="shared" si="7"/>
        <v>0.93746408839779005</v>
      </c>
      <c r="T12" s="53">
        <f t="shared" si="8"/>
        <v>0.96408839779005528</v>
      </c>
      <c r="W12" s="80">
        <v>11</v>
      </c>
      <c r="X12">
        <v>0.45</v>
      </c>
      <c r="Z12">
        <v>0.2</v>
      </c>
      <c r="AA12">
        <v>0.71</v>
      </c>
    </row>
    <row r="13" spans="1:27" x14ac:dyDescent="0.25">
      <c r="A13" s="86">
        <v>5</v>
      </c>
      <c r="B13" s="10">
        <v>0.12430939226519337</v>
      </c>
      <c r="C13" s="10">
        <v>5.7971014492753624E-2</v>
      </c>
      <c r="D13" s="88">
        <f t="shared" si="4"/>
        <v>2.0849817220554514</v>
      </c>
      <c r="E13" s="88">
        <f t="shared" si="9"/>
        <v>0.47463535724622813</v>
      </c>
      <c r="F13" s="119">
        <f t="shared" si="10"/>
        <v>14.775872653009957</v>
      </c>
      <c r="G13" s="119">
        <f t="shared" si="14"/>
        <v>14.775872653009957</v>
      </c>
      <c r="H13" s="119">
        <f t="shared" si="11"/>
        <v>15.250508010256185</v>
      </c>
      <c r="I13" s="119">
        <f t="shared" si="12"/>
        <v>0</v>
      </c>
      <c r="J13" s="91">
        <f t="shared" si="13"/>
        <v>0.47463535724622813</v>
      </c>
      <c r="K13" s="116"/>
      <c r="L13" s="116"/>
      <c r="M13" s="114"/>
      <c r="O13" s="54">
        <v>10</v>
      </c>
      <c r="P13" s="101">
        <v>12</v>
      </c>
      <c r="Q13" s="47">
        <f t="shared" si="0"/>
        <v>1.6574585635359115E-2</v>
      </c>
      <c r="R13" s="48">
        <f t="shared" si="6"/>
        <v>0.98066298342541436</v>
      </c>
      <c r="S13" s="49">
        <f t="shared" si="7"/>
        <v>0.96508839779005529</v>
      </c>
      <c r="T13" s="53">
        <f t="shared" si="8"/>
        <v>0.98066298342541436</v>
      </c>
      <c r="W13" s="80">
        <v>12</v>
      </c>
      <c r="X13">
        <v>0.69</v>
      </c>
      <c r="Z13">
        <v>0.5</v>
      </c>
      <c r="AA13">
        <v>0.83</v>
      </c>
    </row>
    <row r="14" spans="1:27" x14ac:dyDescent="0.25">
      <c r="A14" s="86">
        <v>6</v>
      </c>
      <c r="B14" s="10">
        <v>4.1436464088397788E-2</v>
      </c>
      <c r="C14" s="10">
        <v>0.4420289855072464</v>
      </c>
      <c r="D14" s="88">
        <f t="shared" si="4"/>
        <v>3.183594010723561</v>
      </c>
      <c r="E14" s="88">
        <f t="shared" si="9"/>
        <v>0.13606330349731555</v>
      </c>
      <c r="F14" s="119">
        <f t="shared" si="10"/>
        <v>17.959466663733519</v>
      </c>
      <c r="G14" s="119">
        <f t="shared" si="14"/>
        <v>17.959466663733519</v>
      </c>
      <c r="H14" s="119">
        <f t="shared" si="11"/>
        <v>18.095529967230835</v>
      </c>
      <c r="I14" s="119">
        <f t="shared" si="12"/>
        <v>0</v>
      </c>
      <c r="J14" s="91">
        <f t="shared" si="13"/>
        <v>0.13606330349731555</v>
      </c>
      <c r="K14" s="116"/>
      <c r="L14" s="116"/>
      <c r="M14" s="114"/>
      <c r="O14" s="54">
        <v>11</v>
      </c>
      <c r="P14" s="101">
        <v>10</v>
      </c>
      <c r="Q14" s="47">
        <f t="shared" si="0"/>
        <v>1.3812154696132596E-2</v>
      </c>
      <c r="R14" s="48">
        <f t="shared" si="6"/>
        <v>0.99447513812154698</v>
      </c>
      <c r="S14" s="49">
        <f t="shared" si="7"/>
        <v>0.98166298342541436</v>
      </c>
      <c r="T14" s="53">
        <f t="shared" si="8"/>
        <v>0.99447513812154698</v>
      </c>
      <c r="W14" s="80">
        <v>13</v>
      </c>
      <c r="X14">
        <v>0.36</v>
      </c>
      <c r="Z14">
        <v>0.51</v>
      </c>
      <c r="AA14">
        <v>0.14000000000000001</v>
      </c>
    </row>
    <row r="15" spans="1:27" x14ac:dyDescent="0.25">
      <c r="A15" s="86">
        <v>7</v>
      </c>
      <c r="B15" s="10">
        <v>0.16574585635359115</v>
      </c>
      <c r="C15" s="10">
        <v>2.8985507246376812E-2</v>
      </c>
      <c r="D15" s="88">
        <f t="shared" si="4"/>
        <v>1.7972996496036704</v>
      </c>
      <c r="E15" s="88">
        <f t="shared" si="9"/>
        <v>0.59015988733955238</v>
      </c>
      <c r="F15" s="119">
        <f t="shared" si="10"/>
        <v>19.756766313337188</v>
      </c>
      <c r="G15" s="119">
        <f t="shared" si="14"/>
        <v>19.756766313337188</v>
      </c>
      <c r="H15" s="119">
        <f t="shared" si="11"/>
        <v>20.346926200676741</v>
      </c>
      <c r="I15" s="119">
        <f t="shared" si="12"/>
        <v>0</v>
      </c>
      <c r="J15" s="91">
        <f t="shared" si="13"/>
        <v>0.59015988733955238</v>
      </c>
      <c r="K15" s="116"/>
      <c r="L15" s="116"/>
      <c r="M15" s="114"/>
      <c r="O15" s="54">
        <v>12</v>
      </c>
      <c r="P15" s="101">
        <v>4</v>
      </c>
      <c r="Q15" s="47">
        <f t="shared" si="0"/>
        <v>5.5248618784530384E-3</v>
      </c>
      <c r="R15" s="48">
        <f t="shared" si="6"/>
        <v>1</v>
      </c>
      <c r="S15" s="49">
        <f t="shared" si="7"/>
        <v>0.99547513812154698</v>
      </c>
      <c r="T15" s="53">
        <f t="shared" si="8"/>
        <v>1</v>
      </c>
      <c r="W15" s="80">
        <v>14</v>
      </c>
      <c r="X15">
        <v>0.22</v>
      </c>
      <c r="Z15">
        <v>0.89</v>
      </c>
      <c r="AA15">
        <v>0.08</v>
      </c>
    </row>
    <row r="16" spans="1:27" x14ac:dyDescent="0.25">
      <c r="A16" s="86">
        <v>8</v>
      </c>
      <c r="B16" s="10">
        <v>0.13812154696132597</v>
      </c>
      <c r="C16" s="10">
        <v>0.4420289855072464</v>
      </c>
      <c r="D16" s="88">
        <f t="shared" si="4"/>
        <v>1.9796212063976248</v>
      </c>
      <c r="E16" s="88">
        <f t="shared" si="9"/>
        <v>0.13606330349731555</v>
      </c>
      <c r="F16" s="119">
        <f t="shared" si="10"/>
        <v>21.736387519734812</v>
      </c>
      <c r="G16" s="119">
        <f t="shared" si="14"/>
        <v>21.736387519734812</v>
      </c>
      <c r="H16" s="119">
        <f t="shared" si="11"/>
        <v>21.872450823232128</v>
      </c>
      <c r="I16" s="119">
        <f t="shared" si="12"/>
        <v>0</v>
      </c>
      <c r="J16" s="91">
        <f t="shared" si="13"/>
        <v>0.13606330349731555</v>
      </c>
      <c r="K16" s="116"/>
      <c r="L16" s="116"/>
      <c r="M16" s="114"/>
      <c r="O16" s="54"/>
      <c r="P16" s="102">
        <f>SUM(P3:P15)</f>
        <v>724</v>
      </c>
      <c r="Q16" s="102">
        <f>SUM(Q3:Q15)</f>
        <v>1</v>
      </c>
      <c r="R16" s="100"/>
      <c r="S16" s="99">
        <v>0.89</v>
      </c>
      <c r="T16" s="107">
        <v>0.96</v>
      </c>
      <c r="W16" s="80">
        <v>15</v>
      </c>
      <c r="X16">
        <v>0.42</v>
      </c>
      <c r="Z16">
        <v>0.87</v>
      </c>
      <c r="AA16">
        <v>0.81</v>
      </c>
    </row>
    <row r="17" spans="1:27" x14ac:dyDescent="0.25">
      <c r="A17" s="86">
        <v>9</v>
      </c>
      <c r="B17" s="10">
        <v>0.16574585635359115</v>
      </c>
      <c r="C17" s="10">
        <v>0.10869565217391304</v>
      </c>
      <c r="D17" s="88">
        <f t="shared" si="4"/>
        <v>1.7972996496036704</v>
      </c>
      <c r="E17" s="88">
        <f t="shared" si="9"/>
        <v>0.36986724734249909</v>
      </c>
      <c r="F17" s="119">
        <f t="shared" si="10"/>
        <v>23.533687169338481</v>
      </c>
      <c r="G17" s="119">
        <f t="shared" si="14"/>
        <v>23.533687169338481</v>
      </c>
      <c r="H17" s="119">
        <f t="shared" si="11"/>
        <v>23.903554416680979</v>
      </c>
      <c r="I17" s="119">
        <f t="shared" si="12"/>
        <v>0</v>
      </c>
      <c r="J17" s="91">
        <f t="shared" si="13"/>
        <v>0.36986724734249909</v>
      </c>
      <c r="K17" s="116"/>
      <c r="L17" s="116"/>
      <c r="M17" s="114"/>
      <c r="O17" s="54"/>
      <c r="P17" s="99">
        <v>0.03</v>
      </c>
      <c r="Q17" s="99"/>
      <c r="R17" s="100">
        <f>P17+R16</f>
        <v>0.03</v>
      </c>
      <c r="S17" s="99">
        <v>0.97</v>
      </c>
      <c r="T17" s="107">
        <v>0.99</v>
      </c>
      <c r="W17" s="80">
        <v>16</v>
      </c>
      <c r="X17">
        <v>0.62</v>
      </c>
      <c r="Z17">
        <v>0.03</v>
      </c>
      <c r="AA17">
        <v>0.57999999999999996</v>
      </c>
    </row>
    <row r="18" spans="1:27" ht="15.75" thickBot="1" x14ac:dyDescent="0.3">
      <c r="A18" s="86">
        <v>10</v>
      </c>
      <c r="B18" s="10">
        <v>0.13674033149171272</v>
      </c>
      <c r="C18" s="120">
        <v>0.10869565217391304</v>
      </c>
      <c r="D18" s="88">
        <f t="shared" si="4"/>
        <v>1.9896715422511264</v>
      </c>
      <c r="E18" s="88">
        <f>-1/$F$4*LN(C18)</f>
        <v>0.36986724734249909</v>
      </c>
      <c r="F18" s="119">
        <f t="shared" si="10"/>
        <v>25.523358711589609</v>
      </c>
      <c r="G18" s="119">
        <f t="shared" si="14"/>
        <v>25.523358711589609</v>
      </c>
      <c r="H18" s="119">
        <f t="shared" si="11"/>
        <v>25.893225958932106</v>
      </c>
      <c r="I18" s="119">
        <f t="shared" si="12"/>
        <v>0</v>
      </c>
      <c r="J18" s="91">
        <f t="shared" si="13"/>
        <v>0.36986724734249909</v>
      </c>
      <c r="K18" s="116"/>
      <c r="L18" s="116"/>
      <c r="M18" s="114"/>
      <c r="O18" s="55"/>
      <c r="P18" s="108">
        <v>0.01</v>
      </c>
      <c r="Q18" s="108"/>
      <c r="R18" s="109">
        <f>P18+R17</f>
        <v>0.04</v>
      </c>
      <c r="S18" s="109">
        <v>1</v>
      </c>
      <c r="T18" s="110">
        <v>1</v>
      </c>
      <c r="W18" s="80">
        <v>17</v>
      </c>
      <c r="X18">
        <v>0.38</v>
      </c>
      <c r="Z18">
        <v>0.53</v>
      </c>
      <c r="AA18">
        <v>0.8</v>
      </c>
    </row>
    <row r="19" spans="1:27" x14ac:dyDescent="0.25">
      <c r="A19" s="86">
        <v>11</v>
      </c>
      <c r="B19" s="10">
        <v>0.16574585635359115</v>
      </c>
      <c r="C19" s="10">
        <v>3.6231884057971016E-2</v>
      </c>
      <c r="D19" s="88">
        <f t="shared" si="4"/>
        <v>1.7972996496036704</v>
      </c>
      <c r="E19" s="88">
        <f t="shared" si="9"/>
        <v>0.55296929545385065</v>
      </c>
      <c r="F19" s="119">
        <f t="shared" si="10"/>
        <v>27.320658361193278</v>
      </c>
      <c r="G19" s="119">
        <f t="shared" si="14"/>
        <v>27.320658361193278</v>
      </c>
      <c r="H19" s="119">
        <f t="shared" si="11"/>
        <v>27.873627656647127</v>
      </c>
      <c r="I19" s="119">
        <f t="shared" si="12"/>
        <v>0</v>
      </c>
      <c r="J19" s="91">
        <f t="shared" si="13"/>
        <v>0.55296929545385065</v>
      </c>
      <c r="K19" s="116"/>
      <c r="L19" s="116"/>
      <c r="M19" s="114"/>
      <c r="O19" s="16">
        <v>6</v>
      </c>
      <c r="P19" s="99"/>
      <c r="Q19" s="99"/>
      <c r="R19" s="100"/>
      <c r="S19" s="100"/>
      <c r="T19" s="100"/>
      <c r="W19" s="80">
        <v>18</v>
      </c>
      <c r="X19">
        <v>0.38</v>
      </c>
    </row>
    <row r="20" spans="1:27" x14ac:dyDescent="0.25">
      <c r="A20" s="86">
        <v>12</v>
      </c>
      <c r="B20" s="10">
        <v>0.16574585635359115</v>
      </c>
      <c r="C20" s="10">
        <v>0.4420289855072464</v>
      </c>
      <c r="D20" s="88">
        <f t="shared" si="4"/>
        <v>1.7972996496036704</v>
      </c>
      <c r="E20" s="88">
        <f t="shared" si="9"/>
        <v>0.13606330349731555</v>
      </c>
      <c r="F20" s="119">
        <f t="shared" si="10"/>
        <v>29.117958010796947</v>
      </c>
      <c r="G20" s="119">
        <f t="shared" si="14"/>
        <v>29.117958010796947</v>
      </c>
      <c r="H20" s="119">
        <f t="shared" si="11"/>
        <v>29.254021314294263</v>
      </c>
      <c r="I20" s="119">
        <f t="shared" si="12"/>
        <v>0</v>
      </c>
      <c r="J20" s="91">
        <f t="shared" si="13"/>
        <v>0.13606330349731555</v>
      </c>
      <c r="K20" s="116"/>
      <c r="L20" s="116"/>
      <c r="M20" s="114"/>
      <c r="O20" s="7">
        <v>7</v>
      </c>
      <c r="P20" s="99"/>
      <c r="Q20" s="99"/>
      <c r="R20" s="100"/>
      <c r="S20" s="100"/>
      <c r="T20" s="100"/>
      <c r="W20" s="80">
        <v>19</v>
      </c>
      <c r="X20">
        <v>0.82</v>
      </c>
    </row>
    <row r="21" spans="1:27" x14ac:dyDescent="0.25">
      <c r="A21" s="86">
        <v>13</v>
      </c>
      <c r="B21" s="10">
        <v>6.4917127071823205E-2</v>
      </c>
      <c r="C21" s="10">
        <v>0.4420289855072464</v>
      </c>
      <c r="D21" s="88">
        <f t="shared" si="4"/>
        <v>2.7346437906756575</v>
      </c>
      <c r="E21" s="88">
        <f t="shared" si="9"/>
        <v>0.13606330349731555</v>
      </c>
      <c r="F21" s="119">
        <f t="shared" si="10"/>
        <v>31.852601801472606</v>
      </c>
      <c r="G21" s="119">
        <f t="shared" si="14"/>
        <v>31.852601801472606</v>
      </c>
      <c r="H21" s="119">
        <f t="shared" si="11"/>
        <v>31.988665104969922</v>
      </c>
      <c r="I21" s="119">
        <f t="shared" si="12"/>
        <v>0</v>
      </c>
      <c r="J21" s="91">
        <f t="shared" si="13"/>
        <v>0.13606330349731555</v>
      </c>
      <c r="K21" s="116"/>
      <c r="L21" s="116"/>
      <c r="M21" s="114"/>
      <c r="O21" s="7">
        <v>8</v>
      </c>
      <c r="P21" s="99"/>
      <c r="Q21" s="99"/>
      <c r="R21" s="100"/>
      <c r="S21" s="100"/>
      <c r="T21" s="100"/>
      <c r="W21" s="80">
        <v>20</v>
      </c>
      <c r="X21">
        <v>0.77</v>
      </c>
    </row>
    <row r="22" spans="1:27" x14ac:dyDescent="0.25">
      <c r="A22" s="86">
        <v>14</v>
      </c>
      <c r="B22" s="10">
        <v>6.4917127071823205E-2</v>
      </c>
      <c r="C22" s="10">
        <v>3.6231884057971016E-2</v>
      </c>
      <c r="D22" s="88">
        <f t="shared" si="4"/>
        <v>2.7346437906756575</v>
      </c>
      <c r="E22" s="88">
        <f t="shared" si="9"/>
        <v>0.55296929545385065</v>
      </c>
      <c r="F22" s="119">
        <f t="shared" si="10"/>
        <v>34.587245592148264</v>
      </c>
      <c r="G22" s="119">
        <f t="shared" si="14"/>
        <v>34.587245592148264</v>
      </c>
      <c r="H22" s="119">
        <f t="shared" si="11"/>
        <v>35.140214887602113</v>
      </c>
      <c r="I22" s="119">
        <f t="shared" si="12"/>
        <v>0</v>
      </c>
      <c r="J22" s="91">
        <f t="shared" si="13"/>
        <v>0.55296929545385065</v>
      </c>
      <c r="K22" s="116"/>
      <c r="L22" s="116"/>
      <c r="M22" s="117"/>
      <c r="O22" s="99"/>
      <c r="P22" s="99"/>
      <c r="Q22" s="99"/>
      <c r="R22" s="100"/>
      <c r="S22" s="100"/>
      <c r="T22" s="100"/>
      <c r="W22" s="80">
        <v>21</v>
      </c>
      <c r="X22">
        <v>0.62</v>
      </c>
    </row>
    <row r="23" spans="1:27" x14ac:dyDescent="0.25">
      <c r="A23" s="86">
        <v>15</v>
      </c>
      <c r="B23" s="10">
        <v>4.1436464088397788E-2</v>
      </c>
      <c r="C23" s="10">
        <v>0.24637681159420291</v>
      </c>
      <c r="D23" s="88">
        <f t="shared" si="4"/>
        <v>3.183594010723561</v>
      </c>
      <c r="E23" s="88">
        <f t="shared" si="9"/>
        <v>0.23348219342350721</v>
      </c>
      <c r="F23" s="119">
        <f t="shared" si="10"/>
        <v>37.770839602871824</v>
      </c>
      <c r="G23" s="119">
        <f t="shared" si="14"/>
        <v>37.770839602871824</v>
      </c>
      <c r="H23" s="119">
        <f t="shared" si="11"/>
        <v>38.004321796295329</v>
      </c>
      <c r="I23" s="119">
        <f t="shared" si="12"/>
        <v>0</v>
      </c>
      <c r="J23" s="91">
        <f t="shared" si="13"/>
        <v>0.23348219342350721</v>
      </c>
      <c r="K23" s="116"/>
      <c r="L23" s="116"/>
      <c r="M23" s="117"/>
      <c r="O23" s="99"/>
      <c r="W23" s="80">
        <v>22</v>
      </c>
      <c r="X23">
        <v>0.94</v>
      </c>
    </row>
    <row r="24" spans="1:27" ht="15.75" thickBot="1" x14ac:dyDescent="0.3">
      <c r="A24" s="124"/>
      <c r="B24" s="125">
        <v>0.16574585635359115</v>
      </c>
      <c r="C24" s="125">
        <v>0.10869565217391304</v>
      </c>
      <c r="D24" s="94">
        <f t="shared" si="4"/>
        <v>1.7972996496036704</v>
      </c>
      <c r="E24" s="94">
        <f t="shared" si="9"/>
        <v>0.36986724734249909</v>
      </c>
      <c r="F24" s="95">
        <f t="shared" si="10"/>
        <v>39.568139252475497</v>
      </c>
      <c r="G24" s="95">
        <f t="shared" si="14"/>
        <v>39.568139252475497</v>
      </c>
      <c r="H24" s="95">
        <f t="shared" si="11"/>
        <v>39.938006499817995</v>
      </c>
      <c r="I24" s="95">
        <f t="shared" si="12"/>
        <v>0</v>
      </c>
      <c r="J24" s="96">
        <f t="shared" si="13"/>
        <v>0.36986724734249909</v>
      </c>
      <c r="K24" s="116"/>
      <c r="L24" s="116"/>
      <c r="M24" s="117"/>
      <c r="O24" s="99"/>
      <c r="W24" s="80">
        <v>23</v>
      </c>
      <c r="X24">
        <v>0.36</v>
      </c>
    </row>
    <row r="25" spans="1:27" x14ac:dyDescent="0.25">
      <c r="C25" s="97" t="s">
        <v>54</v>
      </c>
      <c r="D25" s="98">
        <f>AVERAGE(D9:D23)</f>
        <v>2.5180559735247883</v>
      </c>
      <c r="E25" s="98">
        <f>AVERAGE(E9:E23)</f>
        <v>0.28865838943378019</v>
      </c>
      <c r="F25" s="98">
        <f t="shared" ref="F25:H25" si="15">AVERAGE(F9:F23)</f>
        <v>20.912486636921248</v>
      </c>
      <c r="G25" s="98">
        <f t="shared" si="15"/>
        <v>20.912486636921248</v>
      </c>
      <c r="H25" s="98">
        <f t="shared" si="15"/>
        <v>21.201145026355025</v>
      </c>
      <c r="I25" s="98">
        <f>AVERAGE(I9:I23)</f>
        <v>0</v>
      </c>
      <c r="J25" s="98">
        <f>AVERAGE(J9:J23)</f>
        <v>0.28865838943378019</v>
      </c>
      <c r="K25" s="116"/>
      <c r="L25" s="116"/>
      <c r="M25" s="117"/>
      <c r="O25" s="99"/>
      <c r="W25" s="80">
        <v>24</v>
      </c>
      <c r="X25">
        <v>0.98</v>
      </c>
    </row>
    <row r="26" spans="1:27" ht="15.75" thickBot="1" x14ac:dyDescent="0.3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7"/>
      <c r="W26" s="80">
        <v>25</v>
      </c>
      <c r="X26">
        <v>0.99</v>
      </c>
    </row>
    <row r="27" spans="1:27" x14ac:dyDescent="0.25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7"/>
      <c r="O27" s="126" t="s">
        <v>56</v>
      </c>
      <c r="P27" s="128" t="s">
        <v>27</v>
      </c>
      <c r="Q27" s="128" t="s">
        <v>1</v>
      </c>
      <c r="R27" s="128" t="s">
        <v>2</v>
      </c>
      <c r="S27" s="128" t="s">
        <v>3</v>
      </c>
      <c r="T27" s="130" t="s">
        <v>4</v>
      </c>
      <c r="W27" s="80">
        <v>26</v>
      </c>
      <c r="X27">
        <v>0.99</v>
      </c>
    </row>
    <row r="28" spans="1:27" x14ac:dyDescent="0.25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7"/>
      <c r="O28" s="157"/>
      <c r="P28" s="154"/>
      <c r="Q28" s="154"/>
      <c r="R28" s="154"/>
      <c r="S28" s="154"/>
      <c r="T28" s="155"/>
      <c r="W28" s="80">
        <v>27</v>
      </c>
      <c r="X28">
        <v>0.03</v>
      </c>
    </row>
    <row r="29" spans="1:27" x14ac:dyDescent="0.25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7"/>
      <c r="O29" s="9">
        <v>10</v>
      </c>
      <c r="P29" s="10">
        <v>61</v>
      </c>
      <c r="Q29" s="10">
        <f>P29/P$42</f>
        <v>0.4420289855072464</v>
      </c>
      <c r="R29" s="10">
        <f>Q29</f>
        <v>0.4420289855072464</v>
      </c>
      <c r="S29" s="10">
        <v>0</v>
      </c>
      <c r="T29" s="11">
        <f>R29</f>
        <v>0.4420289855072464</v>
      </c>
      <c r="W29" s="80">
        <v>28</v>
      </c>
      <c r="X29">
        <v>0.2</v>
      </c>
    </row>
    <row r="30" spans="1:27" x14ac:dyDescent="0.25">
      <c r="A30" s="117"/>
      <c r="B30" s="117"/>
      <c r="C30" s="117"/>
      <c r="D30" s="117"/>
      <c r="E30" s="117"/>
      <c r="F30" s="117"/>
      <c r="G30" s="118"/>
      <c r="H30" s="115"/>
      <c r="I30" s="118"/>
      <c r="J30" s="117"/>
      <c r="K30" s="117"/>
      <c r="L30" s="117"/>
      <c r="M30" s="117"/>
      <c r="O30" s="12">
        <v>20</v>
      </c>
      <c r="P30" s="10">
        <v>34</v>
      </c>
      <c r="Q30" s="10">
        <f>P30/P$42</f>
        <v>0.24637681159420291</v>
      </c>
      <c r="R30" s="10">
        <f>Q30+R29</f>
        <v>0.68840579710144933</v>
      </c>
      <c r="S30" s="10">
        <f>T29+0.01</f>
        <v>0.45202898550724641</v>
      </c>
      <c r="T30" s="11">
        <f>R30</f>
        <v>0.68840579710144933</v>
      </c>
      <c r="W30" s="80">
        <v>29</v>
      </c>
      <c r="X30">
        <v>0.15</v>
      </c>
    </row>
    <row r="31" spans="1:27" x14ac:dyDescent="0.25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O31" s="12">
        <v>30</v>
      </c>
      <c r="P31" s="10">
        <v>15</v>
      </c>
      <c r="Q31" s="10">
        <f>P31/P$42</f>
        <v>0.10869565217391304</v>
      </c>
      <c r="R31" s="10">
        <f>Q31+R30</f>
        <v>0.79710144927536242</v>
      </c>
      <c r="S31" s="10">
        <f>T30+0.01</f>
        <v>0.69840579710144934</v>
      </c>
      <c r="T31" s="11">
        <f>R31</f>
        <v>0.79710144927536242</v>
      </c>
      <c r="W31" s="80">
        <v>30</v>
      </c>
      <c r="X31">
        <v>0.36</v>
      </c>
    </row>
    <row r="32" spans="1:27" x14ac:dyDescent="0.25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O32" s="12">
        <v>40</v>
      </c>
      <c r="P32" s="10">
        <v>5</v>
      </c>
      <c r="Q32" s="10">
        <f t="shared" ref="Q32:Q38" si="16">P32/P$42</f>
        <v>3.6231884057971016E-2</v>
      </c>
      <c r="R32" s="10">
        <f t="shared" ref="R32:R38" si="17">Q32+R31</f>
        <v>0.83333333333333348</v>
      </c>
      <c r="S32" s="10">
        <f t="shared" ref="S32:S38" si="18">T31+0.01</f>
        <v>0.80710144927536243</v>
      </c>
      <c r="T32" s="11">
        <f t="shared" ref="T32:T38" si="19">R32</f>
        <v>0.83333333333333348</v>
      </c>
      <c r="W32" s="80">
        <v>31</v>
      </c>
      <c r="X32">
        <v>0.52</v>
      </c>
    </row>
    <row r="33" spans="15:24" x14ac:dyDescent="0.25">
      <c r="O33" s="12">
        <v>50</v>
      </c>
      <c r="P33" s="10">
        <v>8</v>
      </c>
      <c r="Q33" s="10">
        <f t="shared" si="16"/>
        <v>5.7971014492753624E-2</v>
      </c>
      <c r="R33" s="10">
        <f t="shared" si="17"/>
        <v>0.89130434782608714</v>
      </c>
      <c r="S33" s="10">
        <f t="shared" si="18"/>
        <v>0.84333333333333349</v>
      </c>
      <c r="T33" s="11">
        <f t="shared" si="19"/>
        <v>0.89130434782608714</v>
      </c>
      <c r="U33" s="10"/>
      <c r="V33" s="10"/>
      <c r="W33" s="80">
        <v>32</v>
      </c>
      <c r="X33">
        <v>0.19</v>
      </c>
    </row>
    <row r="34" spans="15:24" x14ac:dyDescent="0.25">
      <c r="O34" s="12">
        <v>60</v>
      </c>
      <c r="P34" s="10">
        <v>4</v>
      </c>
      <c r="Q34" s="10">
        <f t="shared" si="16"/>
        <v>2.8985507246376812E-2</v>
      </c>
      <c r="R34" s="10">
        <f t="shared" si="17"/>
        <v>0.92028985507246397</v>
      </c>
      <c r="S34" s="10">
        <f t="shared" si="18"/>
        <v>0.90130434782608715</v>
      </c>
      <c r="T34" s="11">
        <f t="shared" si="19"/>
        <v>0.92028985507246397</v>
      </c>
    </row>
    <row r="35" spans="15:24" x14ac:dyDescent="0.25">
      <c r="O35" s="111">
        <v>70</v>
      </c>
      <c r="P35" s="10">
        <v>4</v>
      </c>
      <c r="Q35" s="10">
        <f t="shared" si="16"/>
        <v>2.8985507246376812E-2</v>
      </c>
      <c r="R35" s="10">
        <f t="shared" si="17"/>
        <v>0.9492753623188408</v>
      </c>
      <c r="S35" s="10">
        <f t="shared" si="18"/>
        <v>0.93028985507246398</v>
      </c>
      <c r="T35" s="11">
        <f t="shared" si="19"/>
        <v>0.9492753623188408</v>
      </c>
    </row>
    <row r="36" spans="15:24" x14ac:dyDescent="0.25">
      <c r="O36" s="12">
        <v>80</v>
      </c>
      <c r="P36" s="10">
        <v>3</v>
      </c>
      <c r="Q36" s="10">
        <f t="shared" si="16"/>
        <v>2.1739130434782608E-2</v>
      </c>
      <c r="R36" s="10">
        <f t="shared" si="17"/>
        <v>0.97101449275362339</v>
      </c>
      <c r="S36" s="10">
        <f t="shared" si="18"/>
        <v>0.95927536231884081</v>
      </c>
      <c r="T36" s="11">
        <f t="shared" si="19"/>
        <v>0.97101449275362339</v>
      </c>
    </row>
    <row r="37" spans="15:24" x14ac:dyDescent="0.25">
      <c r="O37" s="12">
        <v>90</v>
      </c>
      <c r="P37" s="10">
        <v>2</v>
      </c>
      <c r="Q37" s="10">
        <f t="shared" si="16"/>
        <v>1.4492753623188406E-2</v>
      </c>
      <c r="R37" s="10">
        <f t="shared" si="17"/>
        <v>0.98550724637681175</v>
      </c>
      <c r="S37" s="10">
        <f t="shared" si="18"/>
        <v>0.9810144927536234</v>
      </c>
      <c r="T37" s="11">
        <f t="shared" si="19"/>
        <v>0.98550724637681175</v>
      </c>
    </row>
    <row r="38" spans="15:24" ht="15.75" thickBot="1" x14ac:dyDescent="0.3">
      <c r="O38" s="112">
        <v>100</v>
      </c>
      <c r="P38" s="113">
        <v>2</v>
      </c>
      <c r="Q38" s="14">
        <f t="shared" si="16"/>
        <v>1.4492753623188406E-2</v>
      </c>
      <c r="R38" s="14">
        <f t="shared" si="17"/>
        <v>1.0000000000000002</v>
      </c>
      <c r="S38" s="14">
        <f t="shared" si="18"/>
        <v>0.99550724637681176</v>
      </c>
      <c r="T38" s="15">
        <f t="shared" si="19"/>
        <v>1.0000000000000002</v>
      </c>
    </row>
    <row r="39" spans="15:24" x14ac:dyDescent="0.25">
      <c r="O39" s="10"/>
      <c r="P39" s="10"/>
      <c r="Q39" s="10"/>
      <c r="R39" s="10"/>
      <c r="S39" s="10"/>
      <c r="T39" s="10"/>
    </row>
    <row r="40" spans="15:24" x14ac:dyDescent="0.25">
      <c r="O40" s="10"/>
      <c r="P40" s="10"/>
      <c r="Q40" s="10"/>
      <c r="R40" s="10"/>
      <c r="S40" s="10"/>
      <c r="T40" s="10"/>
    </row>
    <row r="42" spans="15:24" x14ac:dyDescent="0.25">
      <c r="P42" s="64">
        <f>SUM(P29:P38)</f>
        <v>138</v>
      </c>
      <c r="Q42" s="64">
        <f>SUM(Q29:Q38)</f>
        <v>1.0000000000000002</v>
      </c>
    </row>
  </sheetData>
  <mergeCells count="20">
    <mergeCell ref="W1:X1"/>
    <mergeCell ref="K9:K10"/>
    <mergeCell ref="L9:L10"/>
    <mergeCell ref="O27:O28"/>
    <mergeCell ref="A1:E1"/>
    <mergeCell ref="P27:P28"/>
    <mergeCell ref="Q27:Q28"/>
    <mergeCell ref="R27:R28"/>
    <mergeCell ref="S27:S28"/>
    <mergeCell ref="T27:T28"/>
    <mergeCell ref="F5:F7"/>
    <mergeCell ref="G5:G7"/>
    <mergeCell ref="H5:H7"/>
    <mergeCell ref="I5:I7"/>
    <mergeCell ref="J5:J7"/>
    <mergeCell ref="A5:A7"/>
    <mergeCell ref="B5:B6"/>
    <mergeCell ref="C5:C6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1</vt:lpstr>
      <vt:lpstr>2</vt:lpstr>
      <vt:lpstr>3</vt:lpstr>
      <vt:lpstr>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Villamar</cp:lastModifiedBy>
  <dcterms:created xsi:type="dcterms:W3CDTF">2021-08-18T17:11:26Z</dcterms:created>
  <dcterms:modified xsi:type="dcterms:W3CDTF">2021-09-02T02:33:50Z</dcterms:modified>
</cp:coreProperties>
</file>