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Mendoza\Desktop\6to semestre\Simulacion y modelamiento\"/>
    </mc:Choice>
  </mc:AlternateContent>
  <xr:revisionPtr revIDLastSave="0" documentId="13_ncr:1_{02220214-9680-46D8-B4DC-0FAEF2930F9D}" xr6:coauthVersionLast="47" xr6:coauthVersionMax="47" xr10:uidLastSave="{00000000-0000-0000-0000-000000000000}"/>
  <bookViews>
    <workbookView xWindow="-120" yWindow="-120" windowWidth="20730" windowHeight="11160" activeTab="2" xr2:uid="{35953F2A-C69E-43E4-92B7-5846F8080024}"/>
  </bookViews>
  <sheets>
    <sheet name="Hoja1" sheetId="1" r:id="rId1"/>
    <sheet name="Sheet1" sheetId="2" r:id="rId2"/>
    <sheet name="automat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F27" i="3"/>
  <c r="B7" i="3"/>
  <c r="D13" i="3"/>
  <c r="Q24" i="3"/>
  <c r="Q25" i="3" s="1"/>
  <c r="Q8" i="3"/>
  <c r="S8" i="3" s="1"/>
  <c r="R9" i="3" s="1"/>
  <c r="AB4" i="2"/>
  <c r="P24" i="1"/>
  <c r="R24" i="1"/>
  <c r="P25" i="1"/>
  <c r="Q25" i="1"/>
  <c r="R25" i="1"/>
  <c r="P26" i="1"/>
  <c r="Q26" i="1"/>
  <c r="R26" i="1"/>
  <c r="Q27" i="1" s="1"/>
  <c r="P27" i="1"/>
  <c r="R27" i="1"/>
  <c r="L23" i="2"/>
  <c r="F9" i="2"/>
  <c r="D23" i="2"/>
  <c r="F22" i="2"/>
  <c r="L21" i="2"/>
  <c r="F20" i="2"/>
  <c r="L18" i="2"/>
  <c r="G18" i="2"/>
  <c r="H10" i="2"/>
  <c r="H11" i="2"/>
  <c r="H12" i="2"/>
  <c r="H13" i="2"/>
  <c r="H14" i="2"/>
  <c r="H15" i="2"/>
  <c r="H16" i="2"/>
  <c r="H17" i="2"/>
  <c r="H21" i="2"/>
  <c r="H22" i="2"/>
  <c r="F17" i="2"/>
  <c r="D18" i="2" s="1"/>
  <c r="F13" i="2"/>
  <c r="L14" i="2"/>
  <c r="G12" i="2"/>
  <c r="L10" i="2"/>
  <c r="G11" i="2"/>
  <c r="G10" i="2"/>
  <c r="P24" i="2"/>
  <c r="P25" i="2" s="1"/>
  <c r="D22" i="2"/>
  <c r="D17" i="2"/>
  <c r="P8" i="2"/>
  <c r="P9" i="2" s="1"/>
  <c r="P10" i="2" s="1"/>
  <c r="H4" i="2"/>
  <c r="D17" i="1"/>
  <c r="D13" i="1"/>
  <c r="D18" i="1"/>
  <c r="D22" i="1"/>
  <c r="H4" i="1"/>
  <c r="P8" i="1"/>
  <c r="P9" i="1" s="1"/>
  <c r="Q9" i="3" l="1"/>
  <c r="Q10" i="3" s="1"/>
  <c r="Q11" i="3" s="1"/>
  <c r="Q26" i="3"/>
  <c r="S25" i="3"/>
  <c r="R26" i="3" s="1"/>
  <c r="S24" i="3"/>
  <c r="R25" i="3" s="1"/>
  <c r="R9" i="2"/>
  <c r="Q10" i="2" s="1"/>
  <c r="R10" i="2"/>
  <c r="Q11" i="2" s="1"/>
  <c r="P11" i="2"/>
  <c r="P26" i="2"/>
  <c r="R25" i="2"/>
  <c r="Q26" i="2" s="1"/>
  <c r="R24" i="2"/>
  <c r="Q25" i="2" s="1"/>
  <c r="R8" i="2"/>
  <c r="Q9" i="2" s="1"/>
  <c r="P10" i="1"/>
  <c r="R9" i="1"/>
  <c r="Q10" i="1" s="1"/>
  <c r="R8" i="1"/>
  <c r="Q9" i="1" s="1"/>
  <c r="S9" i="3" l="1"/>
  <c r="R10" i="3" s="1"/>
  <c r="S10" i="3"/>
  <c r="R11" i="3" s="1"/>
  <c r="Q12" i="3"/>
  <c r="S11" i="3"/>
  <c r="R12" i="3" s="1"/>
  <c r="S26" i="3"/>
  <c r="P12" i="2"/>
  <c r="R11" i="2"/>
  <c r="Q12" i="2" s="1"/>
  <c r="R26" i="2"/>
  <c r="Q27" i="2" s="1"/>
  <c r="P27" i="2"/>
  <c r="R27" i="2" s="1"/>
  <c r="K20" i="1"/>
  <c r="L20" i="1" s="1"/>
  <c r="K11" i="1"/>
  <c r="L11" i="1" s="1"/>
  <c r="R10" i="1"/>
  <c r="Q11" i="1" s="1"/>
  <c r="P11" i="1"/>
  <c r="Q13" i="3" l="1"/>
  <c r="S12" i="3"/>
  <c r="R13" i="3" s="1"/>
  <c r="C15" i="3"/>
  <c r="C26" i="3"/>
  <c r="C24" i="3"/>
  <c r="C22" i="2"/>
  <c r="C20" i="2"/>
  <c r="C11" i="2"/>
  <c r="P13" i="2"/>
  <c r="R12" i="2"/>
  <c r="Q13" i="2" s="1"/>
  <c r="K15" i="1"/>
  <c r="L15" i="1" s="1"/>
  <c r="P12" i="1"/>
  <c r="R11" i="1"/>
  <c r="Q12" i="1" s="1"/>
  <c r="S13" i="3" l="1"/>
  <c r="P14" i="2"/>
  <c r="R13" i="2"/>
  <c r="Q14" i="2" s="1"/>
  <c r="C22" i="1"/>
  <c r="G22" i="1" s="1"/>
  <c r="C20" i="1"/>
  <c r="C11" i="1"/>
  <c r="P13" i="1"/>
  <c r="R12" i="1"/>
  <c r="Q13" i="1" s="1"/>
  <c r="P15" i="2" l="1"/>
  <c r="R14" i="2"/>
  <c r="Q15" i="2" s="1"/>
  <c r="P14" i="1"/>
  <c r="R13" i="1"/>
  <c r="Q14" i="1" s="1"/>
  <c r="C14" i="3" l="1"/>
  <c r="C23" i="3"/>
  <c r="C27" i="3"/>
  <c r="G27" i="3" s="1"/>
  <c r="C17" i="3"/>
  <c r="C22" i="3"/>
  <c r="C19" i="3"/>
  <c r="C13" i="3"/>
  <c r="I13" i="3" s="1"/>
  <c r="K13" i="3" s="1"/>
  <c r="M13" i="3" s="1"/>
  <c r="C20" i="3"/>
  <c r="C16" i="3"/>
  <c r="C25" i="3"/>
  <c r="C18" i="3"/>
  <c r="C14" i="2"/>
  <c r="C21" i="2"/>
  <c r="C18" i="2"/>
  <c r="H18" i="2" s="1"/>
  <c r="C16" i="2"/>
  <c r="C13" i="2"/>
  <c r="C19" i="2"/>
  <c r="C15" i="2"/>
  <c r="C9" i="2"/>
  <c r="C12" i="2"/>
  <c r="C23" i="2"/>
  <c r="G23" i="2" s="1"/>
  <c r="C10" i="2"/>
  <c r="P16" i="2"/>
  <c r="R15" i="2"/>
  <c r="Q16" i="2" s="1"/>
  <c r="P15" i="1"/>
  <c r="R14" i="1"/>
  <c r="Q15" i="1" s="1"/>
  <c r="G13" i="3" l="1"/>
  <c r="H13" i="3"/>
  <c r="D14" i="3"/>
  <c r="C21" i="3"/>
  <c r="D19" i="2"/>
  <c r="D10" i="2"/>
  <c r="H9" i="2"/>
  <c r="D14" i="2"/>
  <c r="P17" i="2"/>
  <c r="R17" i="2" s="1"/>
  <c r="R16" i="2"/>
  <c r="Q17" i="2" s="1"/>
  <c r="C17" i="2" s="1"/>
  <c r="P16" i="1"/>
  <c r="R15" i="1"/>
  <c r="Q16" i="1" s="1"/>
  <c r="C10" i="1"/>
  <c r="C12" i="1"/>
  <c r="C15" i="1"/>
  <c r="C9" i="1"/>
  <c r="F9" i="1" s="1"/>
  <c r="C13" i="1"/>
  <c r="F13" i="1" s="1"/>
  <c r="C21" i="1"/>
  <c r="C16" i="1"/>
  <c r="C14" i="1"/>
  <c r="C19" i="1"/>
  <c r="C18" i="1"/>
  <c r="F18" i="1" s="1"/>
  <c r="C23" i="1"/>
  <c r="G23" i="1" s="1"/>
  <c r="F14" i="3" l="1"/>
  <c r="I14" i="3" s="1"/>
  <c r="L13" i="3"/>
  <c r="D15" i="3"/>
  <c r="H19" i="2"/>
  <c r="G19" i="2"/>
  <c r="G14" i="2"/>
  <c r="D15" i="2"/>
  <c r="G15" i="2" s="1"/>
  <c r="D20" i="2"/>
  <c r="H20" i="2" s="1"/>
  <c r="H13" i="1"/>
  <c r="D14" i="1"/>
  <c r="F14" i="1" s="1"/>
  <c r="H9" i="1"/>
  <c r="D10" i="1"/>
  <c r="F10" i="1" s="1"/>
  <c r="H18" i="1"/>
  <c r="D19" i="1"/>
  <c r="F19" i="1" s="1"/>
  <c r="P17" i="1"/>
  <c r="R17" i="1" s="1"/>
  <c r="R16" i="1"/>
  <c r="Q17" i="1" s="1"/>
  <c r="C17" i="1" s="1"/>
  <c r="G17" i="1" s="1"/>
  <c r="G14" i="3" l="1"/>
  <c r="H14" i="3"/>
  <c r="F15" i="3"/>
  <c r="G15" i="3" s="1"/>
  <c r="K14" i="3"/>
  <c r="M14" i="3" s="1"/>
  <c r="I15" i="3" s="1"/>
  <c r="D16" i="2"/>
  <c r="G16" i="2" s="1"/>
  <c r="D21" i="2"/>
  <c r="G21" i="2" s="1"/>
  <c r="D15" i="1"/>
  <c r="F15" i="1" s="1"/>
  <c r="H14" i="1"/>
  <c r="H10" i="1"/>
  <c r="D11" i="1"/>
  <c r="F11" i="1" s="1"/>
  <c r="D20" i="1"/>
  <c r="F20" i="1" s="1"/>
  <c r="H19" i="1"/>
  <c r="H15" i="3" l="1"/>
  <c r="D16" i="3"/>
  <c r="L14" i="3"/>
  <c r="D12" i="1"/>
  <c r="G12" i="1" s="1"/>
  <c r="H11" i="1"/>
  <c r="H20" i="1"/>
  <c r="D21" i="1"/>
  <c r="G21" i="1" s="1"/>
  <c r="D16" i="1"/>
  <c r="G16" i="1" s="1"/>
  <c r="H15" i="1"/>
  <c r="F16" i="3" l="1"/>
  <c r="D17" i="3" s="1"/>
  <c r="F17" i="3" s="1"/>
  <c r="D18" i="3" s="1"/>
  <c r="F18" i="3" s="1"/>
  <c r="H17" i="3" l="1"/>
  <c r="G17" i="3"/>
  <c r="G16" i="3"/>
  <c r="G18" i="3"/>
  <c r="H18" i="3"/>
  <c r="D19" i="3" l="1"/>
  <c r="F19" i="3" s="1"/>
  <c r="G19" i="3" l="1"/>
  <c r="H19" i="3"/>
  <c r="D20" i="3" l="1"/>
  <c r="F20" i="3" l="1"/>
  <c r="G20" i="3" s="1"/>
  <c r="D21" i="3" l="1"/>
  <c r="F21" i="3" l="1"/>
  <c r="D22" i="3" s="1"/>
  <c r="F22" i="3" s="1"/>
  <c r="G22" i="3" s="1"/>
  <c r="D23" i="3" l="1"/>
  <c r="F23" i="3" s="1"/>
  <c r="H23" i="3" s="1"/>
  <c r="H22" i="3"/>
  <c r="G21" i="3"/>
  <c r="D24" i="3" l="1"/>
  <c r="G23" i="3"/>
  <c r="F24" i="3" l="1"/>
  <c r="K15" i="3"/>
  <c r="L15" i="3" s="1"/>
  <c r="D25" i="3" l="1"/>
  <c r="H24" i="3"/>
  <c r="G24" i="3"/>
  <c r="M15" i="3"/>
  <c r="I16" i="3" s="1"/>
  <c r="F25" i="3" l="1"/>
  <c r="D26" i="3" s="1"/>
  <c r="K16" i="3"/>
  <c r="F26" i="3" l="1"/>
  <c r="G26" i="3" s="1"/>
  <c r="G25" i="3"/>
  <c r="L16" i="3"/>
  <c r="M16" i="3"/>
  <c r="I17" i="3" l="1"/>
  <c r="K17" i="3" s="1"/>
  <c r="L17" i="3" s="1"/>
  <c r="M17" i="3" l="1"/>
  <c r="I18" i="3" l="1"/>
  <c r="K18" i="3" s="1"/>
  <c r="L18" i="3" s="1"/>
  <c r="M18" i="3" l="1"/>
  <c r="I19" i="3" s="1"/>
  <c r="K19" i="3" s="1"/>
  <c r="M19" i="3" l="1"/>
  <c r="I20" i="3" s="1"/>
  <c r="K20" i="3" s="1"/>
  <c r="L19" i="3"/>
  <c r="L20" i="3" l="1"/>
  <c r="M20" i="3"/>
  <c r="I21" i="3" s="1"/>
  <c r="K21" i="3" s="1"/>
  <c r="L21" i="3" s="1"/>
  <c r="M21" i="3" l="1"/>
  <c r="I22" i="3" l="1"/>
  <c r="K22" i="3" s="1"/>
  <c r="L22" i="3" s="1"/>
  <c r="M22" i="3" l="1"/>
  <c r="I23" i="3" l="1"/>
  <c r="K23" i="3" s="1"/>
  <c r="L23" i="3" s="1"/>
  <c r="M23" i="3" l="1"/>
  <c r="I24" i="3" s="1"/>
  <c r="K24" i="3" s="1"/>
  <c r="M24" i="3" l="1"/>
  <c r="I25" i="3" s="1"/>
  <c r="K25" i="3" s="1"/>
  <c r="L24" i="3"/>
  <c r="L25" i="3" l="1"/>
  <c r="M25" i="3"/>
  <c r="I26" i="3" s="1"/>
  <c r="K26" i="3" s="1"/>
  <c r="M26" i="3" l="1"/>
  <c r="I27" i="3" s="1"/>
  <c r="K27" i="3" s="1"/>
  <c r="L27" i="3" s="1"/>
  <c r="L26" i="3"/>
  <c r="M27" i="3" l="1"/>
</calcChain>
</file>

<file path=xl/sharedStrings.xml><?xml version="1.0" encoding="utf-8"?>
<sst xmlns="http://schemas.openxmlformats.org/spreadsheetml/2006/main" count="99" uniqueCount="24">
  <si>
    <t>SEMANA</t>
  </si>
  <si>
    <t>ri</t>
  </si>
  <si>
    <t>DEMANDA</t>
  </si>
  <si>
    <t>INVENTARIO</t>
  </si>
  <si>
    <t>Costo faltante</t>
  </si>
  <si>
    <t>COSTOS MANTENER</t>
  </si>
  <si>
    <t>Costo de ORDENAR</t>
  </si>
  <si>
    <t>TIEMPO DE ENTREGA</t>
  </si>
  <si>
    <t>DIA DE ENTREGA</t>
  </si>
  <si>
    <t xml:space="preserve">INICIAL </t>
  </si>
  <si>
    <t>Ingresos</t>
  </si>
  <si>
    <t>FINAL</t>
  </si>
  <si>
    <t>Demanda Diaria</t>
  </si>
  <si>
    <t>Probabilidad</t>
  </si>
  <si>
    <t>FDP</t>
  </si>
  <si>
    <t>MIN</t>
  </si>
  <si>
    <t>MAX</t>
  </si>
  <si>
    <t>Q-----</t>
  </si>
  <si>
    <t>R-------</t>
  </si>
  <si>
    <t>INV.inicial</t>
  </si>
  <si>
    <t>CH-------</t>
  </si>
  <si>
    <t>CO-------</t>
  </si>
  <si>
    <t>CF-----------</t>
  </si>
  <si>
    <t>Tiempo de entrega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</si>
</sst>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4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FBD-47A6-4B8D-BCC9-C92C8FE952B1}">
  <dimension ref="A4:R27"/>
  <sheetViews>
    <sheetView workbookViewId="0">
      <selection activeCell="I15" sqref="I15"/>
    </sheetView>
  </sheetViews>
  <sheetFormatPr baseColWidth="10" defaultColWidth="11.42578125" defaultRowHeight="15" x14ac:dyDescent="0.25"/>
  <cols>
    <col min="11" max="11" width="11.85546875" bestFit="1" customWidth="1"/>
    <col min="14" max="14" width="17.28515625" customWidth="1"/>
    <col min="15" max="15" width="14.140625" customWidth="1"/>
    <col min="21" max="21" width="6.5703125" customWidth="1"/>
    <col min="22" max="22" width="5.42578125" customWidth="1"/>
    <col min="23" max="23" width="8" customWidth="1"/>
    <col min="24" max="24" width="4.85546875" customWidth="1"/>
    <col min="25" max="25" width="10.42578125" customWidth="1"/>
    <col min="26" max="26" width="6.5703125" customWidth="1"/>
    <col min="27" max="27" width="8.5703125" customWidth="1"/>
    <col min="28" max="28" width="6.85546875" customWidth="1"/>
    <col min="29" max="29" width="8.42578125" customWidth="1"/>
    <col min="30" max="30" width="6.5703125" customWidth="1"/>
    <col min="31" max="31" width="9.140625" customWidth="1"/>
    <col min="32" max="32" width="4.5703125" customWidth="1"/>
  </cols>
  <sheetData>
    <row r="4" spans="1:18" x14ac:dyDescent="0.25">
      <c r="A4" t="s">
        <v>17</v>
      </c>
      <c r="B4">
        <v>100</v>
      </c>
      <c r="C4" t="s">
        <v>18</v>
      </c>
      <c r="D4">
        <v>40</v>
      </c>
      <c r="E4" t="s">
        <v>19</v>
      </c>
      <c r="F4">
        <v>100</v>
      </c>
      <c r="G4" t="s">
        <v>20</v>
      </c>
      <c r="H4">
        <f>52/100</f>
        <v>0.52</v>
      </c>
      <c r="I4" t="s">
        <v>21</v>
      </c>
      <c r="J4">
        <v>100</v>
      </c>
      <c r="K4" t="s">
        <v>22</v>
      </c>
      <c r="L4">
        <v>20</v>
      </c>
    </row>
    <row r="6" spans="1:18" ht="15.75" thickBot="1" x14ac:dyDescent="0.3">
      <c r="N6" s="33" t="s">
        <v>12</v>
      </c>
      <c r="O6" s="33"/>
      <c r="P6" s="16"/>
      <c r="Q6" s="16"/>
      <c r="R6" s="16"/>
    </row>
    <row r="7" spans="1:18" ht="15.75" thickBot="1" x14ac:dyDescent="0.3">
      <c r="A7" s="34" t="s">
        <v>0</v>
      </c>
      <c r="B7" s="34" t="s">
        <v>1</v>
      </c>
      <c r="C7" s="34" t="s">
        <v>2</v>
      </c>
      <c r="D7" s="36" t="s">
        <v>3</v>
      </c>
      <c r="E7" s="37"/>
      <c r="F7" s="38"/>
      <c r="G7" s="34" t="s">
        <v>4</v>
      </c>
      <c r="H7" s="40" t="s">
        <v>5</v>
      </c>
      <c r="I7" s="40" t="s">
        <v>6</v>
      </c>
      <c r="J7" s="43" t="s">
        <v>1</v>
      </c>
      <c r="K7" s="45" t="s">
        <v>7</v>
      </c>
      <c r="L7" s="45" t="s">
        <v>8</v>
      </c>
      <c r="N7" s="17" t="s">
        <v>12</v>
      </c>
      <c r="O7" s="17" t="s">
        <v>13</v>
      </c>
      <c r="P7" s="16" t="s">
        <v>14</v>
      </c>
      <c r="Q7" s="16" t="s">
        <v>15</v>
      </c>
      <c r="R7" s="16" t="s">
        <v>16</v>
      </c>
    </row>
    <row r="8" spans="1:18" ht="15.75" thickBot="1" x14ac:dyDescent="0.3">
      <c r="A8" s="35"/>
      <c r="B8" s="35"/>
      <c r="C8" s="35"/>
      <c r="D8" s="1" t="s">
        <v>9</v>
      </c>
      <c r="E8" s="1" t="s">
        <v>10</v>
      </c>
      <c r="F8" s="1" t="s">
        <v>11</v>
      </c>
      <c r="G8" s="39"/>
      <c r="H8" s="41"/>
      <c r="I8" s="42"/>
      <c r="J8" s="44"/>
      <c r="K8" s="46"/>
      <c r="L8" s="46"/>
      <c r="N8" s="17">
        <v>25</v>
      </c>
      <c r="O8" s="17">
        <v>0.02</v>
      </c>
      <c r="P8" s="16">
        <f>+O8</f>
        <v>0.02</v>
      </c>
      <c r="Q8" s="16">
        <v>0</v>
      </c>
      <c r="R8" s="16">
        <f>+P8</f>
        <v>0.02</v>
      </c>
    </row>
    <row r="9" spans="1:18" ht="15.75" thickBot="1" x14ac:dyDescent="0.3">
      <c r="A9" s="2">
        <v>1</v>
      </c>
      <c r="B9" s="3">
        <v>0.56999999999999995</v>
      </c>
      <c r="C9" s="3">
        <f>LOOKUP(B9,$Q$8:$R$17,$N$8:$N$17)</f>
        <v>30</v>
      </c>
      <c r="D9" s="3">
        <v>100</v>
      </c>
      <c r="E9" s="3">
        <v>0</v>
      </c>
      <c r="F9" s="3">
        <f>+D9-C9</f>
        <v>70</v>
      </c>
      <c r="G9" s="4">
        <v>0</v>
      </c>
      <c r="H9" s="5">
        <f>F9*$H$4</f>
        <v>36.4</v>
      </c>
      <c r="I9" s="4">
        <v>0</v>
      </c>
      <c r="J9" s="3">
        <v>0.06</v>
      </c>
      <c r="K9" s="5"/>
      <c r="L9" s="5"/>
      <c r="N9" s="17">
        <v>26</v>
      </c>
      <c r="O9" s="17">
        <v>0.04</v>
      </c>
      <c r="P9" s="16">
        <f>+P8+O9</f>
        <v>0.06</v>
      </c>
      <c r="Q9" s="16">
        <f>+R8+0.001</f>
        <v>2.1000000000000001E-2</v>
      </c>
      <c r="R9" s="16">
        <f>+P9</f>
        <v>0.06</v>
      </c>
    </row>
    <row r="10" spans="1:18" ht="15.75" thickBot="1" x14ac:dyDescent="0.3">
      <c r="A10" s="2">
        <v>2</v>
      </c>
      <c r="B10" s="3">
        <v>0.44</v>
      </c>
      <c r="C10" s="3">
        <f t="shared" ref="C10:C23" si="0">LOOKUP(B10,$Q$8:$R$17,$N$8:$N$17)</f>
        <v>29</v>
      </c>
      <c r="D10" s="3">
        <f>+F9</f>
        <v>70</v>
      </c>
      <c r="E10" s="3">
        <v>0</v>
      </c>
      <c r="F10" s="3">
        <f>+D10-C10</f>
        <v>41</v>
      </c>
      <c r="G10" s="4">
        <v>0</v>
      </c>
      <c r="H10" s="5">
        <f t="shared" ref="H10:H15" si="1">F10*$H$4</f>
        <v>21.32</v>
      </c>
      <c r="I10" s="4">
        <v>0</v>
      </c>
      <c r="J10" s="3">
        <v>0.67</v>
      </c>
      <c r="K10" s="5"/>
      <c r="L10" s="5"/>
      <c r="N10" s="17">
        <v>27</v>
      </c>
      <c r="O10" s="17">
        <v>0.06</v>
      </c>
      <c r="P10" s="16">
        <f t="shared" ref="P10:P17" si="2">+P9+O10</f>
        <v>0.12</v>
      </c>
      <c r="Q10" s="16">
        <f t="shared" ref="Q10:Q17" si="3">+R9+0.001</f>
        <v>6.0999999999999999E-2</v>
      </c>
      <c r="R10" s="16">
        <f t="shared" ref="R10:R17" si="4">+P10</f>
        <v>0.12</v>
      </c>
    </row>
    <row r="11" spans="1:18" ht="15.75" thickBot="1" x14ac:dyDescent="0.3">
      <c r="A11" s="2">
        <v>3</v>
      </c>
      <c r="B11" s="3">
        <v>7.0000000000000007E-2</v>
      </c>
      <c r="C11" s="3">
        <f t="shared" si="0"/>
        <v>27</v>
      </c>
      <c r="D11" s="3">
        <f>+F10</f>
        <v>41</v>
      </c>
      <c r="E11" s="3">
        <v>0</v>
      </c>
      <c r="F11" s="3">
        <f>+D11-C11</f>
        <v>14</v>
      </c>
      <c r="G11" s="4">
        <v>0</v>
      </c>
      <c r="H11" s="5">
        <f t="shared" si="1"/>
        <v>7.28</v>
      </c>
      <c r="I11" s="4">
        <v>100</v>
      </c>
      <c r="J11" s="3">
        <v>0.31</v>
      </c>
      <c r="K11" s="5">
        <f>LOOKUP(J11,$Q$24:$R$27,$N$24:$N$27)</f>
        <v>2</v>
      </c>
      <c r="L11" s="5">
        <f>A11+K11</f>
        <v>5</v>
      </c>
      <c r="N11" s="17">
        <v>28</v>
      </c>
      <c r="O11" s="17">
        <v>0.12</v>
      </c>
      <c r="P11" s="16">
        <f t="shared" si="2"/>
        <v>0.24</v>
      </c>
      <c r="Q11" s="16">
        <f t="shared" si="3"/>
        <v>0.121</v>
      </c>
      <c r="R11" s="16">
        <f t="shared" si="4"/>
        <v>0.24</v>
      </c>
    </row>
    <row r="12" spans="1:18" ht="15.75" thickBot="1" x14ac:dyDescent="0.3">
      <c r="A12" s="2">
        <v>4</v>
      </c>
      <c r="B12" s="3">
        <v>0.49</v>
      </c>
      <c r="C12" s="3">
        <f t="shared" si="0"/>
        <v>30</v>
      </c>
      <c r="D12" s="3">
        <f t="shared" ref="D12:D22" si="5">+F11</f>
        <v>14</v>
      </c>
      <c r="E12" s="3">
        <v>0</v>
      </c>
      <c r="F12" s="3">
        <v>0</v>
      </c>
      <c r="G12" s="4">
        <f>(C12-D12)*$L$4</f>
        <v>320</v>
      </c>
      <c r="H12" s="5">
        <v>0</v>
      </c>
      <c r="I12" s="4">
        <v>0</v>
      </c>
      <c r="J12" s="3">
        <v>0.41</v>
      </c>
      <c r="K12" s="4"/>
      <c r="L12" s="4"/>
      <c r="N12" s="17">
        <v>29</v>
      </c>
      <c r="O12" s="17">
        <v>0.2</v>
      </c>
      <c r="P12" s="16">
        <f t="shared" si="2"/>
        <v>0.44</v>
      </c>
      <c r="Q12" s="16">
        <f t="shared" si="3"/>
        <v>0.24099999999999999</v>
      </c>
      <c r="R12" s="16">
        <f t="shared" si="4"/>
        <v>0.44</v>
      </c>
    </row>
    <row r="13" spans="1:18" ht="15.75" thickBot="1" x14ac:dyDescent="0.3">
      <c r="A13" s="7">
        <v>5</v>
      </c>
      <c r="B13" s="3">
        <v>0.26</v>
      </c>
      <c r="C13" s="3">
        <f t="shared" si="0"/>
        <v>29</v>
      </c>
      <c r="D13" s="3">
        <f t="shared" si="5"/>
        <v>0</v>
      </c>
      <c r="E13" s="3">
        <v>100</v>
      </c>
      <c r="F13" s="3">
        <f>E13-C13</f>
        <v>71</v>
      </c>
      <c r="G13" s="4">
        <v>0</v>
      </c>
      <c r="H13" s="5">
        <f t="shared" si="1"/>
        <v>36.92</v>
      </c>
      <c r="I13" s="4">
        <v>0</v>
      </c>
      <c r="J13" s="3">
        <v>0.06</v>
      </c>
      <c r="K13" s="4"/>
      <c r="L13" s="4"/>
      <c r="N13" s="17">
        <v>30</v>
      </c>
      <c r="O13" s="17">
        <v>0.24</v>
      </c>
      <c r="P13" s="16">
        <f t="shared" si="2"/>
        <v>0.67999999999999994</v>
      </c>
      <c r="Q13" s="16">
        <f t="shared" si="3"/>
        <v>0.441</v>
      </c>
      <c r="R13" s="16">
        <f t="shared" si="4"/>
        <v>0.67999999999999994</v>
      </c>
    </row>
    <row r="14" spans="1:18" ht="15.75" thickBot="1" x14ac:dyDescent="0.3">
      <c r="A14" s="6">
        <v>6</v>
      </c>
      <c r="B14" s="3">
        <v>0.61</v>
      </c>
      <c r="C14" s="3">
        <f t="shared" si="0"/>
        <v>30</v>
      </c>
      <c r="D14" s="3">
        <f t="shared" si="5"/>
        <v>71</v>
      </c>
      <c r="E14" s="3">
        <v>0</v>
      </c>
      <c r="F14" s="3">
        <f>D14-C14</f>
        <v>41</v>
      </c>
      <c r="G14" s="4">
        <v>0</v>
      </c>
      <c r="H14" s="5">
        <f t="shared" si="1"/>
        <v>21.32</v>
      </c>
      <c r="I14" s="4">
        <v>0</v>
      </c>
      <c r="J14" s="3">
        <v>0.64</v>
      </c>
      <c r="K14" s="4"/>
      <c r="L14" s="4"/>
      <c r="N14" s="17">
        <v>31</v>
      </c>
      <c r="O14" s="17">
        <v>0.15</v>
      </c>
      <c r="P14" s="16">
        <f t="shared" si="2"/>
        <v>0.83</v>
      </c>
      <c r="Q14" s="16">
        <f t="shared" si="3"/>
        <v>0.68099999999999994</v>
      </c>
      <c r="R14" s="16">
        <f t="shared" si="4"/>
        <v>0.83</v>
      </c>
    </row>
    <row r="15" spans="1:18" ht="15.75" thickBot="1" x14ac:dyDescent="0.3">
      <c r="A15" s="6">
        <v>7</v>
      </c>
      <c r="B15" s="3">
        <v>0.44</v>
      </c>
      <c r="C15" s="3">
        <f t="shared" si="0"/>
        <v>29</v>
      </c>
      <c r="D15" s="3">
        <f t="shared" si="5"/>
        <v>41</v>
      </c>
      <c r="E15" s="3">
        <v>0</v>
      </c>
      <c r="F15" s="3">
        <f>D15-C15</f>
        <v>12</v>
      </c>
      <c r="G15" s="5">
        <v>0</v>
      </c>
      <c r="H15" s="5">
        <f t="shared" si="1"/>
        <v>6.24</v>
      </c>
      <c r="I15" s="4">
        <v>100</v>
      </c>
      <c r="J15" s="3">
        <v>0.64</v>
      </c>
      <c r="K15" s="5">
        <f>LOOKUP(J15,$Q$24:$R$27,$N$24:$N$27)</f>
        <v>3</v>
      </c>
      <c r="L15" s="5">
        <f>A15+K15</f>
        <v>10</v>
      </c>
      <c r="N15" s="17">
        <v>32</v>
      </c>
      <c r="O15" s="17">
        <v>0.1</v>
      </c>
      <c r="P15" s="16">
        <f t="shared" si="2"/>
        <v>0.92999999999999994</v>
      </c>
      <c r="Q15" s="16">
        <f t="shared" si="3"/>
        <v>0.83099999999999996</v>
      </c>
      <c r="R15" s="16">
        <f t="shared" si="4"/>
        <v>0.92999999999999994</v>
      </c>
    </row>
    <row r="16" spans="1:18" ht="15.75" thickBot="1" x14ac:dyDescent="0.3">
      <c r="A16" s="6">
        <v>8</v>
      </c>
      <c r="B16" s="3">
        <v>0.69</v>
      </c>
      <c r="C16" s="3">
        <f t="shared" si="0"/>
        <v>31</v>
      </c>
      <c r="D16" s="3">
        <f t="shared" si="5"/>
        <v>12</v>
      </c>
      <c r="E16" s="3">
        <v>0</v>
      </c>
      <c r="F16" s="3">
        <v>0</v>
      </c>
      <c r="G16" s="5">
        <f>(C16-D16)*$L$4</f>
        <v>380</v>
      </c>
      <c r="H16" s="5">
        <v>0</v>
      </c>
      <c r="I16" s="4">
        <v>0</v>
      </c>
      <c r="J16" s="3">
        <v>0.32</v>
      </c>
      <c r="K16" s="5"/>
      <c r="L16" s="5"/>
      <c r="N16" s="17">
        <v>33</v>
      </c>
      <c r="O16" s="17">
        <v>0.05</v>
      </c>
      <c r="P16" s="16">
        <f t="shared" si="2"/>
        <v>0.98</v>
      </c>
      <c r="Q16" s="16">
        <f t="shared" si="3"/>
        <v>0.93099999999999994</v>
      </c>
      <c r="R16" s="16">
        <f t="shared" si="4"/>
        <v>0.98</v>
      </c>
    </row>
    <row r="17" spans="1:18" ht="15.75" thickBot="1" x14ac:dyDescent="0.3">
      <c r="A17" s="2">
        <v>9</v>
      </c>
      <c r="B17" s="3">
        <v>0.96</v>
      </c>
      <c r="C17" s="3">
        <f t="shared" si="0"/>
        <v>33</v>
      </c>
      <c r="D17" s="3">
        <f t="shared" si="5"/>
        <v>0</v>
      </c>
      <c r="E17" s="3">
        <v>0</v>
      </c>
      <c r="F17" s="3">
        <v>0</v>
      </c>
      <c r="G17" s="5">
        <f>(C17-D17)*$L$4</f>
        <v>660</v>
      </c>
      <c r="H17" s="5">
        <v>0</v>
      </c>
      <c r="I17" s="4">
        <v>0</v>
      </c>
      <c r="J17" s="3">
        <v>0.95</v>
      </c>
      <c r="K17" s="4"/>
      <c r="L17" s="4"/>
      <c r="N17" s="17">
        <v>34</v>
      </c>
      <c r="O17" s="17">
        <v>0.02</v>
      </c>
      <c r="P17" s="16">
        <f t="shared" si="2"/>
        <v>1</v>
      </c>
      <c r="Q17" s="16">
        <f t="shared" si="3"/>
        <v>0.98099999999999998</v>
      </c>
      <c r="R17" s="16">
        <f t="shared" si="4"/>
        <v>1</v>
      </c>
    </row>
    <row r="18" spans="1:18" ht="15.75" thickBot="1" x14ac:dyDescent="0.3">
      <c r="A18" s="7">
        <v>10</v>
      </c>
      <c r="B18" s="3">
        <v>0.38</v>
      </c>
      <c r="C18" s="3">
        <f t="shared" si="0"/>
        <v>29</v>
      </c>
      <c r="D18" s="3">
        <f t="shared" si="5"/>
        <v>0</v>
      </c>
      <c r="E18" s="3">
        <v>100</v>
      </c>
      <c r="F18" s="3">
        <f>E18-C18</f>
        <v>71</v>
      </c>
      <c r="G18" s="5">
        <v>0</v>
      </c>
      <c r="H18" s="5">
        <f t="shared" ref="H18:H20" si="6">F18*$H$4</f>
        <v>36.92</v>
      </c>
      <c r="I18" s="4">
        <v>0</v>
      </c>
      <c r="J18" s="3">
        <v>0.37</v>
      </c>
      <c r="K18" s="4"/>
      <c r="L18" s="4"/>
    </row>
    <row r="19" spans="1:18" ht="15.75" thickBot="1" x14ac:dyDescent="0.3">
      <c r="A19" s="14">
        <v>11</v>
      </c>
      <c r="B19" s="3">
        <v>0.61</v>
      </c>
      <c r="C19" s="3">
        <f t="shared" si="0"/>
        <v>30</v>
      </c>
      <c r="D19" s="3">
        <f t="shared" si="5"/>
        <v>71</v>
      </c>
      <c r="E19" s="3">
        <v>0</v>
      </c>
      <c r="F19" s="3">
        <f>D19-C19</f>
        <v>41</v>
      </c>
      <c r="G19" s="5">
        <v>0</v>
      </c>
      <c r="H19" s="5">
        <f t="shared" si="6"/>
        <v>21.32</v>
      </c>
      <c r="I19" s="5">
        <v>0</v>
      </c>
      <c r="J19" s="3">
        <v>0.19</v>
      </c>
      <c r="K19" s="4"/>
      <c r="L19" s="4"/>
    </row>
    <row r="20" spans="1:18" ht="15.75" thickBot="1" x14ac:dyDescent="0.3">
      <c r="A20" s="6">
        <v>12</v>
      </c>
      <c r="B20" s="3">
        <v>0.18</v>
      </c>
      <c r="C20" s="3">
        <f t="shared" si="0"/>
        <v>28</v>
      </c>
      <c r="D20" s="3">
        <f t="shared" si="5"/>
        <v>41</v>
      </c>
      <c r="E20" s="3">
        <v>0</v>
      </c>
      <c r="F20" s="3">
        <f>D20-C20</f>
        <v>13</v>
      </c>
      <c r="G20" s="4">
        <v>0</v>
      </c>
      <c r="H20" s="5">
        <f t="shared" si="6"/>
        <v>6.76</v>
      </c>
      <c r="I20" s="4">
        <v>100</v>
      </c>
      <c r="J20" s="3">
        <v>0.91</v>
      </c>
      <c r="K20" s="5">
        <f>LOOKUP(J20,$Q$24:$R$27,$N$24:$N$27)</f>
        <v>4</v>
      </c>
      <c r="L20" s="5">
        <f>A20+K20</f>
        <v>16</v>
      </c>
    </row>
    <row r="21" spans="1:18" ht="15.75" thickBot="1" x14ac:dyDescent="0.3">
      <c r="A21" s="6">
        <v>13</v>
      </c>
      <c r="B21" s="3">
        <v>0.36</v>
      </c>
      <c r="C21" s="3">
        <f t="shared" si="0"/>
        <v>29</v>
      </c>
      <c r="D21" s="3">
        <f t="shared" si="5"/>
        <v>13</v>
      </c>
      <c r="E21" s="3">
        <v>0</v>
      </c>
      <c r="F21" s="3">
        <v>0</v>
      </c>
      <c r="G21" s="5">
        <f>(C21-D21)*$L$4</f>
        <v>320</v>
      </c>
      <c r="H21" s="5">
        <v>0</v>
      </c>
      <c r="I21" s="4">
        <v>0</v>
      </c>
      <c r="J21" s="3">
        <v>0.08</v>
      </c>
      <c r="K21" s="4"/>
      <c r="L21" s="4"/>
    </row>
    <row r="22" spans="1:18" ht="15.75" thickBot="1" x14ac:dyDescent="0.3">
      <c r="A22" s="6">
        <v>14</v>
      </c>
      <c r="B22" s="3">
        <v>0.05</v>
      </c>
      <c r="C22" s="3">
        <f t="shared" si="0"/>
        <v>26</v>
      </c>
      <c r="D22" s="3">
        <f t="shared" si="5"/>
        <v>0</v>
      </c>
      <c r="E22" s="3">
        <v>0</v>
      </c>
      <c r="F22" s="3">
        <v>0</v>
      </c>
      <c r="G22" s="5">
        <f>(C22-D22)*$L$4</f>
        <v>520</v>
      </c>
      <c r="H22" s="5">
        <v>0</v>
      </c>
      <c r="I22" s="4">
        <v>0</v>
      </c>
      <c r="J22" s="3">
        <v>0.17</v>
      </c>
      <c r="K22" s="4"/>
      <c r="L22" s="4"/>
      <c r="N22" s="33" t="s">
        <v>23</v>
      </c>
      <c r="O22" s="33"/>
      <c r="P22" s="16"/>
      <c r="Q22" s="16"/>
      <c r="R22" s="16"/>
    </row>
    <row r="23" spans="1:18" ht="20.25" customHeight="1" thickBot="1" x14ac:dyDescent="0.3">
      <c r="A23" s="6">
        <v>15</v>
      </c>
      <c r="B23" s="3">
        <v>0.57999999999999996</v>
      </c>
      <c r="C23" s="3">
        <f t="shared" si="0"/>
        <v>30</v>
      </c>
      <c r="D23" s="3">
        <v>0</v>
      </c>
      <c r="E23" s="3">
        <v>0</v>
      </c>
      <c r="F23" s="3">
        <v>0</v>
      </c>
      <c r="G23" s="5">
        <f>(C23-D23)*$L$4</f>
        <v>600</v>
      </c>
      <c r="H23" s="5">
        <v>0</v>
      </c>
      <c r="I23" s="4">
        <v>0</v>
      </c>
      <c r="J23" s="3">
        <v>0.89</v>
      </c>
      <c r="K23" s="4"/>
      <c r="L23" s="4"/>
      <c r="N23" s="17" t="s">
        <v>23</v>
      </c>
      <c r="O23" s="17" t="s">
        <v>13</v>
      </c>
      <c r="P23" s="16" t="s">
        <v>14</v>
      </c>
      <c r="Q23" s="16" t="s">
        <v>15</v>
      </c>
      <c r="R23" s="16" t="s">
        <v>16</v>
      </c>
    </row>
    <row r="24" spans="1:18" x14ac:dyDescent="0.25">
      <c r="N24" s="17">
        <v>1</v>
      </c>
      <c r="O24" s="17">
        <v>0.2</v>
      </c>
      <c r="P24" s="16">
        <f>O24</f>
        <v>0.2</v>
      </c>
      <c r="Q24" s="16">
        <v>0</v>
      </c>
      <c r="R24" s="16">
        <f>P24</f>
        <v>0.2</v>
      </c>
    </row>
    <row r="25" spans="1:18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7">
        <v>2</v>
      </c>
      <c r="O25" s="17">
        <v>0.3</v>
      </c>
      <c r="P25" s="18">
        <f>+P24+O25</f>
        <v>0.5</v>
      </c>
      <c r="Q25" s="16">
        <f>R24+0.001</f>
        <v>0.20100000000000001</v>
      </c>
      <c r="R25" s="16">
        <f>P25</f>
        <v>0.5</v>
      </c>
    </row>
    <row r="26" spans="1:18" x14ac:dyDescent="0.25">
      <c r="N26" s="17">
        <v>3</v>
      </c>
      <c r="O26" s="17">
        <v>0.25</v>
      </c>
      <c r="P26" s="18">
        <f t="shared" ref="P26:P27" si="7">+P25+O26</f>
        <v>0.75</v>
      </c>
      <c r="Q26" s="16">
        <f t="shared" ref="Q26:Q27" si="8">R25+0.001</f>
        <v>0.501</v>
      </c>
      <c r="R26" s="16">
        <f t="shared" ref="R26:R27" si="9">P26</f>
        <v>0.75</v>
      </c>
    </row>
    <row r="27" spans="1:18" x14ac:dyDescent="0.25">
      <c r="N27" s="17">
        <v>4</v>
      </c>
      <c r="O27" s="17">
        <v>0.25</v>
      </c>
      <c r="P27" s="18">
        <f t="shared" si="7"/>
        <v>1</v>
      </c>
      <c r="Q27" s="16">
        <f t="shared" si="8"/>
        <v>0.751</v>
      </c>
      <c r="R27" s="16">
        <f t="shared" si="9"/>
        <v>1</v>
      </c>
    </row>
  </sheetData>
  <mergeCells count="12">
    <mergeCell ref="N6:O6"/>
    <mergeCell ref="N22:O22"/>
    <mergeCell ref="A7:A8"/>
    <mergeCell ref="B7:B8"/>
    <mergeCell ref="C7:C8"/>
    <mergeCell ref="D7:F7"/>
    <mergeCell ref="G7:G8"/>
    <mergeCell ref="H7:H8"/>
    <mergeCell ref="I7:I8"/>
    <mergeCell ref="J7:J8"/>
    <mergeCell ref="K7:K8"/>
    <mergeCell ref="L7:L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61DA-D367-44C7-A2FF-5A12120C3657}">
  <dimension ref="A4:AF27"/>
  <sheetViews>
    <sheetView zoomScale="90" zoomScaleNormal="90" workbookViewId="0">
      <selection activeCell="B5" sqref="B5"/>
    </sheetView>
  </sheetViews>
  <sheetFormatPr baseColWidth="10" defaultColWidth="9.140625" defaultRowHeight="15" x14ac:dyDescent="0.25"/>
  <cols>
    <col min="1" max="1" width="10.42578125" customWidth="1"/>
    <col min="14" max="14" width="23" customWidth="1"/>
    <col min="15" max="15" width="19.85546875" customWidth="1"/>
    <col min="21" max="21" width="5.5703125" customWidth="1"/>
    <col min="22" max="22" width="3.7109375" customWidth="1"/>
    <col min="23" max="23" width="6.28515625" customWidth="1"/>
    <col min="24" max="24" width="3.42578125" customWidth="1"/>
    <col min="25" max="25" width="8.7109375" customWidth="1"/>
    <col min="26" max="26" width="3.7109375" customWidth="1"/>
    <col min="27" max="27" width="7" customWidth="1"/>
    <col min="28" max="28" width="5.28515625" customWidth="1"/>
    <col min="29" max="29" width="7.28515625" customWidth="1"/>
    <col min="30" max="30" width="4" customWidth="1"/>
    <col min="31" max="31" width="7.42578125" customWidth="1"/>
    <col min="32" max="32" width="3.28515625" customWidth="1"/>
  </cols>
  <sheetData>
    <row r="4" spans="1:32" x14ac:dyDescent="0.25">
      <c r="A4" t="s">
        <v>17</v>
      </c>
      <c r="B4">
        <v>50</v>
      </c>
      <c r="C4" t="s">
        <v>18</v>
      </c>
      <c r="D4">
        <v>10</v>
      </c>
      <c r="E4" t="s">
        <v>19</v>
      </c>
      <c r="F4">
        <v>50</v>
      </c>
      <c r="G4" t="s">
        <v>20</v>
      </c>
      <c r="H4">
        <f>52/100</f>
        <v>0.52</v>
      </c>
      <c r="I4" t="s">
        <v>21</v>
      </c>
      <c r="J4">
        <v>50</v>
      </c>
      <c r="K4" t="s">
        <v>22</v>
      </c>
      <c r="L4">
        <v>20</v>
      </c>
      <c r="U4" t="s">
        <v>17</v>
      </c>
      <c r="V4">
        <v>50</v>
      </c>
      <c r="W4" t="s">
        <v>18</v>
      </c>
      <c r="X4">
        <v>10</v>
      </c>
      <c r="Y4" t="s">
        <v>19</v>
      </c>
      <c r="Z4">
        <v>50</v>
      </c>
      <c r="AA4" t="s">
        <v>20</v>
      </c>
      <c r="AB4">
        <f>52/100</f>
        <v>0.52</v>
      </c>
      <c r="AC4" t="s">
        <v>21</v>
      </c>
      <c r="AD4">
        <v>50</v>
      </c>
      <c r="AE4" t="s">
        <v>22</v>
      </c>
      <c r="AF4">
        <v>20</v>
      </c>
    </row>
    <row r="6" spans="1:32" ht="15.75" thickBot="1" x14ac:dyDescent="0.3">
      <c r="N6" s="47" t="s">
        <v>12</v>
      </c>
      <c r="O6" s="47"/>
    </row>
    <row r="7" spans="1:32" ht="15.75" thickBot="1" x14ac:dyDescent="0.3">
      <c r="A7" s="34" t="s">
        <v>0</v>
      </c>
      <c r="B7" s="34" t="s">
        <v>1</v>
      </c>
      <c r="C7" s="34" t="s">
        <v>2</v>
      </c>
      <c r="D7" s="36" t="s">
        <v>3</v>
      </c>
      <c r="E7" s="37"/>
      <c r="F7" s="38"/>
      <c r="G7" s="34" t="s">
        <v>4</v>
      </c>
      <c r="H7" s="40" t="s">
        <v>5</v>
      </c>
      <c r="I7" s="40" t="s">
        <v>6</v>
      </c>
      <c r="J7" s="43" t="s">
        <v>1</v>
      </c>
      <c r="K7" s="45" t="s">
        <v>7</v>
      </c>
      <c r="L7" s="45" t="s">
        <v>8</v>
      </c>
      <c r="N7" s="9" t="s">
        <v>12</v>
      </c>
      <c r="O7" s="10" t="s">
        <v>13</v>
      </c>
      <c r="P7" t="s">
        <v>14</v>
      </c>
      <c r="Q7" t="s">
        <v>15</v>
      </c>
      <c r="R7" t="s">
        <v>16</v>
      </c>
    </row>
    <row r="8" spans="1:32" ht="15.75" thickBot="1" x14ac:dyDescent="0.3">
      <c r="A8" s="35"/>
      <c r="B8" s="35"/>
      <c r="C8" s="35"/>
      <c r="D8" s="1" t="s">
        <v>9</v>
      </c>
      <c r="E8" s="1" t="s">
        <v>10</v>
      </c>
      <c r="F8" s="1" t="s">
        <v>11</v>
      </c>
      <c r="G8" s="39"/>
      <c r="H8" s="41"/>
      <c r="I8" s="42"/>
      <c r="J8" s="44"/>
      <c r="K8" s="46"/>
      <c r="L8" s="46"/>
      <c r="N8" s="11">
        <v>25</v>
      </c>
      <c r="O8" s="12">
        <v>0.02</v>
      </c>
      <c r="P8">
        <f>+O8</f>
        <v>0.02</v>
      </c>
      <c r="Q8">
        <v>0</v>
      </c>
      <c r="R8">
        <f>+P8</f>
        <v>0.02</v>
      </c>
    </row>
    <row r="9" spans="1:32" ht="15.75" thickBot="1" x14ac:dyDescent="0.3">
      <c r="A9" s="2">
        <v>1</v>
      </c>
      <c r="B9" s="3">
        <v>0.56999999999999995</v>
      </c>
      <c r="C9" s="3">
        <f>LOOKUP(B9,$Q$8:$R$17,$N$8:$N$17)</f>
        <v>30</v>
      </c>
      <c r="D9" s="3">
        <v>50</v>
      </c>
      <c r="E9" s="3">
        <v>0</v>
      </c>
      <c r="F9" s="3">
        <f>+D9-C9</f>
        <v>20</v>
      </c>
      <c r="G9" s="4">
        <v>0</v>
      </c>
      <c r="H9" s="5">
        <f>F9*$H$4</f>
        <v>10.4</v>
      </c>
      <c r="I9" s="4">
        <v>0</v>
      </c>
      <c r="J9" s="3">
        <v>0.06</v>
      </c>
      <c r="K9" s="5"/>
      <c r="L9" s="5"/>
      <c r="N9" s="11">
        <v>26</v>
      </c>
      <c r="O9" s="12">
        <v>0.04</v>
      </c>
      <c r="P9">
        <f>+P8+O9</f>
        <v>0.06</v>
      </c>
      <c r="Q9">
        <f>+R8+0.001</f>
        <v>2.1000000000000001E-2</v>
      </c>
      <c r="R9">
        <f>+P9</f>
        <v>0.06</v>
      </c>
    </row>
    <row r="10" spans="1:32" ht="15.75" thickBot="1" x14ac:dyDescent="0.3">
      <c r="A10" s="2">
        <v>2</v>
      </c>
      <c r="B10" s="3">
        <v>0.44</v>
      </c>
      <c r="C10" s="3">
        <f t="shared" ref="C10:C23" si="0">LOOKUP(B10,$Q$8:$R$17,$N$8:$N$17)</f>
        <v>29</v>
      </c>
      <c r="D10" s="3">
        <f>+F9</f>
        <v>20</v>
      </c>
      <c r="E10" s="3">
        <v>0</v>
      </c>
      <c r="F10" s="3">
        <v>0</v>
      </c>
      <c r="G10" s="4">
        <f t="shared" ref="G10:G15" si="1">(C10-D10)*$L$4</f>
        <v>180</v>
      </c>
      <c r="H10" s="5">
        <f t="shared" ref="H10:H22" si="2">F10*$H$4</f>
        <v>0</v>
      </c>
      <c r="I10" s="4">
        <v>50</v>
      </c>
      <c r="J10" s="3">
        <v>0.67</v>
      </c>
      <c r="K10" s="5">
        <v>3</v>
      </c>
      <c r="L10" s="5">
        <f>A10+K10</f>
        <v>5</v>
      </c>
      <c r="N10" s="11">
        <v>27</v>
      </c>
      <c r="O10" s="12">
        <v>0.06</v>
      </c>
      <c r="P10">
        <f t="shared" ref="P10:P17" si="3">+P9+O10</f>
        <v>0.12</v>
      </c>
      <c r="Q10">
        <f t="shared" ref="Q10:Q17" si="4">+R9+0.001</f>
        <v>6.0999999999999999E-2</v>
      </c>
      <c r="R10">
        <f t="shared" ref="R10:R17" si="5">+P10</f>
        <v>0.12</v>
      </c>
    </row>
    <row r="11" spans="1:32" ht="15.75" thickBot="1" x14ac:dyDescent="0.3">
      <c r="A11" s="15">
        <v>3</v>
      </c>
      <c r="B11" s="3">
        <v>7.0000000000000007E-2</v>
      </c>
      <c r="C11" s="3">
        <f t="shared" si="0"/>
        <v>27</v>
      </c>
      <c r="D11" s="3">
        <v>0</v>
      </c>
      <c r="E11" s="3">
        <v>0</v>
      </c>
      <c r="F11" s="3">
        <v>0</v>
      </c>
      <c r="G11" s="4">
        <f t="shared" si="1"/>
        <v>540</v>
      </c>
      <c r="H11" s="5">
        <f t="shared" si="2"/>
        <v>0</v>
      </c>
      <c r="I11" s="4">
        <v>0</v>
      </c>
      <c r="J11" s="3">
        <v>0.31</v>
      </c>
      <c r="K11" s="5"/>
      <c r="L11" s="5"/>
      <c r="N11" s="11">
        <v>28</v>
      </c>
      <c r="O11" s="12">
        <v>0.12</v>
      </c>
      <c r="P11">
        <f t="shared" si="3"/>
        <v>0.24</v>
      </c>
      <c r="Q11">
        <f t="shared" si="4"/>
        <v>0.121</v>
      </c>
      <c r="R11">
        <f t="shared" si="5"/>
        <v>0.24</v>
      </c>
    </row>
    <row r="12" spans="1:32" ht="15.75" thickBot="1" x14ac:dyDescent="0.3">
      <c r="A12" s="2">
        <v>4</v>
      </c>
      <c r="B12" s="3">
        <v>0.49</v>
      </c>
      <c r="C12" s="3">
        <f t="shared" si="0"/>
        <v>30</v>
      </c>
      <c r="D12" s="3">
        <v>0</v>
      </c>
      <c r="E12" s="3">
        <v>0</v>
      </c>
      <c r="F12" s="3">
        <v>0</v>
      </c>
      <c r="G12" s="4">
        <f t="shared" si="1"/>
        <v>600</v>
      </c>
      <c r="H12" s="5">
        <f t="shared" si="2"/>
        <v>0</v>
      </c>
      <c r="I12" s="4">
        <v>0</v>
      </c>
      <c r="J12" s="3">
        <v>0.41</v>
      </c>
      <c r="K12" s="4"/>
      <c r="L12" s="4"/>
      <c r="N12" s="11">
        <v>29</v>
      </c>
      <c r="O12" s="12">
        <v>0.2</v>
      </c>
      <c r="P12">
        <f t="shared" si="3"/>
        <v>0.44</v>
      </c>
      <c r="Q12">
        <f t="shared" si="4"/>
        <v>0.24099999999999999</v>
      </c>
      <c r="R12">
        <f t="shared" si="5"/>
        <v>0.44</v>
      </c>
    </row>
    <row r="13" spans="1:32" ht="15.75" thickBot="1" x14ac:dyDescent="0.3">
      <c r="A13" s="7">
        <v>5</v>
      </c>
      <c r="B13" s="3">
        <v>0.26</v>
      </c>
      <c r="C13" s="3">
        <f t="shared" si="0"/>
        <v>29</v>
      </c>
      <c r="D13" s="3">
        <v>0</v>
      </c>
      <c r="E13" s="3">
        <v>50</v>
      </c>
      <c r="F13" s="3">
        <f>E13-C13</f>
        <v>21</v>
      </c>
      <c r="G13" s="4">
        <v>0</v>
      </c>
      <c r="H13" s="5">
        <f t="shared" si="2"/>
        <v>10.92</v>
      </c>
      <c r="I13" s="4">
        <v>0</v>
      </c>
      <c r="J13" s="3">
        <v>0.06</v>
      </c>
      <c r="K13" s="4"/>
      <c r="L13" s="4"/>
      <c r="N13" s="11">
        <v>30</v>
      </c>
      <c r="O13" s="12">
        <v>0.24</v>
      </c>
      <c r="P13">
        <f t="shared" si="3"/>
        <v>0.67999999999999994</v>
      </c>
      <c r="Q13">
        <f t="shared" si="4"/>
        <v>0.441</v>
      </c>
      <c r="R13">
        <f t="shared" si="5"/>
        <v>0.67999999999999994</v>
      </c>
    </row>
    <row r="14" spans="1:32" ht="15.75" thickBot="1" x14ac:dyDescent="0.3">
      <c r="A14" s="6">
        <v>6</v>
      </c>
      <c r="B14" s="3">
        <v>0.61</v>
      </c>
      <c r="C14" s="3">
        <f t="shared" si="0"/>
        <v>30</v>
      </c>
      <c r="D14" s="3">
        <f t="shared" ref="D14:D23" si="6">+F13</f>
        <v>21</v>
      </c>
      <c r="E14" s="3">
        <v>0</v>
      </c>
      <c r="F14" s="3">
        <v>0</v>
      </c>
      <c r="G14" s="4">
        <f t="shared" si="1"/>
        <v>180</v>
      </c>
      <c r="H14" s="5">
        <f t="shared" si="2"/>
        <v>0</v>
      </c>
      <c r="I14" s="4">
        <v>50</v>
      </c>
      <c r="J14" s="3">
        <v>0.64</v>
      </c>
      <c r="K14" s="4">
        <v>3</v>
      </c>
      <c r="L14" s="5">
        <f>A14+K14</f>
        <v>9</v>
      </c>
      <c r="N14" s="11">
        <v>31</v>
      </c>
      <c r="O14" s="12">
        <v>0.15</v>
      </c>
      <c r="P14">
        <f t="shared" si="3"/>
        <v>0.83</v>
      </c>
      <c r="Q14">
        <f t="shared" si="4"/>
        <v>0.68099999999999994</v>
      </c>
      <c r="R14">
        <f t="shared" si="5"/>
        <v>0.83</v>
      </c>
    </row>
    <row r="15" spans="1:32" ht="15.75" thickBot="1" x14ac:dyDescent="0.3">
      <c r="A15" s="6">
        <v>7</v>
      </c>
      <c r="B15" s="3">
        <v>0.44</v>
      </c>
      <c r="C15" s="3">
        <f t="shared" si="0"/>
        <v>29</v>
      </c>
      <c r="D15" s="3">
        <f t="shared" si="6"/>
        <v>0</v>
      </c>
      <c r="E15" s="3">
        <v>0</v>
      </c>
      <c r="F15" s="3">
        <v>0</v>
      </c>
      <c r="G15" s="4">
        <f t="shared" si="1"/>
        <v>580</v>
      </c>
      <c r="H15" s="5">
        <f t="shared" si="2"/>
        <v>0</v>
      </c>
      <c r="I15" s="4">
        <v>0</v>
      </c>
      <c r="J15" s="3">
        <v>0.64</v>
      </c>
      <c r="K15" s="5"/>
      <c r="L15" s="5"/>
      <c r="N15" s="11">
        <v>32</v>
      </c>
      <c r="O15" s="12">
        <v>0.1</v>
      </c>
      <c r="P15">
        <f t="shared" si="3"/>
        <v>0.92999999999999994</v>
      </c>
      <c r="Q15">
        <f t="shared" si="4"/>
        <v>0.83099999999999996</v>
      </c>
      <c r="R15">
        <f t="shared" si="5"/>
        <v>0.92999999999999994</v>
      </c>
    </row>
    <row r="16" spans="1:32" ht="15.75" thickBot="1" x14ac:dyDescent="0.3">
      <c r="A16" s="6">
        <v>8</v>
      </c>
      <c r="B16" s="3">
        <v>0.69</v>
      </c>
      <c r="C16" s="3">
        <f t="shared" si="0"/>
        <v>31</v>
      </c>
      <c r="D16" s="3">
        <f t="shared" si="6"/>
        <v>0</v>
      </c>
      <c r="E16" s="3">
        <v>0</v>
      </c>
      <c r="F16" s="3">
        <v>0</v>
      </c>
      <c r="G16" s="5">
        <f>(C16-D16)*$L$4</f>
        <v>620</v>
      </c>
      <c r="H16" s="5">
        <f t="shared" si="2"/>
        <v>0</v>
      </c>
      <c r="I16" s="4">
        <v>0</v>
      </c>
      <c r="J16" s="3">
        <v>0.32</v>
      </c>
      <c r="K16" s="5"/>
      <c r="L16" s="5"/>
      <c r="N16" s="11">
        <v>33</v>
      </c>
      <c r="O16" s="12">
        <v>0.05</v>
      </c>
      <c r="P16">
        <f t="shared" si="3"/>
        <v>0.98</v>
      </c>
      <c r="Q16">
        <f t="shared" si="4"/>
        <v>0.93099999999999994</v>
      </c>
      <c r="R16">
        <f t="shared" si="5"/>
        <v>0.98</v>
      </c>
    </row>
    <row r="17" spans="1:18" ht="15.75" thickBot="1" x14ac:dyDescent="0.3">
      <c r="A17" s="7">
        <v>9</v>
      </c>
      <c r="B17" s="3">
        <v>0.96</v>
      </c>
      <c r="C17" s="3">
        <f t="shared" si="0"/>
        <v>33</v>
      </c>
      <c r="D17" s="3">
        <f t="shared" si="6"/>
        <v>0</v>
      </c>
      <c r="E17" s="3">
        <v>50</v>
      </c>
      <c r="F17" s="3">
        <f t="shared" ref="F17:F22" si="7">E17-C17</f>
        <v>17</v>
      </c>
      <c r="G17" s="5">
        <v>0</v>
      </c>
      <c r="H17" s="5">
        <f t="shared" si="2"/>
        <v>8.84</v>
      </c>
      <c r="I17" s="4">
        <v>0</v>
      </c>
      <c r="J17" s="3">
        <v>0.95</v>
      </c>
      <c r="K17" s="4"/>
      <c r="L17" s="5"/>
      <c r="N17" s="11">
        <v>34</v>
      </c>
      <c r="O17" s="12">
        <v>0.02</v>
      </c>
      <c r="P17">
        <f t="shared" si="3"/>
        <v>1</v>
      </c>
      <c r="Q17">
        <f t="shared" si="4"/>
        <v>0.98099999999999998</v>
      </c>
      <c r="R17">
        <f t="shared" si="5"/>
        <v>1</v>
      </c>
    </row>
    <row r="18" spans="1:18" ht="15.75" thickBot="1" x14ac:dyDescent="0.3">
      <c r="A18" s="15">
        <v>10</v>
      </c>
      <c r="B18" s="3">
        <v>0.38</v>
      </c>
      <c r="C18" s="3">
        <f t="shared" si="0"/>
        <v>29</v>
      </c>
      <c r="D18" s="3">
        <f t="shared" si="6"/>
        <v>17</v>
      </c>
      <c r="E18" s="3">
        <v>0</v>
      </c>
      <c r="F18" s="3">
        <v>0</v>
      </c>
      <c r="G18" s="5">
        <f t="shared" ref="G18:G19" si="8">(C18-D18)*$L$4</f>
        <v>240</v>
      </c>
      <c r="H18" s="5">
        <f t="shared" si="2"/>
        <v>0</v>
      </c>
      <c r="I18" s="4">
        <v>50</v>
      </c>
      <c r="J18" s="3">
        <v>0.37</v>
      </c>
      <c r="K18" s="4">
        <v>2</v>
      </c>
      <c r="L18" s="5">
        <f t="shared" ref="L18:L23" si="9">A18+K18</f>
        <v>12</v>
      </c>
    </row>
    <row r="19" spans="1:18" ht="15.75" thickBot="1" x14ac:dyDescent="0.3">
      <c r="A19" s="14">
        <v>11</v>
      </c>
      <c r="B19" s="3">
        <v>0.61</v>
      </c>
      <c r="C19" s="3">
        <f t="shared" si="0"/>
        <v>30</v>
      </c>
      <c r="D19" s="3">
        <f t="shared" si="6"/>
        <v>0</v>
      </c>
      <c r="E19" s="3">
        <v>0</v>
      </c>
      <c r="F19" s="3">
        <v>0</v>
      </c>
      <c r="G19" s="5">
        <f t="shared" si="8"/>
        <v>600</v>
      </c>
      <c r="H19" s="5">
        <f t="shared" si="2"/>
        <v>0</v>
      </c>
      <c r="I19" s="5">
        <v>0</v>
      </c>
      <c r="J19" s="3">
        <v>0.19</v>
      </c>
      <c r="K19" s="4"/>
      <c r="L19" s="5"/>
    </row>
    <row r="20" spans="1:18" ht="15.75" thickBot="1" x14ac:dyDescent="0.3">
      <c r="A20" s="7">
        <v>12</v>
      </c>
      <c r="B20" s="3">
        <v>0.18</v>
      </c>
      <c r="C20" s="3">
        <f t="shared" si="0"/>
        <v>28</v>
      </c>
      <c r="D20" s="3">
        <f t="shared" si="6"/>
        <v>0</v>
      </c>
      <c r="E20" s="3">
        <v>50</v>
      </c>
      <c r="F20" s="3">
        <f t="shared" si="7"/>
        <v>22</v>
      </c>
      <c r="G20" s="4">
        <v>0</v>
      </c>
      <c r="H20" s="5">
        <f t="shared" si="2"/>
        <v>11.440000000000001</v>
      </c>
      <c r="I20" s="4">
        <v>0</v>
      </c>
      <c r="J20" s="3">
        <v>0.91</v>
      </c>
      <c r="K20" s="5"/>
      <c r="L20" s="5"/>
    </row>
    <row r="21" spans="1:18" ht="15.75" thickBot="1" x14ac:dyDescent="0.3">
      <c r="A21" s="6">
        <v>13</v>
      </c>
      <c r="B21" s="3">
        <v>0.36</v>
      </c>
      <c r="C21" s="3">
        <f t="shared" si="0"/>
        <v>29</v>
      </c>
      <c r="D21" s="3">
        <f t="shared" si="6"/>
        <v>22</v>
      </c>
      <c r="E21" s="3">
        <v>0</v>
      </c>
      <c r="F21" s="3">
        <v>0</v>
      </c>
      <c r="G21" s="5">
        <f>(C21-D21)*$L$4</f>
        <v>140</v>
      </c>
      <c r="H21" s="5">
        <f t="shared" si="2"/>
        <v>0</v>
      </c>
      <c r="I21" s="4">
        <v>50</v>
      </c>
      <c r="J21" s="3">
        <v>0.08</v>
      </c>
      <c r="K21" s="4">
        <v>1</v>
      </c>
      <c r="L21" s="5">
        <f t="shared" si="9"/>
        <v>14</v>
      </c>
    </row>
    <row r="22" spans="1:18" ht="15.75" thickBot="1" x14ac:dyDescent="0.3">
      <c r="A22" s="7">
        <v>14</v>
      </c>
      <c r="B22" s="3">
        <v>0.05</v>
      </c>
      <c r="C22" s="3">
        <f t="shared" si="0"/>
        <v>26</v>
      </c>
      <c r="D22" s="3">
        <f t="shared" si="6"/>
        <v>0</v>
      </c>
      <c r="E22" s="3">
        <v>50</v>
      </c>
      <c r="F22" s="3">
        <f t="shared" si="7"/>
        <v>24</v>
      </c>
      <c r="G22" s="5">
        <v>0</v>
      </c>
      <c r="H22" s="5">
        <f t="shared" si="2"/>
        <v>12.48</v>
      </c>
      <c r="I22" s="4">
        <v>0</v>
      </c>
      <c r="J22" s="3">
        <v>0.17</v>
      </c>
      <c r="K22" s="4"/>
      <c r="L22" s="5"/>
      <c r="N22" s="47" t="s">
        <v>23</v>
      </c>
      <c r="O22" s="47"/>
    </row>
    <row r="23" spans="1:18" ht="17.25" customHeight="1" thickBot="1" x14ac:dyDescent="0.3">
      <c r="A23" s="6">
        <v>15</v>
      </c>
      <c r="B23" s="3">
        <v>0.57999999999999996</v>
      </c>
      <c r="C23" s="3">
        <f t="shared" si="0"/>
        <v>30</v>
      </c>
      <c r="D23" s="3">
        <f t="shared" si="6"/>
        <v>24</v>
      </c>
      <c r="E23" s="3">
        <v>0</v>
      </c>
      <c r="F23" s="3">
        <v>0</v>
      </c>
      <c r="G23" s="5">
        <f>(C23-D23)*$L$4</f>
        <v>120</v>
      </c>
      <c r="H23" s="5">
        <v>0</v>
      </c>
      <c r="I23" s="4">
        <v>50</v>
      </c>
      <c r="J23" s="3">
        <v>0.89</v>
      </c>
      <c r="K23" s="4">
        <v>4</v>
      </c>
      <c r="L23" s="5">
        <f t="shared" si="9"/>
        <v>19</v>
      </c>
      <c r="N23" s="9" t="s">
        <v>23</v>
      </c>
      <c r="O23" s="10" t="s">
        <v>13</v>
      </c>
      <c r="P23" t="s">
        <v>14</v>
      </c>
      <c r="Q23" t="s">
        <v>15</v>
      </c>
      <c r="R23" t="s">
        <v>16</v>
      </c>
    </row>
    <row r="24" spans="1:18" ht="15.75" thickBot="1" x14ac:dyDescent="0.3">
      <c r="N24" s="11">
        <v>1</v>
      </c>
      <c r="O24" s="12">
        <v>0.2</v>
      </c>
      <c r="P24">
        <f>O24</f>
        <v>0.2</v>
      </c>
      <c r="Q24">
        <v>0</v>
      </c>
      <c r="R24">
        <f>P24</f>
        <v>0.2</v>
      </c>
    </row>
    <row r="25" spans="1:18" ht="15.75" thickBot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1">
        <v>2</v>
      </c>
      <c r="O25" s="12">
        <v>0.3</v>
      </c>
      <c r="P25" s="13">
        <f>+P24+O25</f>
        <v>0.5</v>
      </c>
      <c r="Q25">
        <f>R24+0.001</f>
        <v>0.20100000000000001</v>
      </c>
      <c r="R25">
        <f>P25</f>
        <v>0.5</v>
      </c>
    </row>
    <row r="26" spans="1:18" ht="15.75" thickBot="1" x14ac:dyDescent="0.3">
      <c r="N26" s="11">
        <v>3</v>
      </c>
      <c r="O26" s="12">
        <v>0.25</v>
      </c>
      <c r="P26" s="13">
        <f t="shared" ref="P26:P27" si="10">+P25+O26</f>
        <v>0.75</v>
      </c>
      <c r="Q26">
        <f t="shared" ref="Q26:Q27" si="11">R25+0.001</f>
        <v>0.501</v>
      </c>
      <c r="R26">
        <f t="shared" ref="R26:R27" si="12">P26</f>
        <v>0.75</v>
      </c>
    </row>
    <row r="27" spans="1:18" ht="15.75" thickBot="1" x14ac:dyDescent="0.3">
      <c r="N27" s="11">
        <v>4</v>
      </c>
      <c r="O27" s="12">
        <v>0.25</v>
      </c>
      <c r="P27" s="13">
        <f t="shared" si="10"/>
        <v>1</v>
      </c>
      <c r="Q27">
        <f t="shared" si="11"/>
        <v>0.751</v>
      </c>
      <c r="R27">
        <f t="shared" si="12"/>
        <v>1</v>
      </c>
    </row>
  </sheetData>
  <mergeCells count="12">
    <mergeCell ref="L7:L8"/>
    <mergeCell ref="N22:O22"/>
    <mergeCell ref="N6:O6"/>
    <mergeCell ref="A7:A8"/>
    <mergeCell ref="B7:B8"/>
    <mergeCell ref="C7:C8"/>
    <mergeCell ref="D7:F7"/>
    <mergeCell ref="G7:G8"/>
    <mergeCell ref="H7:H8"/>
    <mergeCell ref="I7:I8"/>
    <mergeCell ref="J7:J8"/>
    <mergeCell ref="K7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438E-7B87-44D8-8BA4-8C340E6F5611}">
  <dimension ref="A4:S27"/>
  <sheetViews>
    <sheetView tabSelected="1" topLeftCell="A4" workbookViewId="0">
      <selection activeCell="H4" sqref="H4"/>
    </sheetView>
  </sheetViews>
  <sheetFormatPr baseColWidth="10" defaultColWidth="11.42578125" defaultRowHeight="15" x14ac:dyDescent="0.25"/>
  <cols>
    <col min="2" max="2" width="12.5703125" bestFit="1" customWidth="1"/>
    <col min="11" max="11" width="11.85546875" bestFit="1" customWidth="1"/>
    <col min="13" max="13" width="0" hidden="1" customWidth="1"/>
    <col min="15" max="15" width="17.28515625" customWidth="1"/>
    <col min="16" max="16" width="14.140625" customWidth="1"/>
    <col min="22" max="22" width="6.5703125" customWidth="1"/>
    <col min="23" max="23" width="5.42578125" customWidth="1"/>
    <col min="24" max="24" width="8" customWidth="1"/>
    <col min="25" max="25" width="4.85546875" customWidth="1"/>
    <col min="26" max="26" width="10.42578125" customWidth="1"/>
    <col min="27" max="27" width="6.5703125" customWidth="1"/>
    <col min="28" max="28" width="8.5703125" customWidth="1"/>
    <col min="29" max="29" width="6.85546875" customWidth="1"/>
    <col min="30" max="30" width="8.42578125" customWidth="1"/>
    <col min="31" max="31" width="6.5703125" customWidth="1"/>
    <col min="32" max="32" width="9.140625" customWidth="1"/>
    <col min="33" max="33" width="4.5703125" customWidth="1"/>
  </cols>
  <sheetData>
    <row r="4" spans="1:19" x14ac:dyDescent="0.25">
      <c r="A4" s="16" t="s">
        <v>17</v>
      </c>
      <c r="B4" s="16">
        <v>9</v>
      </c>
    </row>
    <row r="5" spans="1:19" x14ac:dyDescent="0.25">
      <c r="A5" s="16" t="s">
        <v>18</v>
      </c>
      <c r="B5" s="16">
        <v>6</v>
      </c>
    </row>
    <row r="6" spans="1:19" x14ac:dyDescent="0.25">
      <c r="A6" s="16" t="s">
        <v>19</v>
      </c>
      <c r="B6" s="16">
        <v>10</v>
      </c>
      <c r="O6" s="33" t="s">
        <v>12</v>
      </c>
      <c r="P6" s="33"/>
      <c r="Q6" s="16"/>
      <c r="R6" s="16"/>
      <c r="S6" s="16"/>
    </row>
    <row r="7" spans="1:19" x14ac:dyDescent="0.25">
      <c r="A7" s="16" t="s">
        <v>20</v>
      </c>
      <c r="B7" s="16">
        <f>6/365</f>
        <v>1.643835616438356E-2</v>
      </c>
      <c r="O7" s="17" t="s">
        <v>12</v>
      </c>
      <c r="P7" s="17" t="s">
        <v>13</v>
      </c>
      <c r="Q7" s="16" t="s">
        <v>14</v>
      </c>
      <c r="R7" s="16" t="s">
        <v>15</v>
      </c>
      <c r="S7" s="16" t="s">
        <v>16</v>
      </c>
    </row>
    <row r="8" spans="1:19" x14ac:dyDescent="0.25">
      <c r="A8" s="16" t="s">
        <v>21</v>
      </c>
      <c r="B8" s="16">
        <v>10</v>
      </c>
      <c r="O8" s="17">
        <v>0</v>
      </c>
      <c r="P8" s="17">
        <v>0.05</v>
      </c>
      <c r="Q8" s="16">
        <f>+P8</f>
        <v>0.05</v>
      </c>
      <c r="R8" s="16">
        <v>0</v>
      </c>
      <c r="S8" s="16">
        <f>+Q8</f>
        <v>0.05</v>
      </c>
    </row>
    <row r="9" spans="1:19" x14ac:dyDescent="0.25">
      <c r="A9" s="16" t="s">
        <v>22</v>
      </c>
      <c r="B9" s="16">
        <v>8</v>
      </c>
      <c r="O9" s="17">
        <v>1</v>
      </c>
      <c r="P9" s="17">
        <v>0.1</v>
      </c>
      <c r="Q9" s="16">
        <f>+Q8+P9</f>
        <v>0.15000000000000002</v>
      </c>
      <c r="R9" s="16">
        <f>+S8+0.001</f>
        <v>5.1000000000000004E-2</v>
      </c>
      <c r="S9" s="16">
        <f>+Q9</f>
        <v>0.15000000000000002</v>
      </c>
    </row>
    <row r="10" spans="1:19" ht="15.75" thickBot="1" x14ac:dyDescent="0.3">
      <c r="O10" s="17">
        <v>2</v>
      </c>
      <c r="P10" s="17">
        <v>0.2</v>
      </c>
      <c r="Q10" s="16">
        <f t="shared" ref="Q10:Q13" si="0">+Q9+P10</f>
        <v>0.35000000000000003</v>
      </c>
      <c r="R10" s="16">
        <f t="shared" ref="R10:R13" si="1">+S9+0.001</f>
        <v>0.15100000000000002</v>
      </c>
      <c r="S10" s="16">
        <f t="shared" ref="S10:S13" si="2">+Q10</f>
        <v>0.35000000000000003</v>
      </c>
    </row>
    <row r="11" spans="1:19" ht="26.25" thickBot="1" x14ac:dyDescent="0.3">
      <c r="A11" s="19" t="s">
        <v>0</v>
      </c>
      <c r="B11" s="19" t="s">
        <v>1</v>
      </c>
      <c r="C11" s="19" t="s">
        <v>2</v>
      </c>
      <c r="D11" s="21" t="s">
        <v>3</v>
      </c>
      <c r="E11" s="22"/>
      <c r="F11" s="23"/>
      <c r="G11" s="19" t="s">
        <v>4</v>
      </c>
      <c r="H11" s="25" t="s">
        <v>5</v>
      </c>
      <c r="I11" s="25" t="s">
        <v>6</v>
      </c>
      <c r="J11" s="28" t="s">
        <v>1</v>
      </c>
      <c r="K11" s="30" t="s">
        <v>7</v>
      </c>
      <c r="L11" s="30" t="s">
        <v>8</v>
      </c>
      <c r="O11" s="17">
        <v>3</v>
      </c>
      <c r="P11" s="17">
        <v>0.4</v>
      </c>
      <c r="Q11" s="16">
        <f t="shared" si="0"/>
        <v>0.75</v>
      </c>
      <c r="R11" s="16">
        <f t="shared" si="1"/>
        <v>0.35100000000000003</v>
      </c>
      <c r="S11" s="16">
        <f t="shared" si="2"/>
        <v>0.75</v>
      </c>
    </row>
    <row r="12" spans="1:19" ht="15.75" thickBot="1" x14ac:dyDescent="0.3">
      <c r="A12" s="20"/>
      <c r="B12" s="20"/>
      <c r="C12" s="20"/>
      <c r="D12" s="1" t="s">
        <v>9</v>
      </c>
      <c r="E12" s="1" t="s">
        <v>10</v>
      </c>
      <c r="F12" s="1" t="s">
        <v>11</v>
      </c>
      <c r="G12" s="24"/>
      <c r="H12" s="26"/>
      <c r="I12" s="27"/>
      <c r="J12" s="29"/>
      <c r="K12" s="31"/>
      <c r="L12" s="31"/>
      <c r="O12" s="17">
        <v>4</v>
      </c>
      <c r="P12" s="17">
        <v>0.15</v>
      </c>
      <c r="Q12" s="16">
        <f t="shared" si="0"/>
        <v>0.9</v>
      </c>
      <c r="R12" s="16">
        <f t="shared" si="1"/>
        <v>0.751</v>
      </c>
      <c r="S12" s="16">
        <f t="shared" si="2"/>
        <v>0.9</v>
      </c>
    </row>
    <row r="13" spans="1:19" ht="15.75" thickBot="1" x14ac:dyDescent="0.3">
      <c r="A13" s="2">
        <v>1</v>
      </c>
      <c r="B13" s="32">
        <v>0.32783094107756605</v>
      </c>
      <c r="C13" s="3">
        <f t="shared" ref="C13:C27" si="3">LOOKUP(B13,$R$8:$S$17,$O$8:$O$17)</f>
        <v>2</v>
      </c>
      <c r="D13" s="3">
        <f>B4</f>
        <v>9</v>
      </c>
      <c r="E13" s="3">
        <v>0</v>
      </c>
      <c r="F13" s="3">
        <f>IF((D13-C13)&lt;0,IF(E13&gt;0,D13+E13-C13,0),(D13-C13))</f>
        <v>7</v>
      </c>
      <c r="G13" s="4">
        <f>IF(F13&gt;0,0,((C13-D13)*$B$9))</f>
        <v>0</v>
      </c>
      <c r="H13" s="5">
        <f>F13*$B$7</f>
        <v>0.11506849315068492</v>
      </c>
      <c r="I13" s="4">
        <f t="shared" ref="I13:I27" si="4">IF(F13&lt;=$B$5,IF(M12="",$B$8,IF(M12&gt;1,0,$B$8)),0)</f>
        <v>0</v>
      </c>
      <c r="J13" s="32">
        <v>0.7092757651212066</v>
      </c>
      <c r="K13" s="5" t="str">
        <f t="shared" ref="K13:K27" si="5">IF(I13&gt;0,(LOOKUP(J13,$R$24:$S$27,$O$24:$O$27)),"")</f>
        <v/>
      </c>
      <c r="L13" s="5" t="str">
        <f t="shared" ref="L13:L14" si="6">IF(K13="","",A13+K13)</f>
        <v/>
      </c>
      <c r="M13" t="str">
        <f>IF(K13="",IF(M12="","",IF((M12-1)&lt;0,"",M12-1)),K13)</f>
        <v/>
      </c>
      <c r="O13" s="17">
        <v>5</v>
      </c>
      <c r="P13" s="17">
        <v>0.1</v>
      </c>
      <c r="Q13" s="16">
        <f t="shared" si="0"/>
        <v>1</v>
      </c>
      <c r="R13" s="16">
        <f t="shared" si="1"/>
        <v>0.90100000000000002</v>
      </c>
      <c r="S13" s="16">
        <f t="shared" si="2"/>
        <v>1</v>
      </c>
    </row>
    <row r="14" spans="1:19" ht="15.75" customHeight="1" thickBot="1" x14ac:dyDescent="0.3">
      <c r="A14" s="2">
        <v>2</v>
      </c>
      <c r="B14" s="32">
        <v>4.1667043623472289E-2</v>
      </c>
      <c r="C14" s="3">
        <f t="shared" si="3"/>
        <v>0</v>
      </c>
      <c r="D14" s="3">
        <f>+F13</f>
        <v>7</v>
      </c>
      <c r="E14" s="3">
        <v>0</v>
      </c>
      <c r="F14" s="3">
        <f t="shared" ref="F14:F26" si="7">IF((D14-C14)&lt;0,IF(E14&gt;0,D14+E14-C14,0),(D14-C14))</f>
        <v>7</v>
      </c>
      <c r="G14" s="4">
        <f t="shared" ref="G14:G27" si="8">IF(F14&gt;0,0,((C14-D14)*$B$9))</f>
        <v>0</v>
      </c>
      <c r="H14" s="5">
        <f>F14*$B$7</f>
        <v>0.11506849315068492</v>
      </c>
      <c r="I14" s="4">
        <f t="shared" si="4"/>
        <v>0</v>
      </c>
      <c r="J14" s="32">
        <v>0.75247514039907881</v>
      </c>
      <c r="K14" s="5" t="str">
        <f t="shared" si="5"/>
        <v/>
      </c>
      <c r="L14" s="5" t="str">
        <f t="shared" si="6"/>
        <v/>
      </c>
      <c r="M14" t="str">
        <f t="shared" ref="M14:M27" si="9">IF(K14="",IF(M13="","",IF((M13-1)&lt;0,"",M13-1)),K14)</f>
        <v/>
      </c>
      <c r="O14" s="17"/>
      <c r="P14" s="17"/>
      <c r="Q14" s="16"/>
      <c r="R14" s="16"/>
      <c r="S14" s="16"/>
    </row>
    <row r="15" spans="1:19" ht="15.75" thickBot="1" x14ac:dyDescent="0.3">
      <c r="A15" s="2">
        <v>3</v>
      </c>
      <c r="B15" s="32">
        <v>2.6543494716656957E-2</v>
      </c>
      <c r="C15" s="3">
        <f t="shared" si="3"/>
        <v>0</v>
      </c>
      <c r="D15" s="3">
        <f>+F14</f>
        <v>7</v>
      </c>
      <c r="E15" s="3">
        <v>0</v>
      </c>
      <c r="F15" s="3">
        <f t="shared" si="7"/>
        <v>7</v>
      </c>
      <c r="G15" s="4">
        <f t="shared" si="8"/>
        <v>0</v>
      </c>
      <c r="H15" s="5">
        <f>F15*$B$7</f>
        <v>0.11506849315068492</v>
      </c>
      <c r="I15" s="4">
        <f t="shared" si="4"/>
        <v>0</v>
      </c>
      <c r="J15" s="32">
        <v>0.77197920862352631</v>
      </c>
      <c r="K15" s="5" t="str">
        <f t="shared" si="5"/>
        <v/>
      </c>
      <c r="L15" s="5" t="str">
        <f>IF(K15="","",A15+K15)</f>
        <v/>
      </c>
      <c r="M15" t="str">
        <f>IF(K15="",IF(M14="","",IF((M14-1)&lt;0,"",M14-1)),K15)</f>
        <v/>
      </c>
      <c r="O15" s="17"/>
      <c r="P15" s="17"/>
      <c r="Q15" s="16"/>
      <c r="R15" s="16"/>
      <c r="S15" s="16"/>
    </row>
    <row r="16" spans="1:19" ht="15.75" thickBot="1" x14ac:dyDescent="0.3">
      <c r="A16" s="2">
        <v>4</v>
      </c>
      <c r="B16" s="32">
        <v>0.1450381489237198</v>
      </c>
      <c r="C16" s="3">
        <f t="shared" si="3"/>
        <v>1</v>
      </c>
      <c r="D16" s="3">
        <f t="shared" ref="D16:D26" si="10">+F15</f>
        <v>7</v>
      </c>
      <c r="E16" s="3">
        <v>0</v>
      </c>
      <c r="F16" s="3">
        <f t="shared" si="7"/>
        <v>6</v>
      </c>
      <c r="G16" s="4">
        <f t="shared" si="8"/>
        <v>0</v>
      </c>
      <c r="H16" s="5">
        <v>0</v>
      </c>
      <c r="I16" s="4">
        <f t="shared" si="4"/>
        <v>10</v>
      </c>
      <c r="J16" s="32">
        <v>0.87791259448617964</v>
      </c>
      <c r="K16" s="5">
        <f t="shared" si="5"/>
        <v>3</v>
      </c>
      <c r="L16" s="5">
        <f t="shared" ref="L16:L27" si="11">IF(K16="","",A16+K16)</f>
        <v>7</v>
      </c>
      <c r="M16">
        <f t="shared" si="9"/>
        <v>3</v>
      </c>
      <c r="O16" s="17"/>
      <c r="P16" s="17"/>
      <c r="Q16" s="16"/>
      <c r="R16" s="16"/>
      <c r="S16" s="16"/>
    </row>
    <row r="17" spans="1:19" ht="15.75" thickBot="1" x14ac:dyDescent="0.3">
      <c r="A17" s="14">
        <v>5</v>
      </c>
      <c r="B17" s="32">
        <v>0.92964751485170027</v>
      </c>
      <c r="C17" s="3">
        <f t="shared" si="3"/>
        <v>5</v>
      </c>
      <c r="D17" s="3">
        <f t="shared" si="10"/>
        <v>6</v>
      </c>
      <c r="E17" s="3">
        <v>0</v>
      </c>
      <c r="F17" s="3">
        <f t="shared" si="7"/>
        <v>1</v>
      </c>
      <c r="G17" s="4">
        <f t="shared" si="8"/>
        <v>0</v>
      </c>
      <c r="H17" s="5">
        <f>F17*$B$7</f>
        <v>1.643835616438356E-2</v>
      </c>
      <c r="I17" s="4">
        <f t="shared" si="4"/>
        <v>0</v>
      </c>
      <c r="J17" s="32">
        <v>0.80031858435250669</v>
      </c>
      <c r="K17" s="5" t="str">
        <f t="shared" si="5"/>
        <v/>
      </c>
      <c r="L17" s="5" t="str">
        <f t="shared" si="11"/>
        <v/>
      </c>
      <c r="M17">
        <f t="shared" si="9"/>
        <v>2</v>
      </c>
      <c r="O17" s="17"/>
      <c r="P17" s="17"/>
      <c r="Q17" s="16"/>
      <c r="R17" s="16"/>
      <c r="S17" s="16"/>
    </row>
    <row r="18" spans="1:19" ht="15.75" thickBot="1" x14ac:dyDescent="0.3">
      <c r="A18" s="6">
        <v>6</v>
      </c>
      <c r="B18" s="32">
        <v>0.85992945728108161</v>
      </c>
      <c r="C18" s="3">
        <f t="shared" si="3"/>
        <v>4</v>
      </c>
      <c r="D18" s="3">
        <f t="shared" si="10"/>
        <v>1</v>
      </c>
      <c r="E18" s="3">
        <v>0</v>
      </c>
      <c r="F18" s="3">
        <f t="shared" si="7"/>
        <v>0</v>
      </c>
      <c r="G18" s="4">
        <f t="shared" si="8"/>
        <v>24</v>
      </c>
      <c r="H18" s="5">
        <f>F18*$B$7</f>
        <v>0</v>
      </c>
      <c r="I18" s="4">
        <f t="shared" si="4"/>
        <v>0</v>
      </c>
      <c r="J18" s="32">
        <v>0.72993715292397843</v>
      </c>
      <c r="K18" s="5" t="str">
        <f t="shared" si="5"/>
        <v/>
      </c>
      <c r="L18" s="5" t="str">
        <f t="shared" si="11"/>
        <v/>
      </c>
      <c r="M18">
        <f t="shared" si="9"/>
        <v>1</v>
      </c>
    </row>
    <row r="19" spans="1:19" ht="15.75" thickBot="1" x14ac:dyDescent="0.3">
      <c r="A19" s="7">
        <v>7</v>
      </c>
      <c r="B19" s="32">
        <v>0.82749373523289227</v>
      </c>
      <c r="C19" s="3">
        <f t="shared" si="3"/>
        <v>4</v>
      </c>
      <c r="D19" s="3">
        <f t="shared" si="10"/>
        <v>0</v>
      </c>
      <c r="E19" s="3">
        <v>9</v>
      </c>
      <c r="F19" s="3">
        <f t="shared" si="7"/>
        <v>5</v>
      </c>
      <c r="G19" s="4">
        <f t="shared" si="8"/>
        <v>0</v>
      </c>
      <c r="H19" s="5">
        <f>F19*$B$7</f>
        <v>8.2191780821917804E-2</v>
      </c>
      <c r="I19" s="4">
        <f t="shared" si="4"/>
        <v>10</v>
      </c>
      <c r="J19" s="32">
        <v>0.5786255936262743</v>
      </c>
      <c r="K19" s="5">
        <f t="shared" si="5"/>
        <v>2</v>
      </c>
      <c r="L19" s="5">
        <f t="shared" si="11"/>
        <v>9</v>
      </c>
      <c r="M19">
        <f t="shared" si="9"/>
        <v>2</v>
      </c>
    </row>
    <row r="20" spans="1:19" ht="15.75" thickBot="1" x14ac:dyDescent="0.3">
      <c r="A20" s="6">
        <v>8</v>
      </c>
      <c r="B20" s="32">
        <v>0.49902371694809899</v>
      </c>
      <c r="C20" s="3">
        <f t="shared" si="3"/>
        <v>3</v>
      </c>
      <c r="D20" s="3">
        <f t="shared" si="10"/>
        <v>5</v>
      </c>
      <c r="E20" s="3">
        <v>0</v>
      </c>
      <c r="F20" s="3">
        <f t="shared" si="7"/>
        <v>2</v>
      </c>
      <c r="G20" s="4">
        <f t="shared" si="8"/>
        <v>0</v>
      </c>
      <c r="H20" s="5">
        <v>0</v>
      </c>
      <c r="I20" s="4">
        <f t="shared" si="4"/>
        <v>0</v>
      </c>
      <c r="J20" s="32">
        <v>0.95005189074256824</v>
      </c>
      <c r="K20" s="5" t="str">
        <f t="shared" si="5"/>
        <v/>
      </c>
      <c r="L20" s="5" t="str">
        <f t="shared" si="11"/>
        <v/>
      </c>
      <c r="M20">
        <f t="shared" si="9"/>
        <v>1</v>
      </c>
    </row>
    <row r="21" spans="1:19" ht="15.75" thickBot="1" x14ac:dyDescent="0.3">
      <c r="A21" s="7">
        <v>9</v>
      </c>
      <c r="B21" s="32">
        <v>0.36312944229551336</v>
      </c>
      <c r="C21" s="3">
        <f t="shared" si="3"/>
        <v>3</v>
      </c>
      <c r="D21" s="3">
        <f t="shared" si="10"/>
        <v>2</v>
      </c>
      <c r="E21" s="3">
        <v>9</v>
      </c>
      <c r="F21" s="3">
        <f t="shared" si="7"/>
        <v>8</v>
      </c>
      <c r="G21" s="4">
        <f t="shared" si="8"/>
        <v>0</v>
      </c>
      <c r="H21" s="5">
        <v>0</v>
      </c>
      <c r="I21" s="4">
        <f t="shared" si="4"/>
        <v>0</v>
      </c>
      <c r="J21" s="32">
        <v>8.0883415474561793E-2</v>
      </c>
      <c r="K21" s="5" t="str">
        <f t="shared" si="5"/>
        <v/>
      </c>
      <c r="L21" s="5" t="str">
        <f t="shared" si="11"/>
        <v/>
      </c>
      <c r="M21">
        <f t="shared" si="9"/>
        <v>0</v>
      </c>
    </row>
    <row r="22" spans="1:19" ht="15.75" thickBot="1" x14ac:dyDescent="0.3">
      <c r="A22" s="14">
        <v>10</v>
      </c>
      <c r="B22" s="32">
        <v>0.98262959523574644</v>
      </c>
      <c r="C22" s="3">
        <f t="shared" si="3"/>
        <v>5</v>
      </c>
      <c r="D22" s="3">
        <f t="shared" si="10"/>
        <v>8</v>
      </c>
      <c r="E22" s="3">
        <v>0</v>
      </c>
      <c r="F22" s="3">
        <f t="shared" si="7"/>
        <v>3</v>
      </c>
      <c r="G22" s="4">
        <f t="shared" si="8"/>
        <v>0</v>
      </c>
      <c r="H22" s="5">
        <f>F22*$B$7</f>
        <v>4.9315068493150677E-2</v>
      </c>
      <c r="I22" s="4">
        <f t="shared" si="4"/>
        <v>10</v>
      </c>
      <c r="J22" s="32">
        <v>0.74681758030591416</v>
      </c>
      <c r="K22" s="5">
        <f t="shared" si="5"/>
        <v>3</v>
      </c>
      <c r="L22" s="5">
        <f t="shared" si="11"/>
        <v>13</v>
      </c>
      <c r="M22">
        <f t="shared" si="9"/>
        <v>3</v>
      </c>
      <c r="O22" s="33" t="s">
        <v>23</v>
      </c>
      <c r="P22" s="33"/>
      <c r="Q22" s="16"/>
      <c r="R22" s="16"/>
      <c r="S22" s="16"/>
    </row>
    <row r="23" spans="1:19" ht="20.25" customHeight="1" thickBot="1" x14ac:dyDescent="0.3">
      <c r="A23" s="14">
        <v>11</v>
      </c>
      <c r="B23" s="32">
        <v>0.34384930627462928</v>
      </c>
      <c r="C23" s="3">
        <f t="shared" si="3"/>
        <v>2</v>
      </c>
      <c r="D23" s="3">
        <f t="shared" si="10"/>
        <v>3</v>
      </c>
      <c r="E23" s="3">
        <v>0</v>
      </c>
      <c r="F23" s="3">
        <f t="shared" si="7"/>
        <v>1</v>
      </c>
      <c r="G23" s="4">
        <f t="shared" si="8"/>
        <v>0</v>
      </c>
      <c r="H23" s="5">
        <f>F23*$B$7</f>
        <v>1.643835616438356E-2</v>
      </c>
      <c r="I23" s="4">
        <f t="shared" si="4"/>
        <v>0</v>
      </c>
      <c r="J23" s="32">
        <v>0.36109275824398801</v>
      </c>
      <c r="K23" s="5" t="str">
        <f t="shared" si="5"/>
        <v/>
      </c>
      <c r="L23" s="5" t="str">
        <f t="shared" si="11"/>
        <v/>
      </c>
      <c r="M23">
        <f t="shared" si="9"/>
        <v>2</v>
      </c>
      <c r="O23" s="17" t="s">
        <v>23</v>
      </c>
      <c r="P23" s="17" t="s">
        <v>13</v>
      </c>
      <c r="Q23" s="16" t="s">
        <v>14</v>
      </c>
      <c r="R23" s="16" t="s">
        <v>15</v>
      </c>
      <c r="S23" s="16" t="s">
        <v>16</v>
      </c>
    </row>
    <row r="24" spans="1:19" ht="15.75" thickBot="1" x14ac:dyDescent="0.3">
      <c r="A24" s="6">
        <v>12</v>
      </c>
      <c r="B24" s="32">
        <v>0.82879148793832891</v>
      </c>
      <c r="C24" s="3">
        <f t="shared" si="3"/>
        <v>4</v>
      </c>
      <c r="D24" s="3">
        <f t="shared" si="10"/>
        <v>1</v>
      </c>
      <c r="E24" s="3">
        <v>0</v>
      </c>
      <c r="F24" s="3">
        <f t="shared" si="7"/>
        <v>0</v>
      </c>
      <c r="G24" s="4">
        <f t="shared" si="8"/>
        <v>24</v>
      </c>
      <c r="H24" s="5">
        <f>F24*$B$7</f>
        <v>0</v>
      </c>
      <c r="I24" s="4">
        <f t="shared" si="4"/>
        <v>0</v>
      </c>
      <c r="J24" s="32">
        <v>0.43439942070299986</v>
      </c>
      <c r="K24" s="5" t="str">
        <f t="shared" si="5"/>
        <v/>
      </c>
      <c r="L24" s="5" t="str">
        <f t="shared" si="11"/>
        <v/>
      </c>
      <c r="M24">
        <f t="shared" si="9"/>
        <v>1</v>
      </c>
      <c r="O24" s="17">
        <v>1</v>
      </c>
      <c r="P24" s="17">
        <v>0.2</v>
      </c>
      <c r="Q24" s="16">
        <f>P24</f>
        <v>0.2</v>
      </c>
      <c r="R24" s="16">
        <v>0</v>
      </c>
      <c r="S24" s="16">
        <f>Q24</f>
        <v>0.2</v>
      </c>
    </row>
    <row r="25" spans="1:19" ht="15.75" thickBot="1" x14ac:dyDescent="0.3">
      <c r="A25" s="7">
        <v>13</v>
      </c>
      <c r="B25" s="32">
        <v>0.63401480455235004</v>
      </c>
      <c r="C25" s="3">
        <f t="shared" si="3"/>
        <v>3</v>
      </c>
      <c r="D25" s="3">
        <f t="shared" si="10"/>
        <v>0</v>
      </c>
      <c r="E25" s="3">
        <v>9</v>
      </c>
      <c r="F25" s="3">
        <f t="shared" si="7"/>
        <v>6</v>
      </c>
      <c r="G25" s="4">
        <f t="shared" si="8"/>
        <v>0</v>
      </c>
      <c r="H25" s="5">
        <v>0</v>
      </c>
      <c r="I25" s="4">
        <f t="shared" si="4"/>
        <v>10</v>
      </c>
      <c r="J25" s="32">
        <v>0.71166359693773218</v>
      </c>
      <c r="K25" s="5">
        <f t="shared" si="5"/>
        <v>3</v>
      </c>
      <c r="L25" s="5">
        <f t="shared" si="11"/>
        <v>16</v>
      </c>
      <c r="M25">
        <f t="shared" si="9"/>
        <v>3</v>
      </c>
      <c r="O25" s="17">
        <v>2</v>
      </c>
      <c r="P25" s="17">
        <v>0.5</v>
      </c>
      <c r="Q25" s="18">
        <f>+Q24+P25</f>
        <v>0.7</v>
      </c>
      <c r="R25" s="16">
        <f>S24+0.001</f>
        <v>0.20100000000000001</v>
      </c>
      <c r="S25" s="16">
        <f>Q25</f>
        <v>0.7</v>
      </c>
    </row>
    <row r="26" spans="1:19" ht="15.75" thickBot="1" x14ac:dyDescent="0.3">
      <c r="A26" s="6">
        <v>14</v>
      </c>
      <c r="B26" s="32">
        <v>0.53731076449731163</v>
      </c>
      <c r="C26" s="3">
        <f t="shared" si="3"/>
        <v>3</v>
      </c>
      <c r="D26" s="3">
        <f t="shared" si="10"/>
        <v>6</v>
      </c>
      <c r="E26" s="3">
        <v>0</v>
      </c>
      <c r="F26" s="3">
        <f t="shared" si="7"/>
        <v>3</v>
      </c>
      <c r="G26" s="4">
        <f t="shared" si="8"/>
        <v>0</v>
      </c>
      <c r="H26" s="5">
        <v>0</v>
      </c>
      <c r="I26" s="4">
        <f t="shared" si="4"/>
        <v>0</v>
      </c>
      <c r="J26" s="32">
        <v>0.70151079798977756</v>
      </c>
      <c r="K26" s="5" t="str">
        <f t="shared" si="5"/>
        <v/>
      </c>
      <c r="L26" s="5" t="str">
        <f t="shared" si="11"/>
        <v/>
      </c>
      <c r="M26">
        <f t="shared" si="9"/>
        <v>2</v>
      </c>
      <c r="O26" s="17">
        <v>3</v>
      </c>
      <c r="P26" s="17">
        <v>0.3</v>
      </c>
      <c r="Q26" s="18">
        <f t="shared" ref="Q26" si="12">+Q25+P26</f>
        <v>1</v>
      </c>
      <c r="R26" s="16">
        <f t="shared" ref="R26" si="13">S25+0.001</f>
        <v>0.70099999999999996</v>
      </c>
      <c r="S26" s="16">
        <f t="shared" ref="S26" si="14">Q26</f>
        <v>1</v>
      </c>
    </row>
    <row r="27" spans="1:19" ht="15.75" thickBot="1" x14ac:dyDescent="0.3">
      <c r="A27" s="6">
        <v>15</v>
      </c>
      <c r="B27" s="32">
        <v>0.85112653414404837</v>
      </c>
      <c r="C27" s="3">
        <f t="shared" si="3"/>
        <v>4</v>
      </c>
      <c r="D27" s="3">
        <v>0</v>
      </c>
      <c r="E27" s="3">
        <v>0</v>
      </c>
      <c r="F27" s="3">
        <f>IF((D27-C27)&lt;0,IF(E27&gt;0,D27+E27-C27,0),(D27-C27))</f>
        <v>0</v>
      </c>
      <c r="G27" s="4">
        <f t="shared" si="8"/>
        <v>32</v>
      </c>
      <c r="H27" s="5">
        <v>0</v>
      </c>
      <c r="I27" s="4">
        <f t="shared" si="4"/>
        <v>0</v>
      </c>
      <c r="J27" s="32">
        <v>0.44770402739864834</v>
      </c>
      <c r="K27" s="5" t="str">
        <f t="shared" si="5"/>
        <v/>
      </c>
      <c r="L27" s="5" t="str">
        <f t="shared" si="11"/>
        <v/>
      </c>
      <c r="M27">
        <f t="shared" si="9"/>
        <v>1</v>
      </c>
      <c r="O27" s="17"/>
      <c r="P27" s="17"/>
      <c r="Q27" s="18"/>
      <c r="R27" s="16"/>
      <c r="S27" s="16"/>
    </row>
  </sheetData>
  <mergeCells count="2">
    <mergeCell ref="O22:P22"/>
    <mergeCell ref="O6:P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2060C4F94BC640B21444581D735877" ma:contentTypeVersion="9" ma:contentTypeDescription="Crear nuevo documento." ma:contentTypeScope="" ma:versionID="7d32b6b983d5a20221a4e9d94ce2cefb">
  <xsd:schema xmlns:xsd="http://www.w3.org/2001/XMLSchema" xmlns:xs="http://www.w3.org/2001/XMLSchema" xmlns:p="http://schemas.microsoft.com/office/2006/metadata/properties" xmlns:ns3="de9a6fca-6e6a-41cd-8b43-cdb618963d1f" xmlns:ns4="447c43b3-0996-4fba-9d2a-45e9b1716726" targetNamespace="http://schemas.microsoft.com/office/2006/metadata/properties" ma:root="true" ma:fieldsID="b7afa52291950f08bb8f68d3f67a6a24" ns3:_="" ns4:_="">
    <xsd:import namespace="de9a6fca-6e6a-41cd-8b43-cdb618963d1f"/>
    <xsd:import namespace="447c43b3-0996-4fba-9d2a-45e9b17167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6fca-6e6a-41cd-8b43-cdb618963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c43b3-0996-4fba-9d2a-45e9b17167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23AA6-93E2-4323-92AF-DF2A6E1D87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3C00AA-6859-4CEC-8051-C06078D1CDDC}">
  <ds:schemaRefs>
    <ds:schemaRef ds:uri="http://schemas.microsoft.com/office/infopath/2007/PartnerControls"/>
    <ds:schemaRef ds:uri="de9a6fca-6e6a-41cd-8b43-cdb618963d1f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447c43b3-0996-4fba-9d2a-45e9b171672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E49F4D-DA8D-4078-AD29-43C43548F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6fca-6e6a-41cd-8b43-cdb618963d1f"/>
    <ds:schemaRef ds:uri="447c43b3-0996-4fba-9d2a-45e9b17167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automatico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Andres Mendoza</cp:lastModifiedBy>
  <dcterms:created xsi:type="dcterms:W3CDTF">2021-08-19T02:25:19Z</dcterms:created>
  <dcterms:modified xsi:type="dcterms:W3CDTF">2021-09-01T02:17:22Z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0x010100852060C4F94BC640B21444581D735877</vt:lpwstr>
  </property>
</Properties>
</file>