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0145A8C7-7690-4616-B337-2C4C6834C2AF}" xr6:coauthVersionLast="47" xr6:coauthVersionMax="47" xr10:uidLastSave="{00000000-0000-0000-0000-000000000000}"/>
  <bookViews>
    <workbookView xWindow="-120" yWindow="-120" windowWidth="20730" windowHeight="11310" activeTab="1" xr2:uid="{8BEE9DCF-5DB9-4712-AE6F-BB159A7D36EB}"/>
  </bookViews>
  <sheets>
    <sheet name="MONTECARLO" sheetId="2" r:id="rId1"/>
    <sheet name="INVENTARIO" sheetId="1" r:id="rId2"/>
    <sheet name="LINEA DE ESPERA" sheetId="3" r:id="rId3"/>
    <sheet name="LINEA DE ESPERA MONTECARL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5" i="1" l="1"/>
  <c r="F37" i="1"/>
  <c r="K37" i="1" s="1"/>
  <c r="F36" i="1"/>
  <c r="F35" i="1"/>
  <c r="K30" i="1"/>
  <c r="K31" i="1"/>
  <c r="K32" i="1"/>
  <c r="K33" i="1"/>
  <c r="I32" i="1"/>
  <c r="F32" i="1"/>
  <c r="K27" i="1"/>
  <c r="K25" i="1"/>
  <c r="K26" i="1"/>
  <c r="I25" i="1"/>
  <c r="F27" i="1"/>
  <c r="F26" i="1"/>
  <c r="F25" i="1"/>
  <c r="K22" i="1"/>
  <c r="I28" i="1"/>
  <c r="I38" i="1" l="1"/>
  <c r="E32" i="3" l="1"/>
  <c r="D17" i="3"/>
  <c r="D19" i="3"/>
  <c r="D20" i="3"/>
  <c r="D21" i="3"/>
  <c r="D22" i="3"/>
  <c r="D23" i="3"/>
  <c r="D24" i="3"/>
  <c r="D25" i="3"/>
  <c r="D26" i="3"/>
  <c r="D27" i="3"/>
  <c r="D28" i="3"/>
  <c r="D29" i="3"/>
  <c r="D31" i="3"/>
  <c r="D32" i="3"/>
  <c r="L31" i="1"/>
  <c r="L32" i="1"/>
  <c r="C23" i="1"/>
  <c r="C24" i="1"/>
  <c r="C25" i="1"/>
  <c r="C26" i="1"/>
  <c r="C27" i="1"/>
  <c r="C28" i="1"/>
  <c r="C29" i="1"/>
  <c r="C30" i="1"/>
  <c r="C31" i="1"/>
  <c r="C32" i="1"/>
  <c r="G32" i="1" s="1"/>
  <c r="C33" i="1"/>
  <c r="C34" i="1"/>
  <c r="C35" i="1"/>
  <c r="C36" i="1"/>
  <c r="C37" i="1"/>
  <c r="C22" i="1"/>
  <c r="P20" i="1"/>
  <c r="P14" i="1"/>
  <c r="R18" i="1"/>
  <c r="R19" i="1" s="1"/>
  <c r="H37" i="1" l="1"/>
  <c r="G37" i="1"/>
  <c r="C33" i="4"/>
  <c r="E33" i="4" s="1"/>
  <c r="D33" i="4"/>
  <c r="C32" i="4"/>
  <c r="E32" i="4" s="1"/>
  <c r="D32" i="4"/>
  <c r="C31" i="4"/>
  <c r="E31" i="4" s="1"/>
  <c r="D31" i="4"/>
  <c r="C30" i="4"/>
  <c r="E30" i="4" s="1"/>
  <c r="D30" i="4"/>
  <c r="C29" i="4"/>
  <c r="E29" i="4" s="1"/>
  <c r="D29" i="4"/>
  <c r="C28" i="4"/>
  <c r="E28" i="4" s="1"/>
  <c r="D28" i="4"/>
  <c r="C27" i="4"/>
  <c r="E27" i="4" s="1"/>
  <c r="D27" i="4"/>
  <c r="C26" i="4"/>
  <c r="E26" i="4" s="1"/>
  <c r="D26" i="4"/>
  <c r="C25" i="4"/>
  <c r="E25" i="4" s="1"/>
  <c r="D25" i="4"/>
  <c r="C24" i="4"/>
  <c r="E24" i="4" s="1"/>
  <c r="D24" i="4"/>
  <c r="C23" i="4"/>
  <c r="E23" i="4" s="1"/>
  <c r="D23" i="4"/>
  <c r="C22" i="4"/>
  <c r="E22" i="4" s="1"/>
  <c r="D22" i="4"/>
  <c r="C21" i="4"/>
  <c r="E21" i="4" s="1"/>
  <c r="D21" i="4"/>
  <c r="C20" i="4"/>
  <c r="E20" i="4" s="1"/>
  <c r="D20" i="4"/>
  <c r="C19" i="4"/>
  <c r="E19" i="4" s="1"/>
  <c r="D19" i="4"/>
  <c r="L13" i="4"/>
  <c r="L14" i="4" s="1"/>
  <c r="L15" i="4" s="1"/>
  <c r="L5" i="4"/>
  <c r="L6" i="4" s="1"/>
  <c r="L7" i="4" s="1"/>
  <c r="L8" i="4" s="1"/>
  <c r="M33" i="3"/>
  <c r="L33" i="3"/>
  <c r="E17" i="3"/>
  <c r="E18" i="3"/>
  <c r="E19" i="3"/>
  <c r="E20" i="3"/>
  <c r="E21" i="3"/>
  <c r="E23" i="3"/>
  <c r="E24" i="3"/>
  <c r="E25" i="3"/>
  <c r="E26" i="3"/>
  <c r="E27" i="3"/>
  <c r="E28" i="3"/>
  <c r="E29" i="3"/>
  <c r="E30" i="3"/>
  <c r="E31" i="3"/>
  <c r="D22" i="1"/>
  <c r="F28" i="1"/>
  <c r="H32" i="1"/>
  <c r="R9" i="1"/>
  <c r="R10" i="1" s="1"/>
  <c r="R11" i="1" s="1"/>
  <c r="R12" i="1" s="1"/>
  <c r="R13" i="1" s="1"/>
  <c r="K28" i="1" l="1"/>
  <c r="L28" i="1" s="1"/>
  <c r="F22" i="1"/>
  <c r="H28" i="1"/>
  <c r="F33" i="1"/>
  <c r="F17" i="3"/>
  <c r="F19" i="4"/>
  <c r="D29" i="1"/>
  <c r="G22" i="1"/>
  <c r="H33" i="1" l="1"/>
  <c r="L33" i="1"/>
  <c r="D34" i="1"/>
  <c r="F34" i="1" s="1"/>
  <c r="L34" i="1" s="1"/>
  <c r="G17" i="3"/>
  <c r="H17" i="3" s="1"/>
  <c r="F18" i="3"/>
  <c r="F19" i="3" s="1"/>
  <c r="F20" i="4"/>
  <c r="F21" i="4" s="1"/>
  <c r="G19" i="4"/>
  <c r="H19" i="4" s="1"/>
  <c r="F29" i="1"/>
  <c r="G29" i="1"/>
  <c r="L22" i="1"/>
  <c r="D23" i="1"/>
  <c r="F23" i="1" s="1"/>
  <c r="H22" i="1"/>
  <c r="K29" i="1" l="1"/>
  <c r="L29" i="1" s="1"/>
  <c r="G18" i="3"/>
  <c r="I18" i="3" s="1"/>
  <c r="J18" i="3" s="1"/>
  <c r="G34" i="1"/>
  <c r="I17" i="3"/>
  <c r="J17" i="3" s="1"/>
  <c r="H34" i="1"/>
  <c r="G20" i="4"/>
  <c r="I20" i="4" s="1"/>
  <c r="J20" i="4" s="1"/>
  <c r="I19" i="4"/>
  <c r="J19" i="4" s="1"/>
  <c r="F22" i="4"/>
  <c r="D35" i="1"/>
  <c r="L35" i="1" s="1"/>
  <c r="F20" i="3"/>
  <c r="D30" i="1"/>
  <c r="H29" i="1"/>
  <c r="G23" i="1"/>
  <c r="G30" i="1" l="1"/>
  <c r="F30" i="1"/>
  <c r="H18" i="3"/>
  <c r="G19" i="3" s="1"/>
  <c r="I19" i="3" s="1"/>
  <c r="J19" i="3" s="1"/>
  <c r="H20" i="4"/>
  <c r="G21" i="4" s="1"/>
  <c r="H21" i="4" s="1"/>
  <c r="G22" i="4" s="1"/>
  <c r="F23" i="4"/>
  <c r="G35" i="1"/>
  <c r="F21" i="3"/>
  <c r="H23" i="1"/>
  <c r="D24" i="1"/>
  <c r="F24" i="1" s="1"/>
  <c r="H30" i="1" l="1"/>
  <c r="D31" i="1"/>
  <c r="H19" i="3"/>
  <c r="G20" i="3" s="1"/>
  <c r="H20" i="3" s="1"/>
  <c r="G21" i="3" s="1"/>
  <c r="I21" i="4"/>
  <c r="I22" i="4"/>
  <c r="J22" i="4" s="1"/>
  <c r="H22" i="4"/>
  <c r="G23" i="4" s="1"/>
  <c r="F24" i="4"/>
  <c r="D36" i="1"/>
  <c r="H35" i="1"/>
  <c r="F22" i="3"/>
  <c r="G24" i="1"/>
  <c r="G31" i="1" l="1"/>
  <c r="H31" i="1"/>
  <c r="G36" i="1"/>
  <c r="I20" i="3"/>
  <c r="J20" i="3" s="1"/>
  <c r="J21" i="4"/>
  <c r="I23" i="4"/>
  <c r="J23" i="4" s="1"/>
  <c r="H23" i="4"/>
  <c r="G24" i="4" s="1"/>
  <c r="F25" i="4"/>
  <c r="H21" i="3"/>
  <c r="G22" i="3" s="1"/>
  <c r="I21" i="3"/>
  <c r="F23" i="3"/>
  <c r="H24" i="1"/>
  <c r="L24" i="1"/>
  <c r="D25" i="1"/>
  <c r="D26" i="1" s="1"/>
  <c r="H36" i="1" l="1"/>
  <c r="L36" i="1"/>
  <c r="G26" i="1"/>
  <c r="I24" i="4"/>
  <c r="H24" i="4"/>
  <c r="G25" i="4" s="1"/>
  <c r="F26" i="4"/>
  <c r="J21" i="3"/>
  <c r="H22" i="3"/>
  <c r="G23" i="3" s="1"/>
  <c r="I22" i="3"/>
  <c r="F24" i="3"/>
  <c r="G38" i="1"/>
  <c r="D27" i="1" l="1"/>
  <c r="H27" i="1" s="1"/>
  <c r="H26" i="1"/>
  <c r="J24" i="4"/>
  <c r="H25" i="4"/>
  <c r="G26" i="4" s="1"/>
  <c r="I25" i="4"/>
  <c r="J25" i="4" s="1"/>
  <c r="F27" i="4"/>
  <c r="J22" i="3"/>
  <c r="H23" i="3"/>
  <c r="G24" i="3" s="1"/>
  <c r="I23" i="3"/>
  <c r="J23" i="3" s="1"/>
  <c r="F25" i="3"/>
  <c r="H25" i="1"/>
  <c r="H38" i="1" l="1"/>
  <c r="I26" i="4"/>
  <c r="H26" i="4"/>
  <c r="G27" i="4" s="1"/>
  <c r="F28" i="4"/>
  <c r="H24" i="3"/>
  <c r="G25" i="3" s="1"/>
  <c r="I24" i="3"/>
  <c r="J24" i="3" s="1"/>
  <c r="F26" i="3"/>
  <c r="J26" i="4" l="1"/>
  <c r="H27" i="4"/>
  <c r="G28" i="4" s="1"/>
  <c r="I27" i="4"/>
  <c r="J27" i="4" s="1"/>
  <c r="F29" i="4"/>
  <c r="H25" i="3"/>
  <c r="G26" i="3" s="1"/>
  <c r="I25" i="3"/>
  <c r="J25" i="3" s="1"/>
  <c r="F27" i="3"/>
  <c r="F30" i="4" l="1"/>
  <c r="I28" i="4"/>
  <c r="J28" i="4" s="1"/>
  <c r="H28" i="4"/>
  <c r="G29" i="4" s="1"/>
  <c r="H26" i="3"/>
  <c r="G27" i="3" s="1"/>
  <c r="I26" i="3"/>
  <c r="J26" i="3" s="1"/>
  <c r="F28" i="3"/>
  <c r="H29" i="4" l="1"/>
  <c r="G30" i="4" s="1"/>
  <c r="I29" i="4"/>
  <c r="J29" i="4" s="1"/>
  <c r="F31" i="4"/>
  <c r="H27" i="3"/>
  <c r="G28" i="3" s="1"/>
  <c r="I27" i="3"/>
  <c r="J27" i="3" s="1"/>
  <c r="F29" i="3"/>
  <c r="I30" i="4" l="1"/>
  <c r="H30" i="4"/>
  <c r="G31" i="4" s="1"/>
  <c r="F32" i="4"/>
  <c r="H28" i="3"/>
  <c r="G29" i="3" s="1"/>
  <c r="I28" i="3"/>
  <c r="J28" i="3" s="1"/>
  <c r="F30" i="3"/>
  <c r="J30" i="4" l="1"/>
  <c r="H31" i="4"/>
  <c r="G32" i="4" s="1"/>
  <c r="I31" i="4"/>
  <c r="J31" i="4" s="1"/>
  <c r="F33" i="4"/>
  <c r="H29" i="3"/>
  <c r="G30" i="3" s="1"/>
  <c r="I29" i="3"/>
  <c r="J29" i="3" s="1"/>
  <c r="F31" i="3"/>
  <c r="F32" i="3" s="1"/>
  <c r="I32" i="4" l="1"/>
  <c r="J32" i="4" s="1"/>
  <c r="H32" i="4"/>
  <c r="G33" i="4" s="1"/>
  <c r="H30" i="3"/>
  <c r="G31" i="3" s="1"/>
  <c r="I30" i="3"/>
  <c r="J30" i="3" s="1"/>
  <c r="I33" i="4" l="1"/>
  <c r="H33" i="4"/>
  <c r="H31" i="3"/>
  <c r="G32" i="3" s="1"/>
  <c r="I31" i="3"/>
  <c r="H32" i="3" l="1"/>
  <c r="I32" i="3"/>
  <c r="J32" i="3" s="1"/>
  <c r="J33" i="4"/>
  <c r="J34" i="4" s="1"/>
  <c r="I34" i="4"/>
  <c r="J31" i="3"/>
</calcChain>
</file>

<file path=xl/sharedStrings.xml><?xml version="1.0" encoding="utf-8"?>
<sst xmlns="http://schemas.openxmlformats.org/spreadsheetml/2006/main" count="76" uniqueCount="48">
  <si>
    <t>Demanda Diaria</t>
  </si>
  <si>
    <t>Probabilidad</t>
  </si>
  <si>
    <t>FDA</t>
  </si>
  <si>
    <t>MIN</t>
  </si>
  <si>
    <t>MAX</t>
  </si>
  <si>
    <t>Tiempo de entrega días</t>
  </si>
  <si>
    <t>semana</t>
  </si>
  <si>
    <t>demanda</t>
  </si>
  <si>
    <t>Inventario</t>
  </si>
  <si>
    <t>inicial</t>
  </si>
  <si>
    <t>ingresos</t>
  </si>
  <si>
    <t>final</t>
  </si>
  <si>
    <t>faltante</t>
  </si>
  <si>
    <t>costo mantener</t>
  </si>
  <si>
    <t>ri</t>
  </si>
  <si>
    <t>tiempo entrega</t>
  </si>
  <si>
    <t>dia de entrega</t>
  </si>
  <si>
    <t>Cantidad Optima Q</t>
  </si>
  <si>
    <t>Costo de reorden R</t>
  </si>
  <si>
    <t>Inventario Inicial</t>
  </si>
  <si>
    <t>Costo ordenar Co</t>
  </si>
  <si>
    <t>Costo de mantenimiento de inventario Ch</t>
  </si>
  <si>
    <t>Costo por faltante Cf</t>
  </si>
  <si>
    <t>costo ordenar</t>
  </si>
  <si>
    <t>TOTAL</t>
  </si>
  <si>
    <t>Lambda</t>
  </si>
  <si>
    <t>Niu</t>
  </si>
  <si>
    <t>Conversión a minutos =&gt;</t>
  </si>
  <si>
    <t>Es correcto</t>
  </si>
  <si>
    <t>Trabajo numero</t>
  </si>
  <si>
    <t>Aleatorio llegada</t>
  </si>
  <si>
    <t>Aleatorio servicios</t>
  </si>
  <si>
    <t>Tiempo entre llegadas</t>
  </si>
  <si>
    <t>Tiempo entre servicios</t>
  </si>
  <si>
    <t>Hora exacta de llegada</t>
  </si>
  <si>
    <t>Hora de inicializacion de servicio</t>
  </si>
  <si>
    <t>Hora de terminación del servicio</t>
  </si>
  <si>
    <t>Tiempo de espera</t>
  </si>
  <si>
    <t>Tiempo del sistema</t>
  </si>
  <si>
    <t>Media de tiempo entre llegadas</t>
  </si>
  <si>
    <t>Media de tiempo de servicio</t>
  </si>
  <si>
    <t>Más simulaciones</t>
  </si>
  <si>
    <t>Frecuencia</t>
  </si>
  <si>
    <t>10/hora</t>
  </si>
  <si>
    <t>15 mi</t>
  </si>
  <si>
    <t>60/10</t>
  </si>
  <si>
    <t>6 minutos</t>
  </si>
  <si>
    <t>15 minutos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</si>
</sst>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2" fontId="0" fillId="0" borderId="7" xfId="1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2" fontId="0" fillId="0" borderId="5" xfId="0" applyNumberFormat="1" applyBorder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2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0" fillId="2" borderId="5" xfId="0" applyFill="1" applyBorder="1"/>
    <xf numFmtId="0" fontId="0" fillId="0" borderId="5" xfId="0" applyFill="1" applyBorder="1"/>
    <xf numFmtId="0" fontId="2" fillId="0" borderId="0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wrapText="1"/>
    </xf>
    <xf numFmtId="2" fontId="0" fillId="0" borderId="0" xfId="0" applyNumberFormat="1"/>
    <xf numFmtId="0" fontId="3" fillId="0" borderId="0" xfId="0" applyFont="1" applyAlignment="1">
      <alignment wrapText="1"/>
    </xf>
    <xf numFmtId="2" fontId="0" fillId="0" borderId="4" xfId="0" applyNumberFormat="1" applyBorder="1" applyAlignment="1">
      <alignment vertical="center" wrapText="1"/>
    </xf>
    <xf numFmtId="1" fontId="0" fillId="0" borderId="5" xfId="0" applyNumberFormat="1" applyBorder="1"/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2" fontId="0" fillId="0" borderId="0" xfId="1" applyNumberFormat="1" applyFont="1" applyBorder="1" applyAlignment="1">
      <alignment vertical="center" wrapText="1"/>
    </xf>
    <xf numFmtId="2" fontId="0" fillId="0" borderId="0" xfId="0" applyNumberFormat="1" applyBorder="1"/>
    <xf numFmtId="0" fontId="0" fillId="0" borderId="0" xfId="0" applyBorder="1"/>
    <xf numFmtId="0" fontId="0" fillId="0" borderId="8" xfId="0" applyFill="1" applyBorder="1"/>
    <xf numFmtId="2" fontId="4" fillId="0" borderId="5" xfId="0" applyNumberFormat="1" applyFont="1" applyBorder="1"/>
    <xf numFmtId="2" fontId="0" fillId="0" borderId="5" xfId="0" applyNumberFormat="1" applyFont="1" applyBorder="1"/>
    <xf numFmtId="2" fontId="0" fillId="0" borderId="5" xfId="0" applyNumberFormat="1" applyFont="1" applyFill="1" applyBorder="1"/>
    <xf numFmtId="0" fontId="2" fillId="0" borderId="5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95250</xdr:rowOff>
    </xdr:from>
    <xdr:to>
      <xdr:col>10</xdr:col>
      <xdr:colOff>295275</xdr:colOff>
      <xdr:row>7</xdr:row>
      <xdr:rowOff>133350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C11DF1EC-0072-40E2-AAF8-527E1ED854FD}"/>
            </a:ext>
          </a:extLst>
        </xdr:cNvPr>
        <xdr:cNvSpPr txBox="1"/>
      </xdr:nvSpPr>
      <xdr:spPr>
        <a:xfrm>
          <a:off x="219075" y="95250"/>
          <a:ext cx="7658100" cy="158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800" b="1">
              <a:solidFill>
                <a:sysClr val="windowText" lastClr="000000"/>
              </a:solidFill>
              <a:latin typeface="Algerian" panose="04020705040A02060702" pitchFamily="82" charset="0"/>
            </a:rPr>
            <a:t>EJERCICIO</a:t>
          </a:r>
          <a:r>
            <a:rPr lang="es-ES" sz="2800" b="1" baseline="0">
              <a:solidFill>
                <a:sysClr val="windowText" lastClr="000000"/>
              </a:solidFill>
              <a:latin typeface="Algerian" panose="04020705040A02060702" pitchFamily="82" charset="0"/>
            </a:rPr>
            <a:t> 3</a:t>
          </a:r>
          <a:endParaRPr lang="es-ES" sz="2800" b="1">
            <a:solidFill>
              <a:sysClr val="windowText" lastClr="00000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3</xdr:col>
      <xdr:colOff>142874</xdr:colOff>
      <xdr:row>10</xdr:row>
      <xdr:rowOff>19050</xdr:rowOff>
    </xdr:from>
    <xdr:to>
      <xdr:col>10</xdr:col>
      <xdr:colOff>133349</xdr:colOff>
      <xdr:row>12</xdr:row>
      <xdr:rowOff>190500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4E50C962-7E38-4482-93A8-3F4C1B911FE0}"/>
            </a:ext>
          </a:extLst>
        </xdr:cNvPr>
        <xdr:cNvSpPr txBox="1"/>
      </xdr:nvSpPr>
      <xdr:spPr>
        <a:xfrm>
          <a:off x="2428874" y="2162175"/>
          <a:ext cx="4524375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2400" b="1">
              <a:solidFill>
                <a:srgbClr val="FF0000"/>
              </a:solidFill>
            </a:rPr>
            <a:t>INVENTARIO CON MONTECARLO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475598</xdr:colOff>
      <xdr:row>7</xdr:row>
      <xdr:rowOff>133350</xdr:rowOff>
    </xdr:to>
    <xdr:pic>
      <xdr:nvPicPr>
        <xdr:cNvPr id="2" name="Imagen 1" descr="Interfaz de usuario gráfica, Texto, Aplicación&#10;&#10;Descripción generada automáticamente">
          <a:extLst>
            <a:ext uri="{FF2B5EF4-FFF2-40B4-BE49-F238E27FC236}">
              <a16:creationId xmlns:a16="http://schemas.microsoft.com/office/drawing/2014/main" id="{9D9720A7-551C-4A99-9C62-0268AD028E2D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22965" t="32020" r="18093" b="50252"/>
        <a:stretch/>
      </xdr:blipFill>
      <xdr:spPr bwMode="auto">
        <a:xfrm>
          <a:off x="0" y="0"/>
          <a:ext cx="6362700" cy="1466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8</xdr:col>
      <xdr:colOff>457200</xdr:colOff>
      <xdr:row>0</xdr:row>
      <xdr:rowOff>161925</xdr:rowOff>
    </xdr:from>
    <xdr:to>
      <xdr:col>11</xdr:col>
      <xdr:colOff>371475</xdr:colOff>
      <xdr:row>6</xdr:row>
      <xdr:rowOff>28575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291A2995-BA9C-40D1-BAE4-A4F1BBD29E8D}"/>
            </a:ext>
          </a:extLst>
        </xdr:cNvPr>
        <xdr:cNvSpPr txBox="1"/>
      </xdr:nvSpPr>
      <xdr:spPr>
        <a:xfrm>
          <a:off x="6553200" y="161925"/>
          <a:ext cx="2200275" cy="1009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RECORDATORIO:</a:t>
          </a:r>
        </a:p>
        <a:p>
          <a:r>
            <a:rPr lang="es-ES" sz="1100"/>
            <a:t>Niu</a:t>
          </a:r>
          <a:r>
            <a:rPr lang="es-ES" sz="1100" baseline="0"/>
            <a:t> debe ser mayor que lambda</a:t>
          </a:r>
        </a:p>
        <a:p>
          <a:r>
            <a:rPr lang="es-ES" sz="1100" baseline="0"/>
            <a:t>Tanto Niu como Lambda deben estar en la misma magnitud, ya sean horas o minutos</a:t>
          </a:r>
          <a:endParaRPr lang="es-ES" sz="1100"/>
        </a:p>
      </xdr:txBody>
    </xdr:sp>
    <xdr:clientData/>
  </xdr:twoCellAnchor>
  <xdr:twoCellAnchor>
    <xdr:from>
      <xdr:col>11</xdr:col>
      <xdr:colOff>581025</xdr:colOff>
      <xdr:row>0</xdr:row>
      <xdr:rowOff>161924</xdr:rowOff>
    </xdr:from>
    <xdr:to>
      <xdr:col>16</xdr:col>
      <xdr:colOff>66675</xdr:colOff>
      <xdr:row>7</xdr:row>
      <xdr:rowOff>123825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861EF4EF-5416-42E9-B94C-43EE00BEF872}"/>
            </a:ext>
          </a:extLst>
        </xdr:cNvPr>
        <xdr:cNvSpPr txBox="1"/>
      </xdr:nvSpPr>
      <xdr:spPr>
        <a:xfrm>
          <a:off x="9620250" y="161924"/>
          <a:ext cx="3619500" cy="1295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RECORDATORIO:</a:t>
          </a:r>
        </a:p>
        <a:p>
          <a:r>
            <a:rPr lang="es-ES" sz="1100"/>
            <a:t>Cuando solo se tiene Niu, el tiempo de servicio se calcula =-Niu*LN(aleatorio-servicio)</a:t>
          </a:r>
        </a:p>
        <a:p>
          <a:endParaRPr lang="es-ES" sz="1100"/>
        </a:p>
        <a:p>
          <a:r>
            <a:rPr lang="es-ES" sz="1100"/>
            <a:t>Cuando se tiene niu y lambda el tiempo entre llegadas es </a:t>
          </a:r>
        </a:p>
        <a:p>
          <a:r>
            <a:rPr lang="es-ES" sz="1100"/>
            <a:t>=-1/Lambda*LN(aleatorio</a:t>
          </a:r>
          <a:r>
            <a:rPr lang="es-ES" sz="1100" baseline="0"/>
            <a:t>-llegada</a:t>
          </a:r>
          <a:r>
            <a:rPr lang="es-ES" sz="1100"/>
            <a:t>)</a:t>
          </a:r>
        </a:p>
        <a:p>
          <a:r>
            <a:rPr lang="es-E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Tiempo servicio </a:t>
          </a:r>
          <a:r>
            <a:rPr lang="es-E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=-1/Niu*LN(aleatorio</a:t>
          </a:r>
          <a:r>
            <a:rPr lang="es-E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-servicio</a:t>
          </a:r>
          <a:r>
            <a:rPr lang="es-E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s-ES" sz="1100"/>
        </a:p>
        <a:p>
          <a:endParaRPr lang="es-ES" sz="1100"/>
        </a:p>
      </xdr:txBody>
    </xdr:sp>
    <xdr:clientData/>
  </xdr:twoCellAnchor>
  <xdr:twoCellAnchor editAs="oneCell">
    <xdr:from>
      <xdr:col>0</xdr:col>
      <xdr:colOff>190499</xdr:colOff>
      <xdr:row>33</xdr:row>
      <xdr:rowOff>90682</xdr:rowOff>
    </xdr:from>
    <xdr:to>
      <xdr:col>7</xdr:col>
      <xdr:colOff>730685</xdr:colOff>
      <xdr:row>45</xdr:row>
      <xdr:rowOff>65239</xdr:rowOff>
    </xdr:to>
    <xdr:pic>
      <xdr:nvPicPr>
        <xdr:cNvPr id="5" name="Imagen 4" descr="Interfaz de usuario gráfica, Texto, Aplicación&#10;&#10;Descripción generada automáticamente">
          <a:extLst>
            <a:ext uri="{FF2B5EF4-FFF2-40B4-BE49-F238E27FC236}">
              <a16:creationId xmlns:a16="http://schemas.microsoft.com/office/drawing/2014/main" id="{EC181806-0E4B-46A8-B8F2-F443E036F8E8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22012" t="50200" r="32332" b="22870"/>
        <a:stretch/>
      </xdr:blipFill>
      <xdr:spPr bwMode="auto">
        <a:xfrm>
          <a:off x="190499" y="7580203"/>
          <a:ext cx="6411761" cy="23231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485774</xdr:colOff>
      <xdr:row>10</xdr:row>
      <xdr:rowOff>352425</xdr:rowOff>
    </xdr:to>
    <xdr:pic>
      <xdr:nvPicPr>
        <xdr:cNvPr id="2" name="Imagen 1" descr="Interfaz de usuario gráfica, Aplicación, Word&#10;&#10;Descripción generada automáticamente">
          <a:extLst>
            <a:ext uri="{FF2B5EF4-FFF2-40B4-BE49-F238E27FC236}">
              <a16:creationId xmlns:a16="http://schemas.microsoft.com/office/drawing/2014/main" id="{EA28B231-1A7E-4281-B2C9-5DDC4F1ED39A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29790" t="38064" r="27956" b="28835"/>
        <a:stretch/>
      </xdr:blipFill>
      <xdr:spPr bwMode="auto">
        <a:xfrm>
          <a:off x="0" y="0"/>
          <a:ext cx="5819774" cy="2524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F217B-31DF-40B2-9DE9-295270851A9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B3A1-87C1-4C09-AE25-50AB1048BBAB}">
  <dimension ref="A6:T38"/>
  <sheetViews>
    <sheetView tabSelected="1" zoomScale="80" zoomScaleNormal="80" workbookViewId="0">
      <selection activeCell="J22" sqref="J22:J37"/>
    </sheetView>
  </sheetViews>
  <sheetFormatPr baseColWidth="10" defaultRowHeight="15" x14ac:dyDescent="0.25"/>
  <cols>
    <col min="10" max="10" width="10.85546875" customWidth="1"/>
    <col min="11" max="11" width="11.42578125" customWidth="1"/>
    <col min="12" max="12" width="11.28515625" customWidth="1"/>
    <col min="13" max="13" width="11.5703125" customWidth="1"/>
    <col min="14" max="14" width="12" customWidth="1"/>
    <col min="18" max="18" width="8" customWidth="1"/>
    <col min="19" max="19" width="7.7109375" customWidth="1"/>
    <col min="20" max="20" width="7.5703125" customWidth="1"/>
  </cols>
  <sheetData>
    <row r="6" spans="15:20" ht="15.75" thickBot="1" x14ac:dyDescent="0.3"/>
    <row r="7" spans="15:20" ht="30.75" thickBot="1" x14ac:dyDescent="0.3">
      <c r="O7" s="5" t="s">
        <v>0</v>
      </c>
      <c r="P7" s="25" t="s">
        <v>42</v>
      </c>
      <c r="Q7" s="6" t="s">
        <v>1</v>
      </c>
      <c r="R7" s="8" t="s">
        <v>2</v>
      </c>
      <c r="S7" s="8" t="s">
        <v>3</v>
      </c>
      <c r="T7" s="8" t="s">
        <v>4</v>
      </c>
    </row>
    <row r="8" spans="15:20" ht="15.75" thickBot="1" x14ac:dyDescent="0.3">
      <c r="O8" s="3">
        <v>0</v>
      </c>
      <c r="P8" s="26">
        <v>15</v>
      </c>
      <c r="Q8" s="7">
        <v>0.05</v>
      </c>
      <c r="R8" s="9">
        <v>0.05</v>
      </c>
      <c r="S8" s="9">
        <v>0</v>
      </c>
      <c r="T8" s="9">
        <v>0.05</v>
      </c>
    </row>
    <row r="9" spans="15:20" ht="15.75" thickBot="1" x14ac:dyDescent="0.3">
      <c r="O9" s="3">
        <v>1</v>
      </c>
      <c r="P9" s="26">
        <v>30</v>
      </c>
      <c r="Q9" s="7">
        <v>0.1</v>
      </c>
      <c r="R9" s="10">
        <f>R8+Q9</f>
        <v>0.15000000000000002</v>
      </c>
      <c r="S9" s="9">
        <v>0.06</v>
      </c>
      <c r="T9" s="9">
        <v>0.15</v>
      </c>
    </row>
    <row r="10" spans="15:20" ht="15.75" thickBot="1" x14ac:dyDescent="0.3">
      <c r="O10" s="3">
        <v>2</v>
      </c>
      <c r="P10" s="26">
        <v>60</v>
      </c>
      <c r="Q10" s="7">
        <v>0.2</v>
      </c>
      <c r="R10" s="10">
        <f t="shared" ref="R10:R13" si="0">R9+Q10</f>
        <v>0.35000000000000003</v>
      </c>
      <c r="S10" s="9">
        <v>0.16</v>
      </c>
      <c r="T10" s="9">
        <v>0.35</v>
      </c>
    </row>
    <row r="11" spans="15:20" ht="15.75" thickBot="1" x14ac:dyDescent="0.3">
      <c r="O11" s="3">
        <v>3</v>
      </c>
      <c r="P11" s="26">
        <v>120</v>
      </c>
      <c r="Q11" s="7">
        <v>0.4</v>
      </c>
      <c r="R11" s="10">
        <f t="shared" si="0"/>
        <v>0.75</v>
      </c>
      <c r="S11" s="9">
        <v>0.36</v>
      </c>
      <c r="T11" s="9">
        <v>0.75</v>
      </c>
    </row>
    <row r="12" spans="15:20" ht="15.75" thickBot="1" x14ac:dyDescent="0.3">
      <c r="O12" s="3">
        <v>4</v>
      </c>
      <c r="P12" s="26">
        <v>45</v>
      </c>
      <c r="Q12" s="7">
        <v>0.15</v>
      </c>
      <c r="R12" s="10">
        <f t="shared" si="0"/>
        <v>0.9</v>
      </c>
      <c r="S12" s="9">
        <v>0.76</v>
      </c>
      <c r="T12" s="10">
        <v>0.9</v>
      </c>
    </row>
    <row r="13" spans="15:20" ht="15.75" thickBot="1" x14ac:dyDescent="0.3">
      <c r="O13" s="3">
        <v>5</v>
      </c>
      <c r="P13" s="26">
        <v>30</v>
      </c>
      <c r="Q13" s="7">
        <v>0.1</v>
      </c>
      <c r="R13" s="10">
        <f t="shared" si="0"/>
        <v>1</v>
      </c>
      <c r="S13" s="9">
        <v>0.91</v>
      </c>
      <c r="T13" s="9">
        <v>1</v>
      </c>
    </row>
    <row r="14" spans="15:20" x14ac:dyDescent="0.25">
      <c r="O14" s="27"/>
      <c r="P14" s="27">
        <f>SUM(P8:P13)</f>
        <v>300</v>
      </c>
      <c r="Q14" s="28"/>
      <c r="R14" s="29"/>
      <c r="S14" s="30"/>
      <c r="T14" s="30"/>
    </row>
    <row r="15" spans="15:20" ht="15.75" thickBot="1" x14ac:dyDescent="0.3"/>
    <row r="16" spans="15:20" ht="45.75" thickBot="1" x14ac:dyDescent="0.3">
      <c r="O16" s="1" t="s">
        <v>5</v>
      </c>
      <c r="P16" s="2" t="s">
        <v>42</v>
      </c>
      <c r="Q16" s="2" t="s">
        <v>1</v>
      </c>
      <c r="R16" s="8" t="s">
        <v>2</v>
      </c>
      <c r="S16" s="8" t="s">
        <v>3</v>
      </c>
      <c r="T16" s="8" t="s">
        <v>4</v>
      </c>
    </row>
    <row r="17" spans="1:20" ht="16.5" customHeight="1" thickBot="1" x14ac:dyDescent="0.3">
      <c r="O17" s="3">
        <v>1</v>
      </c>
      <c r="P17" s="4">
        <v>10</v>
      </c>
      <c r="Q17" s="4">
        <v>0.2</v>
      </c>
      <c r="R17" s="9">
        <v>0.2</v>
      </c>
      <c r="S17" s="9">
        <v>0</v>
      </c>
      <c r="T17" s="9">
        <v>0.2</v>
      </c>
    </row>
    <row r="18" spans="1:20" ht="53.25" customHeight="1" thickBot="1" x14ac:dyDescent="0.3">
      <c r="A18" s="12" t="s">
        <v>17</v>
      </c>
      <c r="B18">
        <v>13</v>
      </c>
      <c r="C18" s="12" t="s">
        <v>18</v>
      </c>
      <c r="D18">
        <v>7</v>
      </c>
      <c r="E18" s="12" t="s">
        <v>19</v>
      </c>
      <c r="F18">
        <v>10</v>
      </c>
      <c r="G18" s="14" t="s">
        <v>21</v>
      </c>
      <c r="H18">
        <v>6</v>
      </c>
      <c r="J18" s="11" t="s">
        <v>20</v>
      </c>
      <c r="K18">
        <v>10</v>
      </c>
      <c r="L18" s="11" t="s">
        <v>22</v>
      </c>
      <c r="M18">
        <v>8</v>
      </c>
      <c r="O18" s="3">
        <v>2</v>
      </c>
      <c r="P18" s="4">
        <v>25</v>
      </c>
      <c r="Q18" s="4">
        <v>0.5</v>
      </c>
      <c r="R18" s="10">
        <f>R17+Q18</f>
        <v>0.7</v>
      </c>
      <c r="S18" s="10">
        <v>0.21</v>
      </c>
      <c r="T18" s="9">
        <v>0.7</v>
      </c>
    </row>
    <row r="19" spans="1:20" ht="15.75" thickBot="1" x14ac:dyDescent="0.3">
      <c r="O19" s="3">
        <v>3</v>
      </c>
      <c r="P19" s="4">
        <v>15</v>
      </c>
      <c r="Q19" s="4">
        <v>0.3</v>
      </c>
      <c r="R19" s="10">
        <f t="shared" ref="R19" si="1">R18+Q19</f>
        <v>1</v>
      </c>
      <c r="S19" s="10">
        <v>0.71</v>
      </c>
      <c r="T19" s="9">
        <v>1</v>
      </c>
    </row>
    <row r="20" spans="1:20" x14ac:dyDescent="0.25">
      <c r="A20" s="38" t="s">
        <v>6</v>
      </c>
      <c r="B20" s="39" t="s">
        <v>14</v>
      </c>
      <c r="C20" s="38" t="s">
        <v>7</v>
      </c>
      <c r="D20" s="38" t="s">
        <v>8</v>
      </c>
      <c r="E20" s="38"/>
      <c r="F20" s="38"/>
      <c r="G20" s="38" t="s">
        <v>12</v>
      </c>
      <c r="H20" s="39" t="s">
        <v>13</v>
      </c>
      <c r="I20" s="36" t="s">
        <v>23</v>
      </c>
      <c r="J20" s="39" t="s">
        <v>14</v>
      </c>
      <c r="K20" s="39" t="s">
        <v>15</v>
      </c>
      <c r="L20" s="35" t="s">
        <v>16</v>
      </c>
      <c r="P20">
        <f>SUM(P17:P19)</f>
        <v>50</v>
      </c>
    </row>
    <row r="21" spans="1:20" x14ac:dyDescent="0.25">
      <c r="A21" s="38"/>
      <c r="B21" s="39"/>
      <c r="C21" s="38"/>
      <c r="D21" s="13" t="s">
        <v>9</v>
      </c>
      <c r="E21" s="13" t="s">
        <v>10</v>
      </c>
      <c r="F21" s="13" t="s">
        <v>11</v>
      </c>
      <c r="G21" s="38"/>
      <c r="H21" s="39"/>
      <c r="I21" s="37"/>
      <c r="J21" s="39"/>
      <c r="K21" s="39"/>
      <c r="L21" s="35"/>
    </row>
    <row r="22" spans="1:20" x14ac:dyDescent="0.25">
      <c r="A22" s="9">
        <v>1</v>
      </c>
      <c r="B22" s="32">
        <v>0.89</v>
      </c>
      <c r="C22" s="9">
        <f>LOOKUP(B22,$S$8:$T$13,$O$8:$O$13)</f>
        <v>4</v>
      </c>
      <c r="D22" s="9">
        <f>F18</f>
        <v>10</v>
      </c>
      <c r="E22" s="9">
        <v>0</v>
      </c>
      <c r="F22" s="9">
        <f t="shared" ref="F22:F23" si="2">D22-C22+E22</f>
        <v>6</v>
      </c>
      <c r="G22" s="9">
        <f>IF(C22&gt;D22,$M$18,0)</f>
        <v>0</v>
      </c>
      <c r="H22" s="9">
        <f t="shared" ref="H22:H37" si="3">$H$18*F22</f>
        <v>36</v>
      </c>
      <c r="I22" s="9"/>
      <c r="J22" s="9">
        <v>0.31</v>
      </c>
      <c r="K22" s="9">
        <f>IF(F22&lt;=$D$18,LOOKUP(J22,$S$17:$T$19,$O$17:$O$19),0)</f>
        <v>2</v>
      </c>
      <c r="L22" s="9">
        <f>IF(K22&gt;0,K22+A22+1,0)</f>
        <v>4</v>
      </c>
    </row>
    <row r="23" spans="1:20" x14ac:dyDescent="0.25">
      <c r="A23" s="9">
        <v>2</v>
      </c>
      <c r="B23" s="32">
        <v>0</v>
      </c>
      <c r="C23" s="9">
        <f t="shared" ref="C23:C37" si="4">LOOKUP(B23,$S$8:$T$13,$O$8:$O$13)</f>
        <v>0</v>
      </c>
      <c r="D23" s="9">
        <f>F22</f>
        <v>6</v>
      </c>
      <c r="E23" s="9">
        <v>0</v>
      </c>
      <c r="F23" s="9">
        <f t="shared" si="2"/>
        <v>6</v>
      </c>
      <c r="G23" s="9">
        <f>IF(C23&gt;D23,$M$18,0)</f>
        <v>0</v>
      </c>
      <c r="H23" s="9">
        <f t="shared" si="3"/>
        <v>36</v>
      </c>
      <c r="I23" s="9"/>
      <c r="J23" s="9">
        <v>0.99</v>
      </c>
      <c r="K23" s="9"/>
      <c r="L23" s="9"/>
    </row>
    <row r="24" spans="1:20" x14ac:dyDescent="0.25">
      <c r="A24" s="9">
        <v>3</v>
      </c>
      <c r="B24" s="32">
        <v>0.79</v>
      </c>
      <c r="C24" s="9">
        <f t="shared" si="4"/>
        <v>4</v>
      </c>
      <c r="D24" s="9">
        <f>F23</f>
        <v>6</v>
      </c>
      <c r="E24" s="9">
        <v>0</v>
      </c>
      <c r="F24" s="9">
        <f t="shared" ref="F24:F30" si="5">D24-C24+E24</f>
        <v>2</v>
      </c>
      <c r="G24" s="9">
        <f>IF(C24&gt;D24,$M$18,0)</f>
        <v>0</v>
      </c>
      <c r="H24" s="9">
        <f t="shared" si="3"/>
        <v>12</v>
      </c>
      <c r="I24" s="9"/>
      <c r="J24" s="9">
        <v>0.28000000000000003</v>
      </c>
      <c r="K24" s="9"/>
      <c r="L24" s="9">
        <f>IF(K24&gt;0,K24+A24+1,0)</f>
        <v>0</v>
      </c>
    </row>
    <row r="25" spans="1:20" x14ac:dyDescent="0.25">
      <c r="A25" s="15">
        <v>4</v>
      </c>
      <c r="B25" s="32">
        <v>0.99</v>
      </c>
      <c r="C25" s="9">
        <f t="shared" si="4"/>
        <v>5</v>
      </c>
      <c r="D25" s="9">
        <f>F24</f>
        <v>2</v>
      </c>
      <c r="E25" s="9">
        <v>13</v>
      </c>
      <c r="F25" s="9">
        <f t="shared" si="5"/>
        <v>10</v>
      </c>
      <c r="G25" s="9"/>
      <c r="H25" s="9">
        <f t="shared" si="3"/>
        <v>60</v>
      </c>
      <c r="I25" s="9">
        <f>K18</f>
        <v>10</v>
      </c>
      <c r="J25" s="9">
        <v>0.56000000000000005</v>
      </c>
      <c r="K25" s="9">
        <f t="shared" ref="K25:K37" si="6">IF(F25&lt;=$D$18,LOOKUP(J25,$S$17:$T$19,$O$17:$O$19),0)</f>
        <v>0</v>
      </c>
      <c r="L25" s="9"/>
    </row>
    <row r="26" spans="1:20" x14ac:dyDescent="0.25">
      <c r="A26" s="9">
        <v>5</v>
      </c>
      <c r="B26" s="33">
        <v>0.08</v>
      </c>
      <c r="C26" s="9">
        <f t="shared" si="4"/>
        <v>1</v>
      </c>
      <c r="D26" s="9">
        <f>F25</f>
        <v>10</v>
      </c>
      <c r="E26" s="9">
        <v>0</v>
      </c>
      <c r="F26" s="9">
        <f t="shared" si="5"/>
        <v>9</v>
      </c>
      <c r="G26" s="9">
        <f>IF(C26&gt;D26,$M$18,0)</f>
        <v>0</v>
      </c>
      <c r="H26" s="9">
        <f t="shared" si="3"/>
        <v>54</v>
      </c>
      <c r="I26" s="9"/>
      <c r="J26" s="9">
        <v>0.9</v>
      </c>
      <c r="K26" s="9">
        <f t="shared" si="6"/>
        <v>0</v>
      </c>
      <c r="L26" s="9"/>
    </row>
    <row r="27" spans="1:20" x14ac:dyDescent="0.25">
      <c r="A27" s="16">
        <v>6</v>
      </c>
      <c r="B27" s="33">
        <v>0.01</v>
      </c>
      <c r="C27" s="9">
        <f t="shared" si="4"/>
        <v>0</v>
      </c>
      <c r="D27" s="9">
        <f>F26</f>
        <v>9</v>
      </c>
      <c r="E27" s="9">
        <v>0</v>
      </c>
      <c r="F27" s="9">
        <f t="shared" si="5"/>
        <v>9</v>
      </c>
      <c r="G27" s="9"/>
      <c r="H27" s="9">
        <f t="shared" si="3"/>
        <v>54</v>
      </c>
      <c r="I27" s="9">
        <v>0</v>
      </c>
      <c r="J27" s="9">
        <v>0.03</v>
      </c>
      <c r="K27" s="9">
        <f t="shared" si="6"/>
        <v>0</v>
      </c>
      <c r="L27" s="9"/>
    </row>
    <row r="28" spans="1:20" x14ac:dyDescent="0.25">
      <c r="A28" s="16">
        <v>7</v>
      </c>
      <c r="B28" s="33">
        <v>0.45</v>
      </c>
      <c r="C28" s="9">
        <f t="shared" si="4"/>
        <v>3</v>
      </c>
      <c r="D28" s="9">
        <v>9</v>
      </c>
      <c r="E28" s="9"/>
      <c r="F28" s="9">
        <f t="shared" si="5"/>
        <v>6</v>
      </c>
      <c r="G28" s="9"/>
      <c r="H28" s="9">
        <f t="shared" si="3"/>
        <v>36</v>
      </c>
      <c r="I28" s="9">
        <f>K18</f>
        <v>10</v>
      </c>
      <c r="J28" s="9">
        <v>0.95</v>
      </c>
      <c r="K28" s="9">
        <f t="shared" si="6"/>
        <v>3</v>
      </c>
      <c r="L28" s="9">
        <f t="shared" ref="L28:L36" si="7">IF(K28&gt;0,K28+A28+1,0)</f>
        <v>11</v>
      </c>
    </row>
    <row r="29" spans="1:20" x14ac:dyDescent="0.25">
      <c r="A29" s="9">
        <v>8</v>
      </c>
      <c r="B29" s="33">
        <v>0.64</v>
      </c>
      <c r="C29" s="9">
        <f t="shared" si="4"/>
        <v>3</v>
      </c>
      <c r="D29" s="9">
        <f>F28</f>
        <v>6</v>
      </c>
      <c r="E29" s="9">
        <v>0</v>
      </c>
      <c r="F29" s="9">
        <f t="shared" si="5"/>
        <v>3</v>
      </c>
      <c r="G29" s="9">
        <f>IF(C29&gt;D29,$M$18,0)</f>
        <v>0</v>
      </c>
      <c r="H29" s="9">
        <f t="shared" si="3"/>
        <v>18</v>
      </c>
      <c r="I29" s="9"/>
      <c r="J29" s="9">
        <v>0.69</v>
      </c>
      <c r="K29" s="9">
        <f t="shared" si="6"/>
        <v>2</v>
      </c>
      <c r="L29" s="9">
        <f t="shared" si="7"/>
        <v>11</v>
      </c>
    </row>
    <row r="30" spans="1:20" x14ac:dyDescent="0.25">
      <c r="A30" s="9">
        <v>9</v>
      </c>
      <c r="B30" s="33">
        <v>0.56000000000000005</v>
      </c>
      <c r="C30" s="9">
        <f t="shared" si="4"/>
        <v>3</v>
      </c>
      <c r="D30" s="9">
        <f>F29</f>
        <v>3</v>
      </c>
      <c r="E30" s="9">
        <v>0</v>
      </c>
      <c r="F30" s="9">
        <f t="shared" si="5"/>
        <v>0</v>
      </c>
      <c r="G30" s="9">
        <f>IF(C30&gt;D30,$M$18,0)</f>
        <v>0</v>
      </c>
      <c r="H30" s="9">
        <f t="shared" si="3"/>
        <v>0</v>
      </c>
      <c r="I30" s="9"/>
      <c r="J30" s="9">
        <v>0.7</v>
      </c>
      <c r="K30" s="9">
        <f t="shared" si="6"/>
        <v>2</v>
      </c>
      <c r="L30" s="9">
        <v>0</v>
      </c>
    </row>
    <row r="31" spans="1:20" x14ac:dyDescent="0.25">
      <c r="A31" s="9">
        <v>10</v>
      </c>
      <c r="B31" s="33">
        <v>0.2</v>
      </c>
      <c r="C31" s="9">
        <f t="shared" si="4"/>
        <v>2</v>
      </c>
      <c r="D31" s="9">
        <f>F30</f>
        <v>0</v>
      </c>
      <c r="E31" s="9">
        <v>0</v>
      </c>
      <c r="F31" s="9">
        <v>0</v>
      </c>
      <c r="G31" s="9">
        <f>IF(C31&gt;D31,$M$18,0)</f>
        <v>8</v>
      </c>
      <c r="H31" s="9">
        <f t="shared" si="3"/>
        <v>0</v>
      </c>
      <c r="I31" s="9"/>
      <c r="J31" s="9">
        <v>0.71</v>
      </c>
      <c r="K31" s="9">
        <f t="shared" si="6"/>
        <v>3</v>
      </c>
      <c r="L31" s="9">
        <f t="shared" si="7"/>
        <v>14</v>
      </c>
    </row>
    <row r="32" spans="1:20" x14ac:dyDescent="0.25">
      <c r="A32" s="15">
        <v>11</v>
      </c>
      <c r="B32" s="33">
        <v>0.5</v>
      </c>
      <c r="C32" s="9">
        <f t="shared" si="4"/>
        <v>3</v>
      </c>
      <c r="D32" s="9">
        <v>0</v>
      </c>
      <c r="E32" s="9">
        <v>13</v>
      </c>
      <c r="F32" s="9">
        <f t="shared" ref="F32:F37" si="8">D32-C32+E32</f>
        <v>10</v>
      </c>
      <c r="G32" s="9">
        <f>IF(C32&gt;D32,$M$18,0)</f>
        <v>8</v>
      </c>
      <c r="H32" s="9">
        <f t="shared" si="3"/>
        <v>60</v>
      </c>
      <c r="I32" s="9">
        <f>K18</f>
        <v>10</v>
      </c>
      <c r="J32" s="9">
        <v>0.83</v>
      </c>
      <c r="K32" s="9">
        <f t="shared" si="6"/>
        <v>0</v>
      </c>
      <c r="L32" s="9">
        <f t="shared" si="7"/>
        <v>0</v>
      </c>
    </row>
    <row r="33" spans="1:12" x14ac:dyDescent="0.25">
      <c r="A33" s="16">
        <v>12</v>
      </c>
      <c r="B33" s="33">
        <v>0.51</v>
      </c>
      <c r="C33" s="9">
        <f t="shared" si="4"/>
        <v>3</v>
      </c>
      <c r="D33" s="9">
        <v>10</v>
      </c>
      <c r="E33" s="9"/>
      <c r="F33" s="9">
        <f t="shared" si="8"/>
        <v>7</v>
      </c>
      <c r="G33" s="9"/>
      <c r="H33" s="9">
        <f t="shared" si="3"/>
        <v>42</v>
      </c>
      <c r="I33" s="9"/>
      <c r="J33" s="9">
        <v>0.14000000000000001</v>
      </c>
      <c r="K33" s="9">
        <f t="shared" si="6"/>
        <v>1</v>
      </c>
      <c r="L33" s="9">
        <f t="shared" si="7"/>
        <v>14</v>
      </c>
    </row>
    <row r="34" spans="1:12" x14ac:dyDescent="0.25">
      <c r="A34" s="9">
        <v>13</v>
      </c>
      <c r="B34" s="33">
        <v>0.89</v>
      </c>
      <c r="C34" s="9">
        <f t="shared" si="4"/>
        <v>4</v>
      </c>
      <c r="D34" s="9">
        <f>F33</f>
        <v>7</v>
      </c>
      <c r="E34" s="9">
        <v>0</v>
      </c>
      <c r="F34" s="9">
        <f t="shared" si="8"/>
        <v>3</v>
      </c>
      <c r="G34" s="9">
        <f t="shared" ref="G34:G37" si="9">IF(C34&gt;D34,$M$18,0)</f>
        <v>0</v>
      </c>
      <c r="H34" s="9">
        <f t="shared" si="3"/>
        <v>18</v>
      </c>
      <c r="I34" s="9"/>
      <c r="J34" s="9">
        <v>0.08</v>
      </c>
      <c r="K34" s="9"/>
      <c r="L34" s="9">
        <f t="shared" si="7"/>
        <v>0</v>
      </c>
    </row>
    <row r="35" spans="1:12" x14ac:dyDescent="0.25">
      <c r="A35" s="15">
        <v>14</v>
      </c>
      <c r="B35" s="33">
        <v>0.87</v>
      </c>
      <c r="C35" s="9">
        <f t="shared" si="4"/>
        <v>4</v>
      </c>
      <c r="D35" s="9">
        <f>F34</f>
        <v>3</v>
      </c>
      <c r="E35" s="9">
        <v>13</v>
      </c>
      <c r="F35" s="9">
        <f t="shared" si="8"/>
        <v>12</v>
      </c>
      <c r="G35" s="9">
        <f t="shared" si="9"/>
        <v>8</v>
      </c>
      <c r="H35" s="9">
        <f t="shared" si="3"/>
        <v>72</v>
      </c>
      <c r="I35" s="9">
        <f>K18</f>
        <v>10</v>
      </c>
      <c r="J35" s="9">
        <v>0.81</v>
      </c>
      <c r="K35" s="9"/>
      <c r="L35" s="9">
        <f t="shared" si="7"/>
        <v>0</v>
      </c>
    </row>
    <row r="36" spans="1:12" x14ac:dyDescent="0.25">
      <c r="A36" s="16">
        <v>15</v>
      </c>
      <c r="B36" s="33">
        <v>0.03</v>
      </c>
      <c r="C36" s="9">
        <f t="shared" si="4"/>
        <v>0</v>
      </c>
      <c r="D36" s="9">
        <f>F35</f>
        <v>12</v>
      </c>
      <c r="E36" s="9">
        <v>0</v>
      </c>
      <c r="F36" s="9">
        <f t="shared" si="8"/>
        <v>12</v>
      </c>
      <c r="G36" s="9">
        <f t="shared" si="9"/>
        <v>0</v>
      </c>
      <c r="H36" s="9">
        <f t="shared" si="3"/>
        <v>72</v>
      </c>
      <c r="I36" s="9"/>
      <c r="J36" s="9">
        <v>0.57999999999999996</v>
      </c>
      <c r="K36" s="9"/>
      <c r="L36" s="9">
        <f t="shared" si="7"/>
        <v>0</v>
      </c>
    </row>
    <row r="37" spans="1:12" x14ac:dyDescent="0.25">
      <c r="A37" s="16">
        <v>16</v>
      </c>
      <c r="B37" s="34">
        <v>0.53</v>
      </c>
      <c r="C37" s="9">
        <f t="shared" si="4"/>
        <v>3</v>
      </c>
      <c r="D37" s="9">
        <v>12</v>
      </c>
      <c r="E37" s="9">
        <v>0</v>
      </c>
      <c r="F37" s="9">
        <f t="shared" si="8"/>
        <v>9</v>
      </c>
      <c r="G37" s="9">
        <f t="shared" si="9"/>
        <v>0</v>
      </c>
      <c r="H37" s="9">
        <f t="shared" si="3"/>
        <v>54</v>
      </c>
      <c r="I37" s="9"/>
      <c r="J37" s="9">
        <v>0.8</v>
      </c>
      <c r="K37" s="9">
        <f t="shared" si="6"/>
        <v>0</v>
      </c>
      <c r="L37" s="9"/>
    </row>
    <row r="38" spans="1:12" x14ac:dyDescent="0.25">
      <c r="F38" s="17" t="s">
        <v>24</v>
      </c>
      <c r="G38" s="31">
        <f>SUM(G22:G36)</f>
        <v>24</v>
      </c>
      <c r="H38" s="31">
        <f>SUM(H22:H36)</f>
        <v>570</v>
      </c>
      <c r="I38" s="31">
        <f>SUM(I22:I37)</f>
        <v>40</v>
      </c>
    </row>
  </sheetData>
  <mergeCells count="10">
    <mergeCell ref="L20:L21"/>
    <mergeCell ref="I20:I21"/>
    <mergeCell ref="D20:F20"/>
    <mergeCell ref="A20:A21"/>
    <mergeCell ref="B20:B21"/>
    <mergeCell ref="C20:C21"/>
    <mergeCell ref="G20:G21"/>
    <mergeCell ref="H20:H21"/>
    <mergeCell ref="J20:J21"/>
    <mergeCell ref="K20:K21"/>
  </mergeCells>
  <pageMargins left="0.7" right="0.7" top="0.75" bottom="0.75" header="0.3" footer="0.3"/>
  <pageSetup paperSize="9" scale="4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C4A70-D6C1-482B-85FC-E758FEEC522B}">
  <dimension ref="A9:N36"/>
  <sheetViews>
    <sheetView topLeftCell="A10" zoomScale="73" zoomScaleNormal="73" workbookViewId="0">
      <selection activeCell="K19" sqref="K19"/>
    </sheetView>
  </sheetViews>
  <sheetFormatPr baseColWidth="10" defaultRowHeight="15" x14ac:dyDescent="0.25"/>
  <cols>
    <col min="1" max="1" width="16" customWidth="1"/>
    <col min="2" max="2" width="11.85546875" bestFit="1" customWidth="1"/>
    <col min="4" max="4" width="13.42578125" customWidth="1"/>
    <col min="7" max="7" width="12.5703125" customWidth="1"/>
    <col min="11" max="11" width="15.140625" customWidth="1"/>
    <col min="13" max="13" width="12.85546875" customWidth="1"/>
    <col min="14" max="14" width="14.85546875" customWidth="1"/>
  </cols>
  <sheetData>
    <row r="9" spans="1:14" ht="30" x14ac:dyDescent="0.25">
      <c r="I9" s="18" t="s">
        <v>25</v>
      </c>
      <c r="J9" s="18" t="s">
        <v>43</v>
      </c>
      <c r="K9" s="19" t="s">
        <v>27</v>
      </c>
      <c r="L9" t="s">
        <v>45</v>
      </c>
      <c r="M9" t="s">
        <v>46</v>
      </c>
      <c r="N9" t="s">
        <v>28</v>
      </c>
    </row>
    <row r="10" spans="1:14" x14ac:dyDescent="0.25">
      <c r="I10" s="18" t="s">
        <v>26</v>
      </c>
      <c r="J10" s="18" t="s">
        <v>44</v>
      </c>
      <c r="M10" t="s">
        <v>47</v>
      </c>
    </row>
    <row r="11" spans="1:14" ht="26.25" x14ac:dyDescent="0.25">
      <c r="A11" s="22" t="s">
        <v>39</v>
      </c>
      <c r="B11" t="s">
        <v>25</v>
      </c>
      <c r="C11">
        <v>6</v>
      </c>
    </row>
    <row r="12" spans="1:14" ht="26.25" x14ac:dyDescent="0.25">
      <c r="A12" s="22" t="s">
        <v>40</v>
      </c>
      <c r="B12" t="s">
        <v>26</v>
      </c>
      <c r="C12">
        <v>15</v>
      </c>
    </row>
    <row r="13" spans="1:14" x14ac:dyDescent="0.25">
      <c r="I13" s="18"/>
      <c r="J13" s="18"/>
      <c r="K13" s="19"/>
    </row>
    <row r="15" spans="1:14" ht="60" x14ac:dyDescent="0.25">
      <c r="A15" s="20" t="s">
        <v>29</v>
      </c>
      <c r="B15" s="20" t="s">
        <v>30</v>
      </c>
      <c r="C15" s="20" t="s">
        <v>31</v>
      </c>
      <c r="D15" s="20" t="s">
        <v>32</v>
      </c>
      <c r="E15" s="20" t="s">
        <v>33</v>
      </c>
      <c r="F15" s="20" t="s">
        <v>34</v>
      </c>
      <c r="G15" s="20" t="s">
        <v>35</v>
      </c>
      <c r="H15" s="20" t="s">
        <v>36</v>
      </c>
      <c r="I15" s="20" t="s">
        <v>37</v>
      </c>
      <c r="J15" s="20" t="s">
        <v>38</v>
      </c>
    </row>
    <row r="16" spans="1:14" x14ac:dyDescent="0.25">
      <c r="A16" s="9">
        <v>0</v>
      </c>
      <c r="B16" s="10"/>
      <c r="C16" s="10"/>
      <c r="D16" s="9"/>
      <c r="E16" s="9"/>
      <c r="F16" s="9">
        <v>0</v>
      </c>
      <c r="G16" s="9">
        <v>0</v>
      </c>
      <c r="H16" s="9">
        <v>0</v>
      </c>
      <c r="I16" s="9">
        <v>0</v>
      </c>
      <c r="J16" s="9">
        <v>0</v>
      </c>
    </row>
    <row r="17" spans="1:13" x14ac:dyDescent="0.25">
      <c r="A17" s="9">
        <v>1</v>
      </c>
      <c r="B17" s="32">
        <v>0.25</v>
      </c>
      <c r="C17" s="9">
        <v>0.88</v>
      </c>
      <c r="D17" s="10">
        <f>-1/$C$11*LN(B17)</f>
        <v>0.23104906018664842</v>
      </c>
      <c r="E17" s="10">
        <f>-1/$C$12*LN(C17)</f>
        <v>8.5222247673256597E-3</v>
      </c>
      <c r="F17" s="10">
        <f>F16+D17</f>
        <v>0.23104906018664842</v>
      </c>
      <c r="G17" s="10">
        <f>MAX(F17,H16)</f>
        <v>0.23104906018664842</v>
      </c>
      <c r="H17" s="10">
        <f>G17+E17</f>
        <v>0.23957128495397409</v>
      </c>
      <c r="I17" s="10">
        <f>G17-F17</f>
        <v>0</v>
      </c>
      <c r="J17" s="10">
        <f>I17+E17</f>
        <v>8.5222247673256597E-3</v>
      </c>
    </row>
    <row r="18" spans="1:13" x14ac:dyDescent="0.25">
      <c r="A18" s="9">
        <v>2</v>
      </c>
      <c r="B18" s="32">
        <v>0.05</v>
      </c>
      <c r="C18" s="9">
        <v>0.74</v>
      </c>
      <c r="D18" s="10">
        <v>0</v>
      </c>
      <c r="E18" s="10">
        <f t="shared" ref="E18:E32" si="0">-1/$C$12*LN(C18)</f>
        <v>2.0073672852261439E-2</v>
      </c>
      <c r="F18" s="10">
        <f t="shared" ref="F18:F32" si="1">F17+D18</f>
        <v>0.23104906018664842</v>
      </c>
      <c r="G18" s="10">
        <f t="shared" ref="G18:G32" si="2">MAX(F18,H17)</f>
        <v>0.23957128495397409</v>
      </c>
      <c r="H18" s="10">
        <f t="shared" ref="H18:H32" si="3">G18+E18</f>
        <v>0.25964495780623553</v>
      </c>
      <c r="I18" s="10">
        <f t="shared" ref="I18:I32" si="4">G18-F18</f>
        <v>8.5222247673256701E-3</v>
      </c>
      <c r="J18" s="10">
        <f t="shared" ref="J18:J32" si="5">I18+E18</f>
        <v>2.8595897619587109E-2</v>
      </c>
    </row>
    <row r="19" spans="1:13" x14ac:dyDescent="0.25">
      <c r="A19" s="9">
        <v>3</v>
      </c>
      <c r="B19" s="32">
        <v>0.48</v>
      </c>
      <c r="C19" s="9">
        <v>0.72</v>
      </c>
      <c r="D19" s="10">
        <f t="shared" ref="D19:D32" si="6">-1/$C$11*LN(B19)</f>
        <v>0.12232819584670007</v>
      </c>
      <c r="E19" s="10">
        <f t="shared" si="0"/>
        <v>2.1900271131469074E-2</v>
      </c>
      <c r="F19" s="10">
        <f t="shared" si="1"/>
        <v>0.35337725603334846</v>
      </c>
      <c r="G19" s="10">
        <f t="shared" si="2"/>
        <v>0.35337725603334846</v>
      </c>
      <c r="H19" s="10">
        <f t="shared" si="3"/>
        <v>0.37527752716481755</v>
      </c>
      <c r="I19" s="10">
        <f t="shared" si="4"/>
        <v>0</v>
      </c>
      <c r="J19" s="10">
        <f t="shared" si="5"/>
        <v>2.1900271131469074E-2</v>
      </c>
    </row>
    <row r="20" spans="1:13" x14ac:dyDescent="0.25">
      <c r="A20" s="9">
        <v>4</v>
      </c>
      <c r="B20" s="32">
        <v>0.15</v>
      </c>
      <c r="C20" s="9">
        <v>0.22</v>
      </c>
      <c r="D20" s="10">
        <f t="shared" si="6"/>
        <v>0.31618666414764685</v>
      </c>
      <c r="E20" s="10">
        <f t="shared" si="0"/>
        <v>0.10094184884198504</v>
      </c>
      <c r="F20" s="10">
        <f t="shared" si="1"/>
        <v>0.66956392018099531</v>
      </c>
      <c r="G20" s="10">
        <f t="shared" si="2"/>
        <v>0.66956392018099531</v>
      </c>
      <c r="H20" s="10">
        <f t="shared" si="3"/>
        <v>0.7705057690229804</v>
      </c>
      <c r="I20" s="10">
        <f t="shared" si="4"/>
        <v>0</v>
      </c>
      <c r="J20" s="10">
        <f t="shared" si="5"/>
        <v>0.10094184884198504</v>
      </c>
    </row>
    <row r="21" spans="1:13" x14ac:dyDescent="0.25">
      <c r="A21" s="9">
        <v>5</v>
      </c>
      <c r="B21" s="33">
        <v>0.61</v>
      </c>
      <c r="C21" s="9">
        <v>0.5</v>
      </c>
      <c r="D21" s="10">
        <f t="shared" si="6"/>
        <v>8.2382720302463353E-2</v>
      </c>
      <c r="E21" s="10">
        <f t="shared" si="0"/>
        <v>4.6209812037329684E-2</v>
      </c>
      <c r="F21" s="10">
        <f t="shared" si="1"/>
        <v>0.75194664048345872</v>
      </c>
      <c r="G21" s="10">
        <f t="shared" si="2"/>
        <v>0.7705057690229804</v>
      </c>
      <c r="H21" s="10">
        <f t="shared" si="3"/>
        <v>0.81671558106031006</v>
      </c>
      <c r="I21" s="10">
        <f t="shared" si="4"/>
        <v>1.8559128539521685E-2</v>
      </c>
      <c r="J21" s="10">
        <f t="shared" si="5"/>
        <v>6.4768940576851369E-2</v>
      </c>
    </row>
    <row r="22" spans="1:13" x14ac:dyDescent="0.25">
      <c r="A22" s="9">
        <v>6</v>
      </c>
      <c r="B22" s="33">
        <v>0.19</v>
      </c>
      <c r="C22" s="9">
        <v>0</v>
      </c>
      <c r="D22" s="10">
        <f t="shared" si="6"/>
        <v>0.27678853447027513</v>
      </c>
      <c r="E22" s="10">
        <v>0</v>
      </c>
      <c r="F22" s="10">
        <f t="shared" si="1"/>
        <v>1.0287351749537339</v>
      </c>
      <c r="G22" s="10">
        <f t="shared" si="2"/>
        <v>1.0287351749537339</v>
      </c>
      <c r="H22" s="10">
        <f t="shared" si="3"/>
        <v>1.0287351749537339</v>
      </c>
      <c r="I22" s="10">
        <f t="shared" si="4"/>
        <v>0</v>
      </c>
      <c r="J22" s="10">
        <f t="shared" si="5"/>
        <v>0</v>
      </c>
    </row>
    <row r="23" spans="1:13" x14ac:dyDescent="0.25">
      <c r="A23" s="9">
        <v>7</v>
      </c>
      <c r="B23" s="33">
        <v>0.6</v>
      </c>
      <c r="C23" s="9">
        <v>0.1</v>
      </c>
      <c r="D23" s="10">
        <f t="shared" si="6"/>
        <v>8.5137603960998454E-2</v>
      </c>
      <c r="E23" s="10">
        <f t="shared" si="0"/>
        <v>0.1535056728662697</v>
      </c>
      <c r="F23" s="10">
        <f t="shared" si="1"/>
        <v>1.1138727789147325</v>
      </c>
      <c r="G23" s="10">
        <f t="shared" si="2"/>
        <v>1.1138727789147325</v>
      </c>
      <c r="H23" s="10">
        <f t="shared" si="3"/>
        <v>1.2673784517810023</v>
      </c>
      <c r="I23" s="10">
        <f t="shared" si="4"/>
        <v>0</v>
      </c>
      <c r="J23" s="10">
        <f t="shared" si="5"/>
        <v>0.1535056728662697</v>
      </c>
    </row>
    <row r="24" spans="1:13" x14ac:dyDescent="0.25">
      <c r="A24" s="9">
        <v>8</v>
      </c>
      <c r="B24" s="33">
        <v>0.92</v>
      </c>
      <c r="C24" s="9">
        <v>0.95</v>
      </c>
      <c r="D24" s="10">
        <f t="shared" si="6"/>
        <v>1.3896934823175168E-2</v>
      </c>
      <c r="E24" s="10">
        <f t="shared" si="0"/>
        <v>3.4195529591700383E-3</v>
      </c>
      <c r="F24" s="10">
        <f t="shared" si="1"/>
        <v>1.1277697137379077</v>
      </c>
      <c r="G24" s="10">
        <f t="shared" si="2"/>
        <v>1.2673784517810023</v>
      </c>
      <c r="H24" s="10">
        <f t="shared" si="3"/>
        <v>1.2707980047401723</v>
      </c>
      <c r="I24" s="10">
        <f t="shared" si="4"/>
        <v>0.13960873804309459</v>
      </c>
      <c r="J24" s="10">
        <f t="shared" si="5"/>
        <v>0.14302829100226463</v>
      </c>
    </row>
    <row r="25" spans="1:13" x14ac:dyDescent="0.25">
      <c r="A25" s="9">
        <v>9</v>
      </c>
      <c r="B25" s="33">
        <v>0.73</v>
      </c>
      <c r="C25" s="9">
        <v>0.72</v>
      </c>
      <c r="D25" s="10">
        <f t="shared" si="6"/>
        <v>5.2451790806616702E-2</v>
      </c>
      <c r="E25" s="10">
        <f t="shared" si="0"/>
        <v>2.1900271131469074E-2</v>
      </c>
      <c r="F25" s="10">
        <f t="shared" si="1"/>
        <v>1.1802215045445243</v>
      </c>
      <c r="G25" s="10">
        <f t="shared" si="2"/>
        <v>1.2707980047401723</v>
      </c>
      <c r="H25" s="10">
        <f t="shared" si="3"/>
        <v>1.2926982758716414</v>
      </c>
      <c r="I25" s="10">
        <f t="shared" si="4"/>
        <v>9.0576500195648002E-2</v>
      </c>
      <c r="J25" s="10">
        <f t="shared" si="5"/>
        <v>0.11247677132711707</v>
      </c>
    </row>
    <row r="26" spans="1:13" x14ac:dyDescent="0.25">
      <c r="A26" s="9">
        <v>10</v>
      </c>
      <c r="B26" s="33">
        <v>0.71</v>
      </c>
      <c r="C26" s="9">
        <v>0.78</v>
      </c>
      <c r="D26" s="10">
        <f t="shared" si="6"/>
        <v>5.7081718157796002E-2</v>
      </c>
      <c r="E26" s="10">
        <f t="shared" si="0"/>
        <v>1.6564090619899975E-2</v>
      </c>
      <c r="F26" s="10">
        <f t="shared" si="1"/>
        <v>1.2373032227023204</v>
      </c>
      <c r="G26" s="10">
        <f t="shared" si="2"/>
        <v>1.2926982758716414</v>
      </c>
      <c r="H26" s="10">
        <f t="shared" si="3"/>
        <v>1.3092623664915415</v>
      </c>
      <c r="I26" s="10">
        <f t="shared" si="4"/>
        <v>5.5395053169321029E-2</v>
      </c>
      <c r="J26" s="10">
        <f t="shared" si="5"/>
        <v>7.1959143789220997E-2</v>
      </c>
    </row>
    <row r="27" spans="1:13" x14ac:dyDescent="0.25">
      <c r="A27" s="9">
        <v>11</v>
      </c>
      <c r="B27" s="33">
        <v>0.94</v>
      </c>
      <c r="C27" s="9">
        <v>0.51</v>
      </c>
      <c r="D27" s="10">
        <f t="shared" si="6"/>
        <v>1.0312567286347921E-2</v>
      </c>
      <c r="E27" s="10">
        <f t="shared" si="0"/>
        <v>4.4889636884251044E-2</v>
      </c>
      <c r="F27" s="10">
        <f t="shared" si="1"/>
        <v>1.2476157899886684</v>
      </c>
      <c r="G27" s="10">
        <f t="shared" si="2"/>
        <v>1.3092623664915415</v>
      </c>
      <c r="H27" s="10">
        <f t="shared" si="3"/>
        <v>1.3541520033757926</v>
      </c>
      <c r="I27" s="10">
        <f t="shared" si="4"/>
        <v>6.1646576502873085E-2</v>
      </c>
      <c r="J27" s="10">
        <f t="shared" si="5"/>
        <v>0.10653621338712413</v>
      </c>
    </row>
    <row r="28" spans="1:13" x14ac:dyDescent="0.25">
      <c r="A28" s="9">
        <v>12</v>
      </c>
      <c r="B28" s="33">
        <v>0.67</v>
      </c>
      <c r="C28" s="9">
        <v>7.0000000000000007E-2</v>
      </c>
      <c r="D28" s="10">
        <f t="shared" si="6"/>
        <v>6.6746261099520865E-2</v>
      </c>
      <c r="E28" s="10">
        <f t="shared" si="0"/>
        <v>0.1772840024621852</v>
      </c>
      <c r="F28" s="10">
        <f t="shared" si="1"/>
        <v>1.3143620510881893</v>
      </c>
      <c r="G28" s="10">
        <f t="shared" si="2"/>
        <v>1.3541520033757926</v>
      </c>
      <c r="H28" s="10">
        <f t="shared" si="3"/>
        <v>1.5314360058379777</v>
      </c>
      <c r="I28" s="10">
        <f t="shared" si="4"/>
        <v>3.9789952287603292E-2</v>
      </c>
      <c r="J28" s="10">
        <f t="shared" si="5"/>
        <v>0.21707395474978849</v>
      </c>
    </row>
    <row r="29" spans="1:13" x14ac:dyDescent="0.25">
      <c r="A29" s="9">
        <v>13</v>
      </c>
      <c r="B29" s="33">
        <v>0.37</v>
      </c>
      <c r="C29" s="9">
        <v>0.39</v>
      </c>
      <c r="D29" s="10">
        <f t="shared" si="6"/>
        <v>0.16570871222397782</v>
      </c>
      <c r="E29" s="10">
        <f t="shared" si="0"/>
        <v>6.2773902657229666E-2</v>
      </c>
      <c r="F29" s="10">
        <f t="shared" si="1"/>
        <v>1.480070763312167</v>
      </c>
      <c r="G29" s="10">
        <f t="shared" si="2"/>
        <v>1.5314360058379777</v>
      </c>
      <c r="H29" s="10">
        <f t="shared" si="3"/>
        <v>1.5942099084952073</v>
      </c>
      <c r="I29" s="10">
        <f t="shared" si="4"/>
        <v>5.136524252581065E-2</v>
      </c>
      <c r="J29" s="10">
        <f t="shared" si="5"/>
        <v>0.11413914518304032</v>
      </c>
    </row>
    <row r="30" spans="1:13" x14ac:dyDescent="0.25">
      <c r="A30" s="9">
        <v>14</v>
      </c>
      <c r="B30" s="33">
        <v>0.08</v>
      </c>
      <c r="C30" s="9">
        <v>0.19</v>
      </c>
      <c r="D30" s="10">
        <v>0</v>
      </c>
      <c r="E30" s="10">
        <f t="shared" si="0"/>
        <v>0.11071541378811006</v>
      </c>
      <c r="F30" s="10">
        <f t="shared" si="1"/>
        <v>1.480070763312167</v>
      </c>
      <c r="G30" s="10">
        <f t="shared" si="2"/>
        <v>1.5942099084952073</v>
      </c>
      <c r="H30" s="10">
        <f t="shared" si="3"/>
        <v>1.7049253222833174</v>
      </c>
      <c r="I30" s="10">
        <f t="shared" si="4"/>
        <v>0.11413914518304025</v>
      </c>
      <c r="J30" s="10">
        <f t="shared" si="5"/>
        <v>0.22485455897115031</v>
      </c>
    </row>
    <row r="31" spans="1:13" x14ac:dyDescent="0.25">
      <c r="A31" s="9">
        <v>15</v>
      </c>
      <c r="B31" s="33">
        <v>0.11</v>
      </c>
      <c r="C31" s="9">
        <v>0.78</v>
      </c>
      <c r="D31" s="10">
        <f t="shared" si="6"/>
        <v>0.36787915219828676</v>
      </c>
      <c r="E31" s="10">
        <f t="shared" si="0"/>
        <v>1.6564090619899975E-2</v>
      </c>
      <c r="F31" s="10">
        <f t="shared" si="1"/>
        <v>1.8479499155104537</v>
      </c>
      <c r="G31" s="10">
        <f t="shared" si="2"/>
        <v>1.8479499155104537</v>
      </c>
      <c r="H31" s="10">
        <f t="shared" si="3"/>
        <v>1.8645140061303538</v>
      </c>
      <c r="I31" s="10">
        <f t="shared" si="4"/>
        <v>0</v>
      </c>
      <c r="J31" s="10">
        <f t="shared" si="5"/>
        <v>1.6564090619899975E-2</v>
      </c>
      <c r="L31" s="40" t="s">
        <v>41</v>
      </c>
      <c r="M31" s="40"/>
    </row>
    <row r="32" spans="1:13" x14ac:dyDescent="0.25">
      <c r="A32" s="9">
        <v>16</v>
      </c>
      <c r="B32" s="34">
        <v>0.78</v>
      </c>
      <c r="C32" s="9">
        <v>0.22</v>
      </c>
      <c r="D32" s="10">
        <f t="shared" si="6"/>
        <v>4.1410226549749934E-2</v>
      </c>
      <c r="E32" s="10">
        <f t="shared" si="0"/>
        <v>0.10094184884198504</v>
      </c>
      <c r="F32" s="10">
        <f t="shared" si="1"/>
        <v>1.8893601420602038</v>
      </c>
      <c r="G32" s="10">
        <f t="shared" si="2"/>
        <v>1.8893601420602038</v>
      </c>
      <c r="H32" s="10">
        <f t="shared" si="3"/>
        <v>1.9903019909021888</v>
      </c>
      <c r="I32" s="10">
        <f t="shared" si="4"/>
        <v>0</v>
      </c>
      <c r="J32" s="10">
        <f t="shared" si="5"/>
        <v>0.10094184884198504</v>
      </c>
      <c r="L32">
        <v>0.22587582674743586</v>
      </c>
      <c r="M32">
        <v>0.47411993489943322</v>
      </c>
    </row>
    <row r="33" spans="12:13" x14ac:dyDescent="0.25">
      <c r="L33" s="21">
        <f>AVERAGE(L18:L32)</f>
        <v>0.22587582674743586</v>
      </c>
      <c r="M33" s="21">
        <f>AVERAGE(M18:M32)</f>
        <v>0.47411993489943322</v>
      </c>
    </row>
    <row r="34" spans="12:13" x14ac:dyDescent="0.25">
      <c r="L34" s="21">
        <v>4.0742676602809141E-2</v>
      </c>
      <c r="M34" s="21">
        <v>0.21246719585685797</v>
      </c>
    </row>
    <row r="35" spans="12:13" x14ac:dyDescent="0.25">
      <c r="L35" s="21">
        <v>0</v>
      </c>
      <c r="M35" s="21">
        <v>0.19583256903202903</v>
      </c>
    </row>
    <row r="36" spans="12:13" x14ac:dyDescent="0.25">
      <c r="L36">
        <v>6.0823540430755094E-2</v>
      </c>
      <c r="M36">
        <v>0.27904133096490763</v>
      </c>
    </row>
  </sheetData>
  <mergeCells count="1">
    <mergeCell ref="L31:M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B14E-03A2-4EEA-A43F-8F0DD9BE1070}">
  <dimension ref="A2:N34"/>
  <sheetViews>
    <sheetView topLeftCell="A17" workbookViewId="0">
      <selection activeCell="B19" sqref="B19:B34"/>
    </sheetView>
  </sheetViews>
  <sheetFormatPr baseColWidth="10" defaultRowHeight="15" x14ac:dyDescent="0.25"/>
  <cols>
    <col min="11" max="11" width="12.140625" customWidth="1"/>
  </cols>
  <sheetData>
    <row r="2" spans="10:14" ht="15.75" thickBot="1" x14ac:dyDescent="0.3"/>
    <row r="3" spans="10:14" ht="30.75" thickBot="1" x14ac:dyDescent="0.3">
      <c r="J3" s="5" t="s">
        <v>0</v>
      </c>
      <c r="K3" s="6" t="s">
        <v>1</v>
      </c>
      <c r="L3" s="8" t="s">
        <v>2</v>
      </c>
      <c r="M3" s="8" t="s">
        <v>3</v>
      </c>
      <c r="N3" s="8" t="s">
        <v>4</v>
      </c>
    </row>
    <row r="4" spans="10:14" ht="15.75" thickBot="1" x14ac:dyDescent="0.3">
      <c r="J4" s="3">
        <v>1</v>
      </c>
      <c r="K4" s="7">
        <v>0.17</v>
      </c>
      <c r="L4" s="9">
        <v>0.17</v>
      </c>
      <c r="M4" s="9">
        <v>0</v>
      </c>
      <c r="N4" s="9">
        <v>0.17</v>
      </c>
    </row>
    <row r="5" spans="10:14" ht="15.75" thickBot="1" x14ac:dyDescent="0.3">
      <c r="J5" s="3">
        <v>2</v>
      </c>
      <c r="K5" s="7">
        <v>0.25</v>
      </c>
      <c r="L5" s="10">
        <f>L4+K5</f>
        <v>0.42000000000000004</v>
      </c>
      <c r="M5" s="9">
        <v>0.18</v>
      </c>
      <c r="N5" s="9">
        <v>0.42</v>
      </c>
    </row>
    <row r="6" spans="10:14" ht="15.75" thickBot="1" x14ac:dyDescent="0.3">
      <c r="J6" s="3">
        <v>3</v>
      </c>
      <c r="K6" s="7">
        <v>0.25</v>
      </c>
      <c r="L6" s="10">
        <f t="shared" ref="L6:L8" si="0">L5+K6</f>
        <v>0.67</v>
      </c>
      <c r="M6" s="9">
        <v>0.43</v>
      </c>
      <c r="N6" s="9">
        <v>0.67</v>
      </c>
    </row>
    <row r="7" spans="10:14" ht="15.75" thickBot="1" x14ac:dyDescent="0.3">
      <c r="J7" s="3">
        <v>4</v>
      </c>
      <c r="K7" s="7">
        <v>0.2</v>
      </c>
      <c r="L7" s="10">
        <f t="shared" si="0"/>
        <v>0.87000000000000011</v>
      </c>
      <c r="M7" s="9">
        <v>0.68</v>
      </c>
      <c r="N7" s="9">
        <v>0.87</v>
      </c>
    </row>
    <row r="8" spans="10:14" ht="15.75" thickBot="1" x14ac:dyDescent="0.3">
      <c r="J8" s="3">
        <v>5</v>
      </c>
      <c r="K8" s="7">
        <v>0.13</v>
      </c>
      <c r="L8" s="10">
        <f t="shared" si="0"/>
        <v>1</v>
      </c>
      <c r="M8" s="9">
        <v>0.88</v>
      </c>
      <c r="N8" s="9">
        <v>1</v>
      </c>
    </row>
    <row r="10" spans="10:14" ht="15.75" thickBot="1" x14ac:dyDescent="0.3"/>
    <row r="11" spans="10:14" ht="45.75" thickBot="1" x14ac:dyDescent="0.3">
      <c r="J11" s="1" t="s">
        <v>5</v>
      </c>
      <c r="K11" s="2" t="s">
        <v>1</v>
      </c>
      <c r="L11" s="8" t="s">
        <v>2</v>
      </c>
      <c r="M11" s="8" t="s">
        <v>3</v>
      </c>
      <c r="N11" s="8" t="s">
        <v>4</v>
      </c>
    </row>
    <row r="12" spans="10:14" ht="15.75" thickBot="1" x14ac:dyDescent="0.3">
      <c r="J12" s="3">
        <v>1</v>
      </c>
      <c r="K12" s="23">
        <v>0.1</v>
      </c>
      <c r="L12" s="9">
        <v>0.1</v>
      </c>
      <c r="M12" s="9">
        <v>0</v>
      </c>
      <c r="N12" s="10">
        <v>0.1</v>
      </c>
    </row>
    <row r="13" spans="10:14" ht="15.75" thickBot="1" x14ac:dyDescent="0.3">
      <c r="J13" s="3">
        <v>2</v>
      </c>
      <c r="K13" s="23">
        <v>0.3</v>
      </c>
      <c r="L13" s="10">
        <f>L12+K13</f>
        <v>0.4</v>
      </c>
      <c r="M13" s="10">
        <v>0.11</v>
      </c>
      <c r="N13" s="10">
        <v>0.4</v>
      </c>
    </row>
    <row r="14" spans="10:14" ht="15.75" thickBot="1" x14ac:dyDescent="0.3">
      <c r="J14" s="3">
        <v>3</v>
      </c>
      <c r="K14" s="23">
        <v>0.4</v>
      </c>
      <c r="L14" s="10">
        <f t="shared" ref="L14:L15" si="1">L13+K14</f>
        <v>0.8</v>
      </c>
      <c r="M14" s="10">
        <v>0.41</v>
      </c>
      <c r="N14" s="10">
        <v>0.8</v>
      </c>
    </row>
    <row r="15" spans="10:14" ht="15.75" thickBot="1" x14ac:dyDescent="0.3">
      <c r="J15" s="3">
        <v>4</v>
      </c>
      <c r="K15" s="23">
        <v>0.2</v>
      </c>
      <c r="L15" s="10">
        <f t="shared" si="1"/>
        <v>1</v>
      </c>
      <c r="M15" s="9">
        <v>0.81</v>
      </c>
      <c r="N15" s="10">
        <v>1</v>
      </c>
    </row>
    <row r="17" spans="1:10" ht="60" x14ac:dyDescent="0.25">
      <c r="A17" s="20" t="s">
        <v>29</v>
      </c>
      <c r="B17" s="20" t="s">
        <v>30</v>
      </c>
      <c r="C17" s="20" t="s">
        <v>31</v>
      </c>
      <c r="D17" s="20" t="s">
        <v>32</v>
      </c>
      <c r="E17" s="20" t="s">
        <v>33</v>
      </c>
      <c r="F17" s="20" t="s">
        <v>34</v>
      </c>
      <c r="G17" s="20" t="s">
        <v>35</v>
      </c>
      <c r="H17" s="20" t="s">
        <v>36</v>
      </c>
      <c r="I17" s="20" t="s">
        <v>37</v>
      </c>
      <c r="J17" s="20" t="s">
        <v>38</v>
      </c>
    </row>
    <row r="18" spans="1:10" x14ac:dyDescent="0.25">
      <c r="A18" s="9">
        <v>0</v>
      </c>
      <c r="B18" s="10"/>
      <c r="C18" s="10"/>
      <c r="D18" s="9"/>
      <c r="E18" s="9"/>
      <c r="F18" s="9">
        <v>0</v>
      </c>
      <c r="G18" s="9">
        <v>0</v>
      </c>
      <c r="H18" s="9">
        <v>0</v>
      </c>
      <c r="I18" s="9">
        <v>0</v>
      </c>
      <c r="J18" s="9">
        <v>0</v>
      </c>
    </row>
    <row r="19" spans="1:10" x14ac:dyDescent="0.25">
      <c r="A19" s="9">
        <v>1</v>
      </c>
      <c r="B19" s="10">
        <v>0.89</v>
      </c>
      <c r="C19" s="10">
        <f t="shared" ref="C19:C33" ca="1" si="2">RAND()</f>
        <v>4.596096676953465E-2</v>
      </c>
      <c r="D19" s="24">
        <f>LOOKUP(B19,$M$4:$N$8,$J$4:$J$8)</f>
        <v>5</v>
      </c>
      <c r="E19" s="24">
        <f ca="1">LOOKUP(C19,$M$12:$N$15,$J$12:$J$15)</f>
        <v>1</v>
      </c>
      <c r="F19" s="24">
        <f>F18+D19</f>
        <v>5</v>
      </c>
      <c r="G19" s="24">
        <f>MAX(F19,H18)</f>
        <v>5</v>
      </c>
      <c r="H19" s="24">
        <f ca="1">G19+E19</f>
        <v>6</v>
      </c>
      <c r="I19" s="24">
        <f>G19-F19</f>
        <v>0</v>
      </c>
      <c r="J19" s="24">
        <f ca="1">I19+E19</f>
        <v>1</v>
      </c>
    </row>
    <row r="20" spans="1:10" x14ac:dyDescent="0.25">
      <c r="A20" s="9">
        <v>2</v>
      </c>
      <c r="B20" s="10">
        <v>0</v>
      </c>
      <c r="C20" s="10">
        <f t="shared" ca="1" si="2"/>
        <v>0.1142303817677347</v>
      </c>
      <c r="D20" s="24">
        <f t="shared" ref="D20:D33" si="3">LOOKUP(B20,$M$4:$N$8,$J$4:$J$8)</f>
        <v>1</v>
      </c>
      <c r="E20" s="24">
        <f t="shared" ref="E20:E33" ca="1" si="4">LOOKUP(C20,$M$12:$N$15,$J$12:$J$15)</f>
        <v>2</v>
      </c>
      <c r="F20" s="24">
        <f t="shared" ref="F20:F33" si="5">F19+D20</f>
        <v>6</v>
      </c>
      <c r="G20" s="24">
        <f t="shared" ref="G20:G33" ca="1" si="6">MAX(F20,H19)</f>
        <v>6</v>
      </c>
      <c r="H20" s="24">
        <f t="shared" ref="H20:H33" ca="1" si="7">G20+E20</f>
        <v>8</v>
      </c>
      <c r="I20" s="24">
        <f t="shared" ref="I20:I33" ca="1" si="8">G20-F20</f>
        <v>0</v>
      </c>
      <c r="J20" s="24">
        <f t="shared" ref="J20:J33" ca="1" si="9">I20+E20</f>
        <v>2</v>
      </c>
    </row>
    <row r="21" spans="1:10" x14ac:dyDescent="0.25">
      <c r="A21" s="9">
        <v>3</v>
      </c>
      <c r="B21" s="10">
        <v>0.79</v>
      </c>
      <c r="C21" s="10">
        <f t="shared" ca="1" si="2"/>
        <v>0.29074364584595747</v>
      </c>
      <c r="D21" s="24">
        <f t="shared" si="3"/>
        <v>4</v>
      </c>
      <c r="E21" s="24">
        <f t="shared" ca="1" si="4"/>
        <v>2</v>
      </c>
      <c r="F21" s="24">
        <f t="shared" si="5"/>
        <v>10</v>
      </c>
      <c r="G21" s="24">
        <f t="shared" ca="1" si="6"/>
        <v>10</v>
      </c>
      <c r="H21" s="24">
        <f t="shared" ca="1" si="7"/>
        <v>12</v>
      </c>
      <c r="I21" s="24">
        <f t="shared" ca="1" si="8"/>
        <v>0</v>
      </c>
      <c r="J21" s="24">
        <f t="shared" ca="1" si="9"/>
        <v>2</v>
      </c>
    </row>
    <row r="22" spans="1:10" x14ac:dyDescent="0.25">
      <c r="A22" s="9">
        <v>4</v>
      </c>
      <c r="B22" s="10">
        <v>0.99</v>
      </c>
      <c r="C22" s="10">
        <f t="shared" ca="1" si="2"/>
        <v>0.93766735362269438</v>
      </c>
      <c r="D22" s="24">
        <f t="shared" si="3"/>
        <v>5</v>
      </c>
      <c r="E22" s="24">
        <f t="shared" ca="1" si="4"/>
        <v>4</v>
      </c>
      <c r="F22" s="24">
        <f t="shared" si="5"/>
        <v>15</v>
      </c>
      <c r="G22" s="24">
        <f t="shared" ca="1" si="6"/>
        <v>15</v>
      </c>
      <c r="H22" s="24">
        <f t="shared" ca="1" si="7"/>
        <v>19</v>
      </c>
      <c r="I22" s="24">
        <f t="shared" ca="1" si="8"/>
        <v>0</v>
      </c>
      <c r="J22" s="24">
        <f t="shared" ca="1" si="9"/>
        <v>4</v>
      </c>
    </row>
    <row r="23" spans="1:10" x14ac:dyDescent="0.25">
      <c r="A23" s="9">
        <v>5</v>
      </c>
      <c r="B23" s="10">
        <v>0.08</v>
      </c>
      <c r="C23" s="10">
        <f t="shared" ca="1" si="2"/>
        <v>0.53195004927124645</v>
      </c>
      <c r="D23" s="24">
        <f t="shared" si="3"/>
        <v>1</v>
      </c>
      <c r="E23" s="24">
        <f t="shared" ca="1" si="4"/>
        <v>3</v>
      </c>
      <c r="F23" s="24">
        <f t="shared" si="5"/>
        <v>16</v>
      </c>
      <c r="G23" s="24">
        <f t="shared" ca="1" si="6"/>
        <v>19</v>
      </c>
      <c r="H23" s="24">
        <f t="shared" ca="1" si="7"/>
        <v>22</v>
      </c>
      <c r="I23" s="24">
        <f t="shared" ca="1" si="8"/>
        <v>3</v>
      </c>
      <c r="J23" s="24">
        <f t="shared" ca="1" si="9"/>
        <v>6</v>
      </c>
    </row>
    <row r="24" spans="1:10" x14ac:dyDescent="0.25">
      <c r="A24" s="9">
        <v>6</v>
      </c>
      <c r="B24" s="10">
        <v>0.01</v>
      </c>
      <c r="C24" s="10">
        <f t="shared" ca="1" si="2"/>
        <v>0.67837231547660359</v>
      </c>
      <c r="D24" s="24">
        <f t="shared" si="3"/>
        <v>1</v>
      </c>
      <c r="E24" s="24">
        <f t="shared" ca="1" si="4"/>
        <v>3</v>
      </c>
      <c r="F24" s="24">
        <f t="shared" si="5"/>
        <v>17</v>
      </c>
      <c r="G24" s="24">
        <f t="shared" ca="1" si="6"/>
        <v>22</v>
      </c>
      <c r="H24" s="24">
        <f t="shared" ca="1" si="7"/>
        <v>25</v>
      </c>
      <c r="I24" s="24">
        <f t="shared" ca="1" si="8"/>
        <v>5</v>
      </c>
      <c r="J24" s="24">
        <f t="shared" ca="1" si="9"/>
        <v>8</v>
      </c>
    </row>
    <row r="25" spans="1:10" x14ac:dyDescent="0.25">
      <c r="A25" s="9">
        <v>7</v>
      </c>
      <c r="B25" s="10">
        <v>0.45</v>
      </c>
      <c r="C25" s="10">
        <f t="shared" ca="1" si="2"/>
        <v>0.22270717628331993</v>
      </c>
      <c r="D25" s="24">
        <f t="shared" si="3"/>
        <v>3</v>
      </c>
      <c r="E25" s="24">
        <f t="shared" ca="1" si="4"/>
        <v>2</v>
      </c>
      <c r="F25" s="24">
        <f t="shared" si="5"/>
        <v>20</v>
      </c>
      <c r="G25" s="24">
        <f t="shared" ca="1" si="6"/>
        <v>25</v>
      </c>
      <c r="H25" s="24">
        <f t="shared" ca="1" si="7"/>
        <v>27</v>
      </c>
      <c r="I25" s="24">
        <f t="shared" ca="1" si="8"/>
        <v>5</v>
      </c>
      <c r="J25" s="24">
        <f t="shared" ca="1" si="9"/>
        <v>7</v>
      </c>
    </row>
    <row r="26" spans="1:10" x14ac:dyDescent="0.25">
      <c r="A26" s="9">
        <v>8</v>
      </c>
      <c r="B26" s="10">
        <v>0.64</v>
      </c>
      <c r="C26" s="10">
        <f t="shared" ca="1" si="2"/>
        <v>0.55486178988032586</v>
      </c>
      <c r="D26" s="24">
        <f t="shared" si="3"/>
        <v>3</v>
      </c>
      <c r="E26" s="24">
        <f t="shared" ca="1" si="4"/>
        <v>3</v>
      </c>
      <c r="F26" s="24">
        <f t="shared" si="5"/>
        <v>23</v>
      </c>
      <c r="G26" s="24">
        <f t="shared" ca="1" si="6"/>
        <v>27</v>
      </c>
      <c r="H26" s="24">
        <f t="shared" ca="1" si="7"/>
        <v>30</v>
      </c>
      <c r="I26" s="24">
        <f t="shared" ca="1" si="8"/>
        <v>4</v>
      </c>
      <c r="J26" s="24">
        <f t="shared" ca="1" si="9"/>
        <v>7</v>
      </c>
    </row>
    <row r="27" spans="1:10" x14ac:dyDescent="0.25">
      <c r="A27" s="9">
        <v>9</v>
      </c>
      <c r="B27" s="10">
        <v>0.56000000000000005</v>
      </c>
      <c r="C27" s="10">
        <f t="shared" ca="1" si="2"/>
        <v>0.52307502378985571</v>
      </c>
      <c r="D27" s="24">
        <f t="shared" si="3"/>
        <v>3</v>
      </c>
      <c r="E27" s="24">
        <f t="shared" ca="1" si="4"/>
        <v>3</v>
      </c>
      <c r="F27" s="24">
        <f t="shared" si="5"/>
        <v>26</v>
      </c>
      <c r="G27" s="24">
        <f t="shared" ca="1" si="6"/>
        <v>30</v>
      </c>
      <c r="H27" s="24">
        <f t="shared" ca="1" si="7"/>
        <v>33</v>
      </c>
      <c r="I27" s="24">
        <f t="shared" ca="1" si="8"/>
        <v>4</v>
      </c>
      <c r="J27" s="24">
        <f t="shared" ca="1" si="9"/>
        <v>7</v>
      </c>
    </row>
    <row r="28" spans="1:10" x14ac:dyDescent="0.25">
      <c r="A28" s="9">
        <v>10</v>
      </c>
      <c r="B28" s="10">
        <v>0.2</v>
      </c>
      <c r="C28" s="10">
        <f t="shared" ca="1" si="2"/>
        <v>0.80688500483746139</v>
      </c>
      <c r="D28" s="24">
        <f t="shared" si="3"/>
        <v>2</v>
      </c>
      <c r="E28" s="24">
        <f t="shared" ca="1" si="4"/>
        <v>3</v>
      </c>
      <c r="F28" s="24">
        <f t="shared" si="5"/>
        <v>28</v>
      </c>
      <c r="G28" s="24">
        <f t="shared" ca="1" si="6"/>
        <v>33</v>
      </c>
      <c r="H28" s="24">
        <f t="shared" ca="1" si="7"/>
        <v>36</v>
      </c>
      <c r="I28" s="24">
        <f t="shared" ca="1" si="8"/>
        <v>5</v>
      </c>
      <c r="J28" s="24">
        <f t="shared" ca="1" si="9"/>
        <v>8</v>
      </c>
    </row>
    <row r="29" spans="1:10" x14ac:dyDescent="0.25">
      <c r="A29" s="9">
        <v>11</v>
      </c>
      <c r="B29" s="10">
        <v>0.5</v>
      </c>
      <c r="C29" s="10">
        <f t="shared" ca="1" si="2"/>
        <v>0.93116369140076893</v>
      </c>
      <c r="D29" s="24">
        <f t="shared" si="3"/>
        <v>3</v>
      </c>
      <c r="E29" s="24">
        <f t="shared" ca="1" si="4"/>
        <v>4</v>
      </c>
      <c r="F29" s="24">
        <f t="shared" si="5"/>
        <v>31</v>
      </c>
      <c r="G29" s="24">
        <f t="shared" ca="1" si="6"/>
        <v>36</v>
      </c>
      <c r="H29" s="24">
        <f t="shared" ca="1" si="7"/>
        <v>40</v>
      </c>
      <c r="I29" s="24">
        <f t="shared" ca="1" si="8"/>
        <v>5</v>
      </c>
      <c r="J29" s="24">
        <f t="shared" ca="1" si="9"/>
        <v>9</v>
      </c>
    </row>
    <row r="30" spans="1:10" x14ac:dyDescent="0.25">
      <c r="A30" s="9">
        <v>12</v>
      </c>
      <c r="B30" s="10">
        <v>0.51</v>
      </c>
      <c r="C30" s="10">
        <f t="shared" ca="1" si="2"/>
        <v>0.91708457452747527</v>
      </c>
      <c r="D30" s="24">
        <f t="shared" si="3"/>
        <v>3</v>
      </c>
      <c r="E30" s="24">
        <f t="shared" ca="1" si="4"/>
        <v>4</v>
      </c>
      <c r="F30" s="24">
        <f t="shared" si="5"/>
        <v>34</v>
      </c>
      <c r="G30" s="24">
        <f t="shared" ca="1" si="6"/>
        <v>40</v>
      </c>
      <c r="H30" s="24">
        <f t="shared" ca="1" si="7"/>
        <v>44</v>
      </c>
      <c r="I30" s="24">
        <f t="shared" ca="1" si="8"/>
        <v>6</v>
      </c>
      <c r="J30" s="24">
        <f t="shared" ca="1" si="9"/>
        <v>10</v>
      </c>
    </row>
    <row r="31" spans="1:10" x14ac:dyDescent="0.25">
      <c r="A31" s="9">
        <v>13</v>
      </c>
      <c r="B31" s="10">
        <v>0.89</v>
      </c>
      <c r="C31" s="10">
        <f t="shared" ca="1" si="2"/>
        <v>0.83572210647937317</v>
      </c>
      <c r="D31" s="24">
        <f t="shared" si="3"/>
        <v>5</v>
      </c>
      <c r="E31" s="24">
        <f t="shared" ca="1" si="4"/>
        <v>4</v>
      </c>
      <c r="F31" s="24">
        <f t="shared" si="5"/>
        <v>39</v>
      </c>
      <c r="G31" s="24">
        <f t="shared" ca="1" si="6"/>
        <v>44</v>
      </c>
      <c r="H31" s="24">
        <f t="shared" ca="1" si="7"/>
        <v>48</v>
      </c>
      <c r="I31" s="24">
        <f t="shared" ca="1" si="8"/>
        <v>5</v>
      </c>
      <c r="J31" s="24">
        <f t="shared" ca="1" si="9"/>
        <v>9</v>
      </c>
    </row>
    <row r="32" spans="1:10" x14ac:dyDescent="0.25">
      <c r="A32" s="9">
        <v>14</v>
      </c>
      <c r="B32" s="10">
        <v>0.87</v>
      </c>
      <c r="C32" s="10">
        <f t="shared" ca="1" si="2"/>
        <v>0.72668835802641041</v>
      </c>
      <c r="D32" s="24">
        <f t="shared" si="3"/>
        <v>4</v>
      </c>
      <c r="E32" s="24">
        <f t="shared" ca="1" si="4"/>
        <v>3</v>
      </c>
      <c r="F32" s="24">
        <f t="shared" si="5"/>
        <v>43</v>
      </c>
      <c r="G32" s="24">
        <f t="shared" ca="1" si="6"/>
        <v>48</v>
      </c>
      <c r="H32" s="24">
        <f t="shared" ca="1" si="7"/>
        <v>51</v>
      </c>
      <c r="I32" s="24">
        <f t="shared" ca="1" si="8"/>
        <v>5</v>
      </c>
      <c r="J32" s="24">
        <f t="shared" ca="1" si="9"/>
        <v>8</v>
      </c>
    </row>
    <row r="33" spans="1:10" x14ac:dyDescent="0.25">
      <c r="A33" s="9">
        <v>15</v>
      </c>
      <c r="B33" s="10">
        <v>0.03</v>
      </c>
      <c r="C33" s="10">
        <f t="shared" ca="1" si="2"/>
        <v>0.8289282737864474</v>
      </c>
      <c r="D33" s="24">
        <f t="shared" si="3"/>
        <v>1</v>
      </c>
      <c r="E33" s="24">
        <f t="shared" ca="1" si="4"/>
        <v>4</v>
      </c>
      <c r="F33" s="24">
        <f t="shared" si="5"/>
        <v>44</v>
      </c>
      <c r="G33" s="24">
        <f t="shared" ca="1" si="6"/>
        <v>51</v>
      </c>
      <c r="H33" s="24">
        <f t="shared" ca="1" si="7"/>
        <v>55</v>
      </c>
      <c r="I33" s="24">
        <f t="shared" ca="1" si="8"/>
        <v>7</v>
      </c>
      <c r="J33" s="24">
        <f t="shared" ca="1" si="9"/>
        <v>11</v>
      </c>
    </row>
    <row r="34" spans="1:10" x14ac:dyDescent="0.25">
      <c r="B34">
        <v>0.53</v>
      </c>
      <c r="I34" s="21">
        <f ca="1">AVERAGE(I19:I33)</f>
        <v>3.6</v>
      </c>
      <c r="J34" s="21">
        <f ca="1">AVERAGE(J19:J33)</f>
        <v>6.6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MONTECARLO</vt:lpstr>
      <vt:lpstr>INVENTARIO</vt:lpstr>
      <vt:lpstr>LINEA DE ESPERA</vt:lpstr>
      <vt:lpstr>LINEA DE ESPERA MONTECARLO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SANCHEZ</dc:creator>
  <cp:lastModifiedBy>Belen</cp:lastModifiedBy>
  <cp:lastPrinted>2021-09-01T02:05:21Z</cp:lastPrinted>
  <dcterms:created xsi:type="dcterms:W3CDTF">2021-08-30T23:13:01Z</dcterms:created>
  <dcterms:modified xsi:type="dcterms:W3CDTF">2021-09-01T02:31:48Z</dcterms:modified>
</cp:coreProperties>
</file>