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amar\Desktop\examenes_moya\"/>
    </mc:Choice>
  </mc:AlternateContent>
  <xr:revisionPtr revIDLastSave="0" documentId="13_ncr:1_{C9CAE698-740E-4E37-A57D-F557C830CB60}" xr6:coauthVersionLast="47" xr6:coauthVersionMax="47" xr10:uidLastSave="{00000000-0000-0000-0000-000000000000}"/>
  <bookViews>
    <workbookView xWindow="-120" yWindow="-120" windowWidth="20730" windowHeight="11160" activeTab="2" xr2:uid="{96315B07-4553-45F4-90D7-CD9CADB5B0AD}"/>
  </bookViews>
  <sheets>
    <sheet name="Hoja1" sheetId="1" r:id="rId1"/>
    <sheet name="1" sheetId="3" r:id="rId2"/>
    <sheet name="2" sheetId="4" r:id="rId3"/>
    <sheet name="3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4" l="1"/>
  <c r="H12" i="4"/>
  <c r="G12" i="4"/>
  <c r="F12" i="4"/>
  <c r="E10" i="4" l="1"/>
  <c r="E9" i="4"/>
  <c r="M40" i="3"/>
  <c r="L40" i="3"/>
  <c r="N6" i="3"/>
  <c r="M6" i="3"/>
  <c r="M38" i="3" s="1"/>
  <c r="L6" i="3"/>
  <c r="L38" i="3" s="1"/>
  <c r="N7" i="3" l="1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F17" i="3"/>
  <c r="E17" i="3"/>
  <c r="D17" i="3"/>
  <c r="D16" i="3"/>
  <c r="L11" i="1"/>
  <c r="K29" i="1"/>
  <c r="K24" i="1"/>
  <c r="K17" i="1"/>
  <c r="K12" i="1"/>
  <c r="K11" i="1"/>
  <c r="I30" i="1"/>
  <c r="H30" i="1"/>
  <c r="D9" i="4"/>
  <c r="F9" i="4" s="1"/>
  <c r="D6" i="3"/>
  <c r="D7" i="3" s="1"/>
  <c r="F7" i="3" s="1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D10" i="4"/>
  <c r="F10" i="4" l="1"/>
  <c r="F11" i="4" s="1"/>
  <c r="E24" i="4"/>
  <c r="D24" i="4"/>
  <c r="G9" i="4"/>
  <c r="I9" i="4" l="1"/>
  <c r="H9" i="4"/>
  <c r="G10" i="4" s="1"/>
  <c r="F13" i="4" l="1"/>
  <c r="I10" i="4"/>
  <c r="J10" i="4" s="1"/>
  <c r="H10" i="4"/>
  <c r="G11" i="4" s="1"/>
  <c r="J9" i="4"/>
  <c r="F14" i="4" l="1"/>
  <c r="H11" i="4"/>
  <c r="I11" i="4"/>
  <c r="J11" i="4" l="1"/>
  <c r="J12" i="4"/>
  <c r="G13" i="4"/>
  <c r="I13" i="4" s="1"/>
  <c r="F15" i="4"/>
  <c r="F16" i="4" l="1"/>
  <c r="J13" i="4"/>
  <c r="H13" i="4"/>
  <c r="G14" i="4" s="1"/>
  <c r="F17" i="4" l="1"/>
  <c r="H14" i="4"/>
  <c r="G15" i="4" s="1"/>
  <c r="I14" i="4"/>
  <c r="H15" i="4" l="1"/>
  <c r="G16" i="4" s="1"/>
  <c r="I15" i="4"/>
  <c r="J15" i="4" s="1"/>
  <c r="J14" i="4"/>
  <c r="F18" i="4"/>
  <c r="I16" i="4" l="1"/>
  <c r="J16" i="4" s="1"/>
  <c r="H16" i="4"/>
  <c r="G17" i="4" s="1"/>
  <c r="F19" i="4"/>
  <c r="F20" i="4" l="1"/>
  <c r="I17" i="4"/>
  <c r="J17" i="4" s="1"/>
  <c r="H17" i="4"/>
  <c r="G18" i="4" s="1"/>
  <c r="F21" i="4" l="1"/>
  <c r="I18" i="4"/>
  <c r="J18" i="4" s="1"/>
  <c r="H18" i="4"/>
  <c r="G19" i="4" s="1"/>
  <c r="I19" i="4" l="1"/>
  <c r="J19" i="4" s="1"/>
  <c r="H19" i="4"/>
  <c r="G20" i="4" s="1"/>
  <c r="F22" i="4"/>
  <c r="F23" i="4" l="1"/>
  <c r="H20" i="4"/>
  <c r="G21" i="4" s="1"/>
  <c r="I20" i="4"/>
  <c r="J20" i="4" s="1"/>
  <c r="I21" i="4" l="1"/>
  <c r="J21" i="4" s="1"/>
  <c r="H21" i="4"/>
  <c r="G22" i="4" s="1"/>
  <c r="I22" i="4" l="1"/>
  <c r="J22" i="4" s="1"/>
  <c r="H22" i="4"/>
  <c r="G23" i="4" s="1"/>
  <c r="H23" i="4" l="1"/>
  <c r="I23" i="4"/>
  <c r="J23" i="4" l="1"/>
  <c r="J24" i="4" s="1"/>
  <c r="I24" i="4"/>
  <c r="D14" i="3"/>
  <c r="D15" i="3" s="1"/>
  <c r="E8" i="3"/>
  <c r="F6" i="3"/>
  <c r="E7" i="3" s="1"/>
  <c r="F16" i="3" l="1"/>
  <c r="F15" i="3"/>
  <c r="E16" i="3" s="1"/>
  <c r="D8" i="3"/>
  <c r="F14" i="3"/>
  <c r="E15" i="3" s="1"/>
  <c r="F8" i="3" l="1"/>
  <c r="E9" i="3" s="1"/>
  <c r="D9" i="3"/>
  <c r="F9" i="3" s="1"/>
  <c r="K14" i="2" l="1"/>
  <c r="L14" i="2" s="1"/>
  <c r="L12" i="2"/>
  <c r="L13" i="2"/>
  <c r="K15" i="2"/>
  <c r="L15" i="2" s="1"/>
  <c r="K16" i="2"/>
  <c r="L16" i="2" s="1"/>
  <c r="K17" i="2"/>
  <c r="L17" i="2" s="1"/>
  <c r="K18" i="2"/>
  <c r="L18" i="2" s="1"/>
  <c r="K19" i="2"/>
  <c r="K20" i="2"/>
  <c r="L20" i="2" s="1"/>
  <c r="K21" i="2"/>
  <c r="L21" i="2" s="1"/>
  <c r="K22" i="2"/>
  <c r="K23" i="2"/>
  <c r="L23" i="2" s="1"/>
  <c r="K24" i="2"/>
  <c r="L24" i="2" s="1"/>
  <c r="K25" i="2"/>
  <c r="L25" i="2" s="1"/>
  <c r="K26" i="2"/>
  <c r="L26" i="2" s="1"/>
  <c r="L19" i="2"/>
  <c r="L22" i="2"/>
  <c r="F11" i="2"/>
  <c r="F17" i="1"/>
  <c r="D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11" i="2"/>
  <c r="J4" i="2"/>
  <c r="R20" i="2"/>
  <c r="R19" i="2"/>
  <c r="R18" i="2"/>
  <c r="Q19" i="2"/>
  <c r="Q20" i="2"/>
  <c r="Q18" i="2"/>
  <c r="P21" i="2"/>
  <c r="R5" i="2"/>
  <c r="R6" i="2" s="1"/>
  <c r="R7" i="2" s="1"/>
  <c r="R8" i="2" s="1"/>
  <c r="R4" i="2"/>
  <c r="R3" i="2"/>
  <c r="T3" i="2" s="1"/>
  <c r="S4" i="2" s="1"/>
  <c r="Q4" i="2"/>
  <c r="Q5" i="2"/>
  <c r="Q6" i="2"/>
  <c r="Q7" i="2"/>
  <c r="Q8" i="2"/>
  <c r="Q3" i="2"/>
  <c r="P9" i="2"/>
  <c r="E29" i="2"/>
  <c r="I28" i="2"/>
  <c r="E28" i="2"/>
  <c r="D28" i="2"/>
  <c r="L27" i="2"/>
  <c r="H27" i="2"/>
  <c r="R5" i="1"/>
  <c r="R6" i="1"/>
  <c r="R4" i="1"/>
  <c r="C24" i="1" s="1"/>
  <c r="I28" i="1"/>
  <c r="C29" i="1"/>
  <c r="E29" i="1"/>
  <c r="E28" i="1"/>
  <c r="D26" i="1"/>
  <c r="C27" i="1"/>
  <c r="I23" i="1"/>
  <c r="C25" i="1"/>
  <c r="E23" i="1"/>
  <c r="I17" i="1"/>
  <c r="E17" i="1"/>
  <c r="C19" i="1"/>
  <c r="I30" i="2" l="1"/>
  <c r="T4" i="2"/>
  <c r="S5" i="2" s="1"/>
  <c r="T20" i="2"/>
  <c r="T19" i="2"/>
  <c r="S20" i="2" s="1"/>
  <c r="T18" i="2"/>
  <c r="S19" i="2" s="1"/>
  <c r="C20" i="1"/>
  <c r="C23" i="1"/>
  <c r="F23" i="1" s="1"/>
  <c r="C28" i="1"/>
  <c r="F28" i="1" s="1"/>
  <c r="D29" i="1" s="1"/>
  <c r="F29" i="1" s="1"/>
  <c r="L29" i="1" s="1"/>
  <c r="C22" i="1"/>
  <c r="C21" i="1"/>
  <c r="C26" i="1"/>
  <c r="L26" i="1"/>
  <c r="H25" i="1"/>
  <c r="L13" i="1"/>
  <c r="D14" i="1"/>
  <c r="D11" i="1"/>
  <c r="C12" i="1"/>
  <c r="C13" i="1"/>
  <c r="C14" i="1"/>
  <c r="C15" i="1"/>
  <c r="C16" i="1"/>
  <c r="C17" i="1"/>
  <c r="C18" i="1"/>
  <c r="C11" i="1"/>
  <c r="F11" i="1" s="1"/>
  <c r="D12" i="1" s="1"/>
  <c r="J4" i="1"/>
  <c r="R20" i="1"/>
  <c r="S20" i="1"/>
  <c r="S19" i="1"/>
  <c r="R19" i="1"/>
  <c r="S18" i="1"/>
  <c r="Q20" i="1"/>
  <c r="Q19" i="1"/>
  <c r="Q18" i="1"/>
  <c r="S4" i="1"/>
  <c r="S5" i="1"/>
  <c r="S6" i="1"/>
  <c r="S3" i="1"/>
  <c r="Q4" i="1"/>
  <c r="Q5" i="1" s="1"/>
  <c r="Q6" i="1" s="1"/>
  <c r="Q3" i="1"/>
  <c r="C27" i="2" l="1"/>
  <c r="T5" i="2"/>
  <c r="S6" i="2" s="1"/>
  <c r="K11" i="2" s="1"/>
  <c r="L11" i="2" s="1"/>
  <c r="F12" i="1"/>
  <c r="D13" i="1" s="1"/>
  <c r="H29" i="1"/>
  <c r="H12" i="1"/>
  <c r="H11" i="1"/>
  <c r="H26" i="1"/>
  <c r="D27" i="1"/>
  <c r="H27" i="1" s="1"/>
  <c r="D28" i="1"/>
  <c r="L25" i="1"/>
  <c r="H13" i="1"/>
  <c r="H14" i="1" l="1"/>
  <c r="L14" i="1"/>
  <c r="D15" i="1"/>
  <c r="H11" i="2"/>
  <c r="D12" i="2"/>
  <c r="C28" i="2"/>
  <c r="F28" i="2" s="1"/>
  <c r="T8" i="2"/>
  <c r="T7" i="2"/>
  <c r="S8" i="2" s="1"/>
  <c r="C29" i="2"/>
  <c r="T6" i="2"/>
  <c r="S7" i="2" s="1"/>
  <c r="L12" i="1"/>
  <c r="L27" i="1"/>
  <c r="K28" i="1"/>
  <c r="L28" i="1" s="1"/>
  <c r="H28" i="1"/>
  <c r="H12" i="2" l="1"/>
  <c r="L15" i="1"/>
  <c r="H15" i="1"/>
  <c r="D16" i="1"/>
  <c r="H28" i="2"/>
  <c r="K28" i="2"/>
  <c r="L28" i="2" s="1"/>
  <c r="D29" i="2"/>
  <c r="F29" i="2" s="1"/>
  <c r="K29" i="2" s="1"/>
  <c r="L29" i="2" s="1"/>
  <c r="R10" i="2"/>
  <c r="R11" i="2" s="1"/>
  <c r="D13" i="2" l="1"/>
  <c r="H29" i="2"/>
  <c r="H19" i="1"/>
  <c r="D20" i="1"/>
  <c r="D21" i="1" s="1"/>
  <c r="L19" i="1"/>
  <c r="D14" i="2" l="1"/>
  <c r="F14" i="2" s="1"/>
  <c r="H16" i="1"/>
  <c r="L16" i="1"/>
  <c r="D17" i="1"/>
  <c r="H21" i="1"/>
  <c r="D22" i="1"/>
  <c r="L21" i="1"/>
  <c r="L20" i="1"/>
  <c r="H20" i="1"/>
  <c r="H13" i="2" l="1"/>
  <c r="H22" i="1"/>
  <c r="L22" i="1"/>
  <c r="D23" i="1"/>
  <c r="D15" i="2" l="1"/>
  <c r="H14" i="2"/>
  <c r="H17" i="1"/>
  <c r="L17" i="1"/>
  <c r="D18" i="1"/>
  <c r="F18" i="1" s="1"/>
  <c r="D24" i="1"/>
  <c r="F24" i="1" s="1"/>
  <c r="D25" i="1" s="1"/>
  <c r="K23" i="1"/>
  <c r="L23" i="1" s="1"/>
  <c r="H23" i="1"/>
  <c r="F15" i="2" l="1"/>
  <c r="K18" i="1"/>
  <c r="L18" i="1" s="1"/>
  <c r="D19" i="1"/>
  <c r="H18" i="1"/>
  <c r="H24" i="1"/>
  <c r="L24" i="1"/>
  <c r="H15" i="2" l="1"/>
  <c r="D16" i="2"/>
  <c r="F16" i="2" s="1"/>
  <c r="D17" i="2" l="1"/>
  <c r="F17" i="2" s="1"/>
  <c r="H16" i="2"/>
  <c r="H17" i="2" l="1"/>
  <c r="D18" i="2"/>
  <c r="F18" i="2"/>
  <c r="D19" i="2" s="1"/>
  <c r="H18" i="2"/>
  <c r="F19" i="2" l="1"/>
  <c r="H19" i="2" l="1"/>
  <c r="D20" i="2"/>
  <c r="F20" i="2" l="1"/>
  <c r="H20" i="2" l="1"/>
  <c r="D21" i="2"/>
  <c r="F21" i="2" l="1"/>
  <c r="H21" i="2" l="1"/>
  <c r="D22" i="2"/>
  <c r="F22" i="2" l="1"/>
  <c r="H22" i="2" l="1"/>
  <c r="D23" i="2"/>
  <c r="F23" i="2" l="1"/>
  <c r="D24" i="2" l="1"/>
  <c r="H23" i="2"/>
  <c r="F24" i="2" l="1"/>
  <c r="H24" i="2" l="1"/>
  <c r="D25" i="2"/>
  <c r="F25" i="2" l="1"/>
  <c r="H25" i="2" l="1"/>
  <c r="D26" i="2"/>
  <c r="F26" i="2" l="1"/>
  <c r="H26" i="2" l="1"/>
  <c r="H30" i="2" s="1"/>
  <c r="D27" i="2"/>
</calcChain>
</file>

<file path=xl/sharedStrings.xml><?xml version="1.0" encoding="utf-8"?>
<sst xmlns="http://schemas.openxmlformats.org/spreadsheetml/2006/main" count="103" uniqueCount="59">
  <si>
    <t>DEMANDAS</t>
  </si>
  <si>
    <t>PROBABILIDAD</t>
  </si>
  <si>
    <t>ACUMULADA</t>
  </si>
  <si>
    <t>MENOR</t>
  </si>
  <si>
    <t>MAYOR</t>
  </si>
  <si>
    <t>SEMANA</t>
  </si>
  <si>
    <t>ri</t>
  </si>
  <si>
    <t>DEMANDA</t>
  </si>
  <si>
    <t>INICIAL</t>
  </si>
  <si>
    <t>COSTO FALTANTE</t>
  </si>
  <si>
    <t>COSTO MANTENER</t>
  </si>
  <si>
    <t>COSTO DE ORDENAR</t>
  </si>
  <si>
    <t>TIEMPO DE ENTREGA</t>
  </si>
  <si>
    <t>DIA DE ENTREGA</t>
  </si>
  <si>
    <t xml:space="preserve">INGRESOS </t>
  </si>
  <si>
    <t>FINAL</t>
  </si>
  <si>
    <t>INVENTARIO</t>
  </si>
  <si>
    <t>POLITICA</t>
  </si>
  <si>
    <t>Q:</t>
  </si>
  <si>
    <t>R:</t>
  </si>
  <si>
    <t>NV.INICIAL:</t>
  </si>
  <si>
    <t>Ch:</t>
  </si>
  <si>
    <t>Co:</t>
  </si>
  <si>
    <t>Cf:</t>
  </si>
  <si>
    <t>TIEMPO ENTREGA</t>
  </si>
  <si>
    <t>TOTAL:</t>
  </si>
  <si>
    <t>Frecuencia en días</t>
  </si>
  <si>
    <t>FRE PEDIDO</t>
  </si>
  <si>
    <t>PREGUNTA 3</t>
  </si>
  <si>
    <t>Ca</t>
  </si>
  <si>
    <t>FDP</t>
  </si>
  <si>
    <t>FDA</t>
  </si>
  <si>
    <t>MIN</t>
  </si>
  <si>
    <t>MAX</t>
  </si>
  <si>
    <t>EVENTOS</t>
  </si>
  <si>
    <t>PREGUNTA 1</t>
  </si>
  <si>
    <t>LAMBDA</t>
  </si>
  <si>
    <t>UN</t>
  </si>
  <si>
    <t>TRABAJO NUMERO</t>
  </si>
  <si>
    <t>ALEATORIO</t>
  </si>
  <si>
    <t>TIEMPO ENTRE LLEGADA</t>
  </si>
  <si>
    <t>TIEMPO DE SERVICIO</t>
  </si>
  <si>
    <t>HORA DE LLEGADA EXACTA</t>
  </si>
  <si>
    <t>HORA DE INICIACION</t>
  </si>
  <si>
    <t>HORA DE TERMINACION</t>
  </si>
  <si>
    <t>TIEMPO DE ESPERA</t>
  </si>
  <si>
    <t>TIEMPO EN EL SISTEMA</t>
  </si>
  <si>
    <t>LLEGADA</t>
  </si>
  <si>
    <t>SERVICIO</t>
  </si>
  <si>
    <t>PROMEDIO:</t>
  </si>
  <si>
    <t>HOMBRES</t>
  </si>
  <si>
    <t>MUJERES</t>
  </si>
  <si>
    <t>PROMEDIO POR DIA</t>
  </si>
  <si>
    <t>hombres</t>
  </si>
  <si>
    <t>mujeres</t>
  </si>
  <si>
    <t>cantidad hombres</t>
  </si>
  <si>
    <t>cantidad mujeres</t>
  </si>
  <si>
    <t>15 dias</t>
  </si>
  <si>
    <t>30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</si>
</sst>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 * #,##0.00_ ;_ * \-#,##0.00_ ;_ * &quot;-&quot;??_ ;_ @_ "/>
    <numFmt numFmtId="166" formatCode="0.000"/>
    <numFmt numFmtId="167" formatCode="#,##0.000_ ;[Red]\-#,##0.000\ "/>
    <numFmt numFmtId="168" formatCode="\-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2" tint="-9.9978637043366805E-2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b/>
      <sz val="36"/>
      <color theme="1" tint="0.249977111117893"/>
      <name val="Arial"/>
      <family val="2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11"/>
      <color theme="5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122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166" fontId="0" fillId="7" borderId="0" xfId="0" applyNumberForma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0" fillId="7" borderId="0" xfId="0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166" fontId="0" fillId="7" borderId="9" xfId="0" applyNumberFormat="1" applyFill="1" applyBorder="1" applyAlignment="1">
      <alignment horizontal="center" vertical="center"/>
    </xf>
    <xf numFmtId="2" fontId="0" fillId="7" borderId="10" xfId="0" applyNumberForma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9" fontId="0" fillId="0" borderId="0" xfId="0" applyNumberFormat="1"/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4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7" fontId="0" fillId="0" borderId="1" xfId="1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4" fillId="9" borderId="28" xfId="0" applyFont="1" applyFill="1" applyBorder="1" applyAlignment="1">
      <alignment horizontal="center" vertical="center" wrapText="1"/>
    </xf>
    <xf numFmtId="0" fontId="15" fillId="9" borderId="29" xfId="0" applyFont="1" applyFill="1" applyBorder="1" applyAlignment="1">
      <alignment horizontal="center" vertical="center" wrapText="1"/>
    </xf>
    <xf numFmtId="0" fontId="14" fillId="9" borderId="29" xfId="0" applyFont="1" applyFill="1" applyBorder="1" applyAlignment="1">
      <alignment horizontal="center" vertical="center" wrapText="1"/>
    </xf>
    <xf numFmtId="0" fontId="14" fillId="9" borderId="30" xfId="0" applyFont="1" applyFill="1" applyBorder="1" applyAlignment="1">
      <alignment horizontal="center" vertical="center" wrapText="1"/>
    </xf>
    <xf numFmtId="0" fontId="14" fillId="9" borderId="31" xfId="0" applyFont="1" applyFill="1" applyBorder="1" applyAlignment="1">
      <alignment horizontal="center" vertical="center" wrapText="1"/>
    </xf>
    <xf numFmtId="0" fontId="15" fillId="9" borderId="11" xfId="0" applyFont="1" applyFill="1" applyBorder="1" applyAlignment="1">
      <alignment horizontal="center" vertical="center" wrapText="1"/>
    </xf>
    <xf numFmtId="0" fontId="14" fillId="9" borderId="32" xfId="0" applyFont="1" applyFill="1" applyBorder="1" applyAlignment="1">
      <alignment horizontal="center" vertical="center" wrapText="1"/>
    </xf>
    <xf numFmtId="0" fontId="14" fillId="9" borderId="33" xfId="0" applyFont="1" applyFill="1" applyBorder="1" applyAlignment="1">
      <alignment horizontal="center" vertical="center" wrapText="1"/>
    </xf>
    <xf numFmtId="0" fontId="16" fillId="9" borderId="34" xfId="0" applyFont="1" applyFill="1" applyBorder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F8DF-4463-4CA2-A264-6A959A13F7A4}">
  <dimension ref="A1:S30"/>
  <sheetViews>
    <sheetView topLeftCell="A7" zoomScale="80" zoomScaleNormal="80" workbookViewId="0">
      <selection activeCell="F3" sqref="F3"/>
    </sheetView>
  </sheetViews>
  <sheetFormatPr baseColWidth="10" defaultRowHeight="15" x14ac:dyDescent="0.25"/>
  <cols>
    <col min="1" max="1" width="12.28515625" customWidth="1"/>
    <col min="2" max="2" width="6.28515625" customWidth="1"/>
    <col min="3" max="3" width="13.7109375" customWidth="1"/>
    <col min="4" max="4" width="8.85546875" customWidth="1"/>
    <col min="5" max="5" width="13" customWidth="1"/>
    <col min="6" max="6" width="11" bestFit="1" customWidth="1"/>
    <col min="7" max="7" width="13.42578125" customWidth="1"/>
    <col min="8" max="8" width="13.5703125" customWidth="1"/>
    <col min="9" max="9" width="12.42578125" customWidth="1"/>
    <col min="10" max="10" width="12.28515625" customWidth="1"/>
    <col min="11" max="11" width="17" customWidth="1"/>
    <col min="12" max="12" width="13.85546875" customWidth="1"/>
    <col min="14" max="14" width="10.5703125" customWidth="1"/>
    <col min="15" max="15" width="18.85546875" customWidth="1"/>
    <col min="16" max="16" width="19.140625" customWidth="1"/>
    <col min="17" max="17" width="15" customWidth="1"/>
    <col min="18" max="18" width="12.140625" customWidth="1"/>
    <col min="19" max="19" width="9.5703125" customWidth="1"/>
  </cols>
  <sheetData>
    <row r="1" spans="1:19" ht="15.7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9" ht="15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27" t="s">
        <v>0</v>
      </c>
      <c r="P2" s="28" t="s">
        <v>1</v>
      </c>
      <c r="Q2" s="28" t="s">
        <v>2</v>
      </c>
      <c r="R2" s="28" t="s">
        <v>3</v>
      </c>
      <c r="S2" s="29" t="s">
        <v>4</v>
      </c>
    </row>
    <row r="3" spans="1:1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23">
        <v>500</v>
      </c>
      <c r="P3" s="24">
        <v>0.25</v>
      </c>
      <c r="Q3" s="25">
        <f>P3</f>
        <v>0.25</v>
      </c>
      <c r="R3" s="25">
        <v>0</v>
      </c>
      <c r="S3" s="26">
        <f>Q3</f>
        <v>0.25</v>
      </c>
    </row>
    <row r="4" spans="1:19" x14ac:dyDescent="0.25">
      <c r="A4" s="3"/>
      <c r="B4" s="3"/>
      <c r="C4" s="3"/>
      <c r="D4" s="3"/>
      <c r="E4" s="3"/>
      <c r="F4" s="3"/>
      <c r="G4" s="3"/>
      <c r="H4" s="3"/>
      <c r="I4" s="6" t="s">
        <v>18</v>
      </c>
      <c r="J4" s="30">
        <f>SQRT(2*12000*K7/I7)</f>
        <v>1095.4451150103323</v>
      </c>
      <c r="K4" s="3"/>
      <c r="L4" s="3"/>
      <c r="M4" s="3"/>
      <c r="O4" s="18">
        <v>450</v>
      </c>
      <c r="P4" s="1">
        <v>0.4</v>
      </c>
      <c r="Q4" s="2">
        <f>P4+Q3</f>
        <v>0.65</v>
      </c>
      <c r="R4" s="42">
        <f>S3+0.001</f>
        <v>0.251</v>
      </c>
      <c r="S4" s="19">
        <f t="shared" ref="S4:S6" si="0">Q4</f>
        <v>0.65</v>
      </c>
    </row>
    <row r="5" spans="1:19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18">
        <v>400</v>
      </c>
      <c r="P5" s="2">
        <v>0.2</v>
      </c>
      <c r="Q5" s="2">
        <f t="shared" ref="Q5:Q6" si="1">P5+Q4</f>
        <v>0.85000000000000009</v>
      </c>
      <c r="R5" s="42">
        <f t="shared" ref="R5:R6" si="2">S4+0.001</f>
        <v>0.65100000000000002</v>
      </c>
      <c r="S5" s="19">
        <f t="shared" si="0"/>
        <v>0.85000000000000009</v>
      </c>
    </row>
    <row r="6" spans="1:19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O6" s="20">
        <v>350</v>
      </c>
      <c r="P6" s="21">
        <v>0.15</v>
      </c>
      <c r="Q6" s="21">
        <f t="shared" si="1"/>
        <v>1</v>
      </c>
      <c r="R6" s="43">
        <f t="shared" si="2"/>
        <v>0.85100000000000009</v>
      </c>
      <c r="S6" s="22">
        <f t="shared" si="0"/>
        <v>1</v>
      </c>
    </row>
    <row r="7" spans="1:19" x14ac:dyDescent="0.25">
      <c r="A7" s="5" t="s">
        <v>17</v>
      </c>
      <c r="B7" s="6" t="s">
        <v>18</v>
      </c>
      <c r="C7" s="5">
        <v>1095</v>
      </c>
      <c r="D7" s="6" t="s">
        <v>19</v>
      </c>
      <c r="E7" s="5">
        <v>400</v>
      </c>
      <c r="F7" s="6" t="s">
        <v>20</v>
      </c>
      <c r="G7" s="5">
        <v>1000</v>
      </c>
      <c r="H7" s="6" t="s">
        <v>21</v>
      </c>
      <c r="I7" s="5">
        <v>0.5</v>
      </c>
      <c r="J7" s="6" t="s">
        <v>22</v>
      </c>
      <c r="K7" s="5">
        <v>25</v>
      </c>
      <c r="L7" s="6" t="s">
        <v>23</v>
      </c>
      <c r="M7" s="5">
        <v>0</v>
      </c>
    </row>
    <row r="8" spans="1:19" ht="15.75" thickBo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9" ht="19.149999999999999" customHeight="1" x14ac:dyDescent="0.25">
      <c r="A9" s="91" t="s">
        <v>5</v>
      </c>
      <c r="B9" s="90" t="s">
        <v>6</v>
      </c>
      <c r="C9" s="90" t="s">
        <v>7</v>
      </c>
      <c r="D9" s="90" t="s">
        <v>16</v>
      </c>
      <c r="E9" s="90"/>
      <c r="F9" s="90"/>
      <c r="G9" s="86" t="s">
        <v>9</v>
      </c>
      <c r="H9" s="86" t="s">
        <v>10</v>
      </c>
      <c r="I9" s="86" t="s">
        <v>11</v>
      </c>
      <c r="J9" s="86" t="s">
        <v>6</v>
      </c>
      <c r="K9" s="86" t="s">
        <v>12</v>
      </c>
      <c r="L9" s="88" t="s">
        <v>13</v>
      </c>
      <c r="M9" s="3"/>
    </row>
    <row r="10" spans="1:19" x14ac:dyDescent="0.25">
      <c r="A10" s="92"/>
      <c r="B10" s="93"/>
      <c r="C10" s="93"/>
      <c r="D10" s="4" t="s">
        <v>8</v>
      </c>
      <c r="E10" s="4" t="s">
        <v>14</v>
      </c>
      <c r="F10" s="4" t="s">
        <v>15</v>
      </c>
      <c r="G10" s="87"/>
      <c r="H10" s="87"/>
      <c r="I10" s="87"/>
      <c r="J10" s="87"/>
      <c r="K10" s="87"/>
      <c r="L10" s="89"/>
      <c r="M10" s="3"/>
    </row>
    <row r="11" spans="1:19" x14ac:dyDescent="0.25">
      <c r="A11" s="9">
        <v>1</v>
      </c>
      <c r="B11" s="31">
        <v>0.56000000000000005</v>
      </c>
      <c r="C11" s="31">
        <f>LOOKUP(B11,R$3:S$6,O$3:O$6)</f>
        <v>450</v>
      </c>
      <c r="D11" s="31">
        <f>G7</f>
        <v>1000</v>
      </c>
      <c r="E11" s="31"/>
      <c r="F11" s="31">
        <f>D11-C11</f>
        <v>550</v>
      </c>
      <c r="G11" s="31"/>
      <c r="H11" s="31">
        <f>I$7*F11</f>
        <v>275</v>
      </c>
      <c r="I11" s="31"/>
      <c r="J11" s="31">
        <v>0.28000000000000003</v>
      </c>
      <c r="K11" s="31">
        <f>IF(F11&lt;=E$7,LOOKUP(J11,R$18:S$20,O$18:O$20),0)</f>
        <v>0</v>
      </c>
      <c r="L11" s="32">
        <f>IF(K11&gt;0,K11+A11+1,0)</f>
        <v>0</v>
      </c>
      <c r="M11" s="3"/>
    </row>
    <row r="12" spans="1:19" x14ac:dyDescent="0.25">
      <c r="A12" s="9">
        <v>2</v>
      </c>
      <c r="B12" s="31">
        <v>0.37</v>
      </c>
      <c r="C12" s="31">
        <f t="shared" ref="C12:C20" si="3">LOOKUP(B12,R$3:S$6,O$3:O$6)</f>
        <v>450</v>
      </c>
      <c r="D12" s="31">
        <f>F11</f>
        <v>550</v>
      </c>
      <c r="E12" s="31"/>
      <c r="F12" s="31">
        <f>D12-C12</f>
        <v>100</v>
      </c>
      <c r="G12" s="31"/>
      <c r="H12" s="31">
        <f t="shared" ref="H12:H18" si="4">I$7*F12</f>
        <v>50</v>
      </c>
      <c r="I12" s="31"/>
      <c r="J12" s="31">
        <v>0.61</v>
      </c>
      <c r="K12" s="31">
        <f>IF(F12&lt;=E$7,LOOKUP(J12,R$18:S$20,O$18:O$20),0)</f>
        <v>4</v>
      </c>
      <c r="L12" s="32">
        <f t="shared" ref="L12:L18" si="5">IF(K12&gt;0,K12+A12+1,0)</f>
        <v>7</v>
      </c>
      <c r="M12" s="3"/>
    </row>
    <row r="13" spans="1:19" x14ac:dyDescent="0.25">
      <c r="A13" s="9">
        <v>3</v>
      </c>
      <c r="B13" s="31">
        <v>0.1</v>
      </c>
      <c r="C13" s="31">
        <f t="shared" si="3"/>
        <v>500</v>
      </c>
      <c r="D13" s="31">
        <f t="shared" ref="D13:D18" si="6">F12</f>
        <v>100</v>
      </c>
      <c r="E13" s="31"/>
      <c r="F13" s="33">
        <v>0</v>
      </c>
      <c r="G13" s="31"/>
      <c r="H13" s="31">
        <f t="shared" si="4"/>
        <v>0</v>
      </c>
      <c r="I13" s="31"/>
      <c r="J13" s="31">
        <v>0.88</v>
      </c>
      <c r="K13" s="33">
        <v>0</v>
      </c>
      <c r="L13" s="32">
        <f t="shared" si="5"/>
        <v>0</v>
      </c>
      <c r="M13" s="3"/>
    </row>
    <row r="14" spans="1:19" x14ac:dyDescent="0.25">
      <c r="A14" s="9">
        <v>4</v>
      </c>
      <c r="B14" s="31">
        <v>0.59</v>
      </c>
      <c r="C14" s="31">
        <f t="shared" si="3"/>
        <v>450</v>
      </c>
      <c r="D14" s="31">
        <f t="shared" si="6"/>
        <v>0</v>
      </c>
      <c r="E14" s="31"/>
      <c r="F14" s="33">
        <v>0</v>
      </c>
      <c r="G14" s="31"/>
      <c r="H14" s="31">
        <f t="shared" si="4"/>
        <v>0</v>
      </c>
      <c r="I14" s="31"/>
      <c r="J14" s="31">
        <v>0.02</v>
      </c>
      <c r="K14" s="33">
        <v>0</v>
      </c>
      <c r="L14" s="32">
        <f t="shared" si="5"/>
        <v>0</v>
      </c>
      <c r="M14" s="3"/>
    </row>
    <row r="15" spans="1:19" x14ac:dyDescent="0.25">
      <c r="A15" s="9">
        <v>5</v>
      </c>
      <c r="B15" s="31">
        <v>0.99</v>
      </c>
      <c r="C15" s="31">
        <f t="shared" si="3"/>
        <v>350</v>
      </c>
      <c r="D15" s="31">
        <f t="shared" si="6"/>
        <v>0</v>
      </c>
      <c r="E15" s="31"/>
      <c r="F15" s="33">
        <v>0</v>
      </c>
      <c r="G15" s="31"/>
      <c r="H15" s="31">
        <f t="shared" si="4"/>
        <v>0</v>
      </c>
      <c r="I15" s="31"/>
      <c r="J15" s="31">
        <v>0.88</v>
      </c>
      <c r="K15" s="33">
        <v>0</v>
      </c>
      <c r="L15" s="32">
        <f t="shared" si="5"/>
        <v>0</v>
      </c>
      <c r="M15" s="3"/>
    </row>
    <row r="16" spans="1:19" ht="15" customHeight="1" thickBot="1" x14ac:dyDescent="0.3">
      <c r="A16" s="9">
        <v>6</v>
      </c>
      <c r="B16" s="31">
        <v>0.38</v>
      </c>
      <c r="C16" s="31">
        <f t="shared" si="3"/>
        <v>450</v>
      </c>
      <c r="D16" s="31">
        <f t="shared" si="6"/>
        <v>0</v>
      </c>
      <c r="E16" s="31"/>
      <c r="F16" s="33">
        <v>0</v>
      </c>
      <c r="G16" s="31"/>
      <c r="H16" s="31">
        <f t="shared" si="4"/>
        <v>0</v>
      </c>
      <c r="I16" s="31"/>
      <c r="J16" s="31">
        <v>0.39</v>
      </c>
      <c r="K16" s="33">
        <v>0</v>
      </c>
      <c r="L16" s="32">
        <f t="shared" si="5"/>
        <v>0</v>
      </c>
      <c r="M16" s="3"/>
    </row>
    <row r="17" spans="1:19" ht="22.5" customHeight="1" x14ac:dyDescent="0.25">
      <c r="A17" s="34">
        <v>7</v>
      </c>
      <c r="B17" s="31">
        <v>0.59</v>
      </c>
      <c r="C17" s="31">
        <f t="shared" si="3"/>
        <v>450</v>
      </c>
      <c r="D17" s="31">
        <f t="shared" si="6"/>
        <v>0</v>
      </c>
      <c r="E17" s="31">
        <f>C7</f>
        <v>1095</v>
      </c>
      <c r="F17" s="31">
        <f>D17+E17-C17</f>
        <v>645</v>
      </c>
      <c r="G17" s="31"/>
      <c r="H17" s="31">
        <f t="shared" si="4"/>
        <v>322.5</v>
      </c>
      <c r="I17" s="31">
        <f>K7</f>
        <v>25</v>
      </c>
      <c r="J17" s="31">
        <v>0.28999999999999998</v>
      </c>
      <c r="K17" s="31">
        <f>IF(F17&lt;=E$7,LOOKUP(J17,R$18:S$20,O$18:O$20),0)</f>
        <v>0</v>
      </c>
      <c r="L17" s="32">
        <f t="shared" si="5"/>
        <v>0</v>
      </c>
      <c r="M17" s="3"/>
      <c r="O17" s="83" t="s">
        <v>24</v>
      </c>
      <c r="P17" s="84" t="s">
        <v>1</v>
      </c>
      <c r="Q17" s="84" t="s">
        <v>2</v>
      </c>
      <c r="R17" s="84" t="s">
        <v>3</v>
      </c>
      <c r="S17" s="85" t="s">
        <v>4</v>
      </c>
    </row>
    <row r="18" spans="1:19" x14ac:dyDescent="0.25">
      <c r="A18" s="9">
        <v>8</v>
      </c>
      <c r="B18" s="31">
        <v>0.65</v>
      </c>
      <c r="C18" s="31">
        <f t="shared" si="3"/>
        <v>450</v>
      </c>
      <c r="D18" s="31">
        <f t="shared" si="6"/>
        <v>645</v>
      </c>
      <c r="E18" s="31"/>
      <c r="F18" s="31">
        <f>D18-C18</f>
        <v>195</v>
      </c>
      <c r="G18" s="31"/>
      <c r="H18" s="31">
        <f t="shared" si="4"/>
        <v>97.5</v>
      </c>
      <c r="I18" s="31"/>
      <c r="J18" s="31">
        <v>0.56999999999999995</v>
      </c>
      <c r="K18" s="31">
        <f t="shared" ref="K18" si="7">IF(F18&lt;=E$7,LOOKUP(J18,R$18:S$20,O$18:O$20),0)</f>
        <v>4</v>
      </c>
      <c r="L18" s="32">
        <f t="shared" si="5"/>
        <v>13</v>
      </c>
      <c r="M18" s="3"/>
      <c r="O18" s="9">
        <v>2</v>
      </c>
      <c r="P18" s="10">
        <v>0.15</v>
      </c>
      <c r="Q18" s="10">
        <f>P18</f>
        <v>0.15</v>
      </c>
      <c r="R18" s="10">
        <v>0</v>
      </c>
      <c r="S18" s="11">
        <f>Q18</f>
        <v>0.15</v>
      </c>
    </row>
    <row r="19" spans="1:19" x14ac:dyDescent="0.25">
      <c r="A19" s="9">
        <v>9</v>
      </c>
      <c r="B19" s="31">
        <v>0.32</v>
      </c>
      <c r="C19" s="31">
        <f t="shared" si="3"/>
        <v>450</v>
      </c>
      <c r="D19" s="31">
        <f t="shared" ref="D19:D20" si="8">F18</f>
        <v>195</v>
      </c>
      <c r="E19" s="31"/>
      <c r="F19" s="33">
        <v>0</v>
      </c>
      <c r="G19" s="31"/>
      <c r="H19" s="31">
        <f t="shared" ref="H19:H20" si="9">I$7*F19</f>
        <v>0</v>
      </c>
      <c r="I19" s="31"/>
      <c r="J19" s="31">
        <v>0.31</v>
      </c>
      <c r="K19" s="33">
        <v>0</v>
      </c>
      <c r="L19" s="32">
        <f t="shared" ref="L19:L20" si="10">IF(K19&gt;0,K19+A19+1,0)</f>
        <v>0</v>
      </c>
      <c r="M19" s="3"/>
      <c r="O19" s="12">
        <v>3</v>
      </c>
      <c r="P19" s="10">
        <v>0.35</v>
      </c>
      <c r="Q19" s="10">
        <f>P19+Q18</f>
        <v>0.5</v>
      </c>
      <c r="R19" s="10">
        <f>S18+0.01</f>
        <v>0.16</v>
      </c>
      <c r="S19" s="11">
        <f>Q19</f>
        <v>0.5</v>
      </c>
    </row>
    <row r="20" spans="1:19" ht="15.75" thickBot="1" x14ac:dyDescent="0.3">
      <c r="A20" s="9">
        <v>10</v>
      </c>
      <c r="B20" s="31">
        <v>0.2</v>
      </c>
      <c r="C20" s="31">
        <f t="shared" si="3"/>
        <v>500</v>
      </c>
      <c r="D20" s="31">
        <f t="shared" si="8"/>
        <v>0</v>
      </c>
      <c r="E20" s="31"/>
      <c r="F20" s="33">
        <v>0</v>
      </c>
      <c r="G20" s="31"/>
      <c r="H20" s="31">
        <f t="shared" si="9"/>
        <v>0</v>
      </c>
      <c r="I20" s="31"/>
      <c r="J20" s="31">
        <v>0.28999999999999998</v>
      </c>
      <c r="K20" s="33">
        <v>0</v>
      </c>
      <c r="L20" s="32">
        <f t="shared" si="10"/>
        <v>0</v>
      </c>
      <c r="M20" s="3"/>
      <c r="O20" s="13">
        <v>4</v>
      </c>
      <c r="P20" s="14">
        <v>0.5</v>
      </c>
      <c r="Q20" s="14">
        <f>P20+Q19</f>
        <v>1</v>
      </c>
      <c r="R20" s="14">
        <f>S19+0.01</f>
        <v>0.51</v>
      </c>
      <c r="S20" s="15">
        <f>Q20</f>
        <v>1</v>
      </c>
    </row>
    <row r="21" spans="1:19" x14ac:dyDescent="0.25">
      <c r="A21" s="9">
        <v>11</v>
      </c>
      <c r="B21" s="31">
        <v>0.62</v>
      </c>
      <c r="C21" s="31">
        <f t="shared" ref="C21:C23" si="11">LOOKUP(B21,R$3:S$6,O$3:O$6)</f>
        <v>450</v>
      </c>
      <c r="D21" s="31">
        <f t="shared" ref="D21:D23" si="12">F20</f>
        <v>0</v>
      </c>
      <c r="E21" s="31"/>
      <c r="F21" s="33">
        <v>0</v>
      </c>
      <c r="G21" s="31"/>
      <c r="H21" s="31">
        <f t="shared" ref="H21:H23" si="13">I$7*F21</f>
        <v>0</v>
      </c>
      <c r="I21" s="31"/>
      <c r="J21" s="31">
        <v>0.8</v>
      </c>
      <c r="K21" s="33">
        <v>0</v>
      </c>
      <c r="L21" s="32">
        <f t="shared" ref="L21:L23" si="14">IF(K21&gt;0,K21+A21+1,0)</f>
        <v>0</v>
      </c>
      <c r="M21" s="3"/>
    </row>
    <row r="22" spans="1:19" x14ac:dyDescent="0.25">
      <c r="A22" s="9">
        <v>12</v>
      </c>
      <c r="B22" s="31">
        <v>0.13</v>
      </c>
      <c r="C22" s="31">
        <f t="shared" si="11"/>
        <v>500</v>
      </c>
      <c r="D22" s="31">
        <f t="shared" si="12"/>
        <v>0</v>
      </c>
      <c r="E22" s="31"/>
      <c r="F22" s="33">
        <v>0</v>
      </c>
      <c r="G22" s="31"/>
      <c r="H22" s="31">
        <f t="shared" si="13"/>
        <v>0</v>
      </c>
      <c r="I22" s="31"/>
      <c r="J22" s="31">
        <v>0.23</v>
      </c>
      <c r="K22" s="33">
        <v>0</v>
      </c>
      <c r="L22" s="32">
        <f t="shared" si="14"/>
        <v>0</v>
      </c>
    </row>
    <row r="23" spans="1:19" x14ac:dyDescent="0.25">
      <c r="A23" s="34">
        <v>13</v>
      </c>
      <c r="B23" s="31">
        <v>0.78</v>
      </c>
      <c r="C23" s="31">
        <f t="shared" si="11"/>
        <v>400</v>
      </c>
      <c r="D23" s="31">
        <f t="shared" si="12"/>
        <v>0</v>
      </c>
      <c r="E23" s="31">
        <f>C7</f>
        <v>1095</v>
      </c>
      <c r="F23" s="31">
        <f>D23+E23-C23</f>
        <v>695</v>
      </c>
      <c r="G23" s="31"/>
      <c r="H23" s="31">
        <f t="shared" si="13"/>
        <v>347.5</v>
      </c>
      <c r="I23" s="31">
        <f>K7</f>
        <v>25</v>
      </c>
      <c r="J23" s="31">
        <v>0.13</v>
      </c>
      <c r="K23" s="31">
        <f t="shared" ref="K23" si="15">IF(F23&lt;=E$7,LOOKUP(J23,R$18:S$20,O$18:O$20),0)</f>
        <v>0</v>
      </c>
      <c r="L23" s="32">
        <f t="shared" si="14"/>
        <v>0</v>
      </c>
    </row>
    <row r="24" spans="1:19" x14ac:dyDescent="0.25">
      <c r="A24" s="9">
        <v>14</v>
      </c>
      <c r="B24" s="31">
        <v>0.21</v>
      </c>
      <c r="C24" s="31">
        <f t="shared" ref="C24" si="16">LOOKUP(B24,R$3:S$6,O$3:O$6)</f>
        <v>500</v>
      </c>
      <c r="D24" s="31">
        <f t="shared" ref="D24" si="17">F23</f>
        <v>695</v>
      </c>
      <c r="E24" s="31"/>
      <c r="F24" s="31">
        <f t="shared" ref="F24" si="18">D24-C24</f>
        <v>195</v>
      </c>
      <c r="G24" s="31"/>
      <c r="H24" s="31">
        <f t="shared" ref="H24" si="19">I$7*F24</f>
        <v>97.5</v>
      </c>
      <c r="I24" s="31"/>
      <c r="J24" s="31">
        <v>0.18</v>
      </c>
      <c r="K24" s="31">
        <f>IF(F24&lt;=E$7,LOOKUP(J24,R$18:S$20,O$18:O$20),0)</f>
        <v>3</v>
      </c>
      <c r="L24" s="32">
        <f t="shared" ref="L24" si="20">IF(K24&gt;0,K24+A24+1,0)</f>
        <v>18</v>
      </c>
    </row>
    <row r="25" spans="1:19" x14ac:dyDescent="0.25">
      <c r="A25" s="9">
        <v>15</v>
      </c>
      <c r="B25" s="31">
        <v>0.76</v>
      </c>
      <c r="C25" s="31">
        <f t="shared" ref="C25" si="21">LOOKUP(B25,R$3:S$6,O$3:O$6)</f>
        <v>400</v>
      </c>
      <c r="D25" s="31">
        <f t="shared" ref="D25" si="22">F24</f>
        <v>195</v>
      </c>
      <c r="E25" s="31"/>
      <c r="F25" s="33">
        <v>0</v>
      </c>
      <c r="G25" s="31"/>
      <c r="H25" s="31">
        <f t="shared" ref="H25" si="23">I$7*F25</f>
        <v>0</v>
      </c>
      <c r="I25" s="31"/>
      <c r="J25" s="31">
        <v>0.19</v>
      </c>
      <c r="K25" s="33">
        <v>0</v>
      </c>
      <c r="L25" s="32">
        <f t="shared" ref="L25" si="24">IF(K25&gt;0,K25+A25+1,0)</f>
        <v>0</v>
      </c>
    </row>
    <row r="26" spans="1:19" x14ac:dyDescent="0.25">
      <c r="A26" s="9">
        <v>16</v>
      </c>
      <c r="B26" s="31">
        <v>0.86</v>
      </c>
      <c r="C26" s="31">
        <f t="shared" ref="C26:C28" si="25">LOOKUP(B26,R$3:S$6,O$3:O$6)</f>
        <v>350</v>
      </c>
      <c r="D26" s="31">
        <f t="shared" ref="D26:D28" si="26">F25</f>
        <v>0</v>
      </c>
      <c r="E26" s="31"/>
      <c r="F26" s="33">
        <v>0</v>
      </c>
      <c r="G26" s="31"/>
      <c r="H26" s="31">
        <f t="shared" ref="H26:H28" si="27">I$7*F26</f>
        <v>0</v>
      </c>
      <c r="I26" s="31"/>
      <c r="J26" s="31">
        <v>0.23</v>
      </c>
      <c r="K26" s="33">
        <v>0</v>
      </c>
      <c r="L26" s="32">
        <f t="shared" ref="L26:L28" si="28">IF(K26&gt;0,K26+A26+1,0)</f>
        <v>0</v>
      </c>
    </row>
    <row r="27" spans="1:19" x14ac:dyDescent="0.25">
      <c r="A27" s="9">
        <v>17</v>
      </c>
      <c r="B27" s="31">
        <v>0.28000000000000003</v>
      </c>
      <c r="C27" s="31">
        <f t="shared" si="25"/>
        <v>450</v>
      </c>
      <c r="D27" s="31">
        <f t="shared" si="26"/>
        <v>0</v>
      </c>
      <c r="E27" s="31"/>
      <c r="F27" s="33">
        <v>0</v>
      </c>
      <c r="G27" s="31"/>
      <c r="H27" s="31">
        <f t="shared" si="27"/>
        <v>0</v>
      </c>
      <c r="I27" s="31"/>
      <c r="J27" s="31">
        <v>0.18</v>
      </c>
      <c r="K27" s="33">
        <v>0</v>
      </c>
      <c r="L27" s="32">
        <f t="shared" si="28"/>
        <v>0</v>
      </c>
    </row>
    <row r="28" spans="1:19" x14ac:dyDescent="0.25">
      <c r="A28" s="34">
        <v>18</v>
      </c>
      <c r="B28" s="31">
        <v>0.45</v>
      </c>
      <c r="C28" s="31">
        <f t="shared" si="25"/>
        <v>450</v>
      </c>
      <c r="D28" s="31">
        <f t="shared" si="26"/>
        <v>0</v>
      </c>
      <c r="E28" s="31">
        <f>C7</f>
        <v>1095</v>
      </c>
      <c r="F28" s="31">
        <f>D28+E28-C28</f>
        <v>645</v>
      </c>
      <c r="G28" s="31"/>
      <c r="H28" s="31">
        <f t="shared" si="27"/>
        <v>322.5</v>
      </c>
      <c r="I28" s="31">
        <f>K7</f>
        <v>25</v>
      </c>
      <c r="J28" s="31">
        <v>0.23</v>
      </c>
      <c r="K28" s="31">
        <f t="shared" ref="K28" si="29">IF(F28&lt;=E$7,LOOKUP(J28,R$18:S$20,O$18:O$20),0)</f>
        <v>0</v>
      </c>
      <c r="L28" s="32">
        <f t="shared" si="28"/>
        <v>0</v>
      </c>
    </row>
    <row r="29" spans="1:19" ht="15.75" thickBot="1" x14ac:dyDescent="0.3">
      <c r="A29" s="35">
        <v>19</v>
      </c>
      <c r="B29" s="36">
        <v>0.9</v>
      </c>
      <c r="C29" s="36">
        <f t="shared" ref="C29" si="30">LOOKUP(B29,R$3:S$6,O$3:O$6)</f>
        <v>350</v>
      </c>
      <c r="D29" s="36">
        <f t="shared" ref="D29" si="31">F28</f>
        <v>645</v>
      </c>
      <c r="E29" s="36">
        <f>C8</f>
        <v>0</v>
      </c>
      <c r="F29" s="36">
        <f>D29+E29-C29</f>
        <v>295</v>
      </c>
      <c r="G29" s="36"/>
      <c r="H29" s="36">
        <f t="shared" ref="H29" si="32">I$7*F29</f>
        <v>147.5</v>
      </c>
      <c r="I29" s="36"/>
      <c r="J29" s="36">
        <v>0.46</v>
      </c>
      <c r="K29" s="36">
        <f>IF(F29&lt;=E$7,LOOKUP(J29,R$18:S$20,O$18:O$20),0)</f>
        <v>3</v>
      </c>
      <c r="L29" s="37">
        <f t="shared" ref="L29" si="33">IF(K29&gt;0,K29+A29+1,0)</f>
        <v>23</v>
      </c>
    </row>
    <row r="30" spans="1:19" ht="15.75" thickBot="1" x14ac:dyDescent="0.3">
      <c r="G30" s="38" t="s">
        <v>25</v>
      </c>
      <c r="H30" s="39">
        <f>SUM(H11:H29)</f>
        <v>1660</v>
      </c>
      <c r="I30" s="40">
        <f>SUM(I11:I29)</f>
        <v>75</v>
      </c>
    </row>
  </sheetData>
  <mergeCells count="10">
    <mergeCell ref="A9:A10"/>
    <mergeCell ref="C9:C10"/>
    <mergeCell ref="B9:B10"/>
    <mergeCell ref="G9:G10"/>
    <mergeCell ref="H9:H10"/>
    <mergeCell ref="I9:I10"/>
    <mergeCell ref="J9:J10"/>
    <mergeCell ref="K9:K10"/>
    <mergeCell ref="L9:L10"/>
    <mergeCell ref="D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56DB-379E-4119-9C43-83779C84CD7B}">
  <dimension ref="A1:N40"/>
  <sheetViews>
    <sheetView topLeftCell="A13" zoomScale="85" zoomScaleNormal="85" workbookViewId="0">
      <selection activeCell="I21" sqref="I21:I35"/>
    </sheetView>
  </sheetViews>
  <sheetFormatPr baseColWidth="10" defaultRowHeight="15" x14ac:dyDescent="0.25"/>
  <cols>
    <col min="9" max="9" width="16.140625" customWidth="1"/>
    <col min="12" max="12" width="26.7109375" customWidth="1"/>
    <col min="13" max="13" width="22.7109375" customWidth="1"/>
    <col min="14" max="14" width="28.85546875" customWidth="1"/>
    <col min="15" max="15" width="21.42578125" customWidth="1"/>
    <col min="16" max="16" width="18.42578125" customWidth="1"/>
  </cols>
  <sheetData>
    <row r="1" spans="1:14" ht="45" x14ac:dyDescent="0.25">
      <c r="A1" s="98" t="s">
        <v>35</v>
      </c>
      <c r="B1" s="98"/>
      <c r="C1" s="98"/>
      <c r="D1" s="98"/>
      <c r="E1" s="98"/>
    </row>
    <row r="4" spans="1:14" x14ac:dyDescent="0.25">
      <c r="B4" s="94" t="s">
        <v>50</v>
      </c>
      <c r="C4" s="95"/>
      <c r="D4" s="95"/>
      <c r="E4" s="95"/>
      <c r="F4" s="96"/>
    </row>
    <row r="5" spans="1:14" x14ac:dyDescent="0.25">
      <c r="B5" s="73" t="s">
        <v>29</v>
      </c>
      <c r="C5" s="73" t="s">
        <v>30</v>
      </c>
      <c r="D5" s="74" t="s">
        <v>31</v>
      </c>
      <c r="E5" s="74" t="s">
        <v>32</v>
      </c>
      <c r="F5" s="74" t="s">
        <v>33</v>
      </c>
      <c r="H5" s="97" t="s">
        <v>34</v>
      </c>
      <c r="I5" s="97"/>
      <c r="K5" s="75"/>
      <c r="L5" s="76" t="s">
        <v>53</v>
      </c>
      <c r="M5" s="76" t="s">
        <v>54</v>
      </c>
      <c r="N5" s="76" t="s">
        <v>52</v>
      </c>
    </row>
    <row r="6" spans="1:14" x14ac:dyDescent="0.25">
      <c r="B6" s="73">
        <v>0</v>
      </c>
      <c r="C6" s="73">
        <v>0.45</v>
      </c>
      <c r="D6" s="74">
        <f>+C6</f>
        <v>0.45</v>
      </c>
      <c r="E6" s="74">
        <v>0</v>
      </c>
      <c r="F6" s="74">
        <f>D6</f>
        <v>0.45</v>
      </c>
      <c r="H6" s="77">
        <v>1</v>
      </c>
      <c r="I6" s="77">
        <v>0.69</v>
      </c>
      <c r="L6" s="77">
        <f>LOOKUP(I6,E$6:F$9,B$6:B$9)</f>
        <v>1</v>
      </c>
      <c r="M6" s="77">
        <f>LOOKUP(I6,E$14:F$17,B$14:B$17)</f>
        <v>1</v>
      </c>
      <c r="N6" s="77">
        <f>AVERAGE(L6:M6)</f>
        <v>1</v>
      </c>
    </row>
    <row r="7" spans="1:14" x14ac:dyDescent="0.25">
      <c r="B7" s="73">
        <v>1</v>
      </c>
      <c r="C7" s="73">
        <v>0.35</v>
      </c>
      <c r="D7" s="74">
        <f>D6+C7</f>
        <v>0.8</v>
      </c>
      <c r="E7" s="74">
        <f>F6</f>
        <v>0.45</v>
      </c>
      <c r="F7" s="74">
        <f>D7</f>
        <v>0.8</v>
      </c>
      <c r="H7" s="77">
        <v>2</v>
      </c>
      <c r="I7" s="77">
        <v>0.86</v>
      </c>
      <c r="L7" s="77">
        <f t="shared" ref="L7:L35" si="0">LOOKUP(I7,E$6:F$9,B$6:B$9)</f>
        <v>2</v>
      </c>
      <c r="M7" s="77">
        <f t="shared" ref="M7:M35" si="1">LOOKUP(I7,E$14:F$17,B$14:B$17)</f>
        <v>2</v>
      </c>
      <c r="N7" s="77">
        <f t="shared" ref="N7:N35" si="2">AVERAGE(L7:M7)</f>
        <v>2</v>
      </c>
    </row>
    <row r="8" spans="1:14" x14ac:dyDescent="0.25">
      <c r="B8" s="73">
        <v>2</v>
      </c>
      <c r="C8" s="73">
        <v>0.15</v>
      </c>
      <c r="D8" s="74">
        <f>D7+C8</f>
        <v>0.95000000000000007</v>
      </c>
      <c r="E8" s="74">
        <f>F7</f>
        <v>0.8</v>
      </c>
      <c r="F8" s="74">
        <f>D8</f>
        <v>0.95000000000000007</v>
      </c>
      <c r="H8" s="77">
        <v>3</v>
      </c>
      <c r="I8" s="77">
        <v>0.13</v>
      </c>
      <c r="L8" s="77">
        <f t="shared" si="0"/>
        <v>0</v>
      </c>
      <c r="M8" s="77">
        <f t="shared" si="1"/>
        <v>0</v>
      </c>
      <c r="N8" s="77">
        <f t="shared" si="2"/>
        <v>0</v>
      </c>
    </row>
    <row r="9" spans="1:14" x14ac:dyDescent="0.25">
      <c r="B9" s="73">
        <v>3</v>
      </c>
      <c r="C9" s="73">
        <v>0.05</v>
      </c>
      <c r="D9" s="74">
        <f>D8+C9</f>
        <v>1</v>
      </c>
      <c r="E9" s="74">
        <f>F8</f>
        <v>0.95000000000000007</v>
      </c>
      <c r="F9" s="74">
        <f>D9</f>
        <v>1</v>
      </c>
      <c r="H9" s="77">
        <v>4</v>
      </c>
      <c r="I9" s="77">
        <v>0.55000000000000004</v>
      </c>
      <c r="L9" s="77">
        <f t="shared" si="0"/>
        <v>1</v>
      </c>
      <c r="M9" s="77">
        <f t="shared" si="1"/>
        <v>1</v>
      </c>
      <c r="N9" s="77">
        <f t="shared" si="2"/>
        <v>1</v>
      </c>
    </row>
    <row r="10" spans="1:14" x14ac:dyDescent="0.25">
      <c r="B10" s="78"/>
      <c r="C10" s="78"/>
      <c r="H10" s="77">
        <v>5</v>
      </c>
      <c r="I10" s="77">
        <v>0.33</v>
      </c>
      <c r="L10" s="77">
        <f t="shared" si="0"/>
        <v>0</v>
      </c>
      <c r="M10" s="77">
        <f t="shared" si="1"/>
        <v>1</v>
      </c>
      <c r="N10" s="77">
        <f t="shared" si="2"/>
        <v>0.5</v>
      </c>
    </row>
    <row r="11" spans="1:14" x14ac:dyDescent="0.25">
      <c r="B11" s="78"/>
      <c r="C11" s="78"/>
      <c r="H11" s="77">
        <v>6</v>
      </c>
      <c r="I11" s="77">
        <v>0.25</v>
      </c>
      <c r="L11" s="77">
        <f t="shared" si="0"/>
        <v>0</v>
      </c>
      <c r="M11" s="77">
        <f t="shared" si="1"/>
        <v>1</v>
      </c>
      <c r="N11" s="77">
        <f t="shared" si="2"/>
        <v>0.5</v>
      </c>
    </row>
    <row r="12" spans="1:14" x14ac:dyDescent="0.25">
      <c r="B12" s="94" t="s">
        <v>51</v>
      </c>
      <c r="C12" s="95"/>
      <c r="D12" s="95"/>
      <c r="E12" s="95"/>
      <c r="F12" s="96"/>
      <c r="H12" s="77">
        <v>7</v>
      </c>
      <c r="I12" s="77">
        <v>0.53</v>
      </c>
      <c r="L12" s="77">
        <f t="shared" si="0"/>
        <v>1</v>
      </c>
      <c r="M12" s="77">
        <f t="shared" si="1"/>
        <v>1</v>
      </c>
      <c r="N12" s="77">
        <f t="shared" si="2"/>
        <v>1</v>
      </c>
    </row>
    <row r="13" spans="1:14" x14ac:dyDescent="0.25">
      <c r="B13" s="73" t="s">
        <v>29</v>
      </c>
      <c r="C13" s="73" t="s">
        <v>30</v>
      </c>
      <c r="D13" s="74" t="s">
        <v>31</v>
      </c>
      <c r="E13" s="74" t="s">
        <v>32</v>
      </c>
      <c r="F13" s="74" t="s">
        <v>33</v>
      </c>
      <c r="H13" s="77">
        <v>8</v>
      </c>
      <c r="I13" s="77">
        <v>0.25</v>
      </c>
      <c r="L13" s="77">
        <f t="shared" si="0"/>
        <v>0</v>
      </c>
      <c r="M13" s="77">
        <f t="shared" si="1"/>
        <v>1</v>
      </c>
      <c r="N13" s="77">
        <f t="shared" si="2"/>
        <v>0.5</v>
      </c>
    </row>
    <row r="14" spans="1:14" x14ac:dyDescent="0.25">
      <c r="B14" s="73">
        <v>0</v>
      </c>
      <c r="C14" s="73">
        <v>0.25</v>
      </c>
      <c r="D14" s="74">
        <f>+C14</f>
        <v>0.25</v>
      </c>
      <c r="E14" s="74">
        <v>0</v>
      </c>
      <c r="F14" s="74">
        <f>D14</f>
        <v>0.25</v>
      </c>
      <c r="H14" s="77">
        <v>9</v>
      </c>
      <c r="I14" s="77">
        <v>0.43</v>
      </c>
      <c r="L14" s="77">
        <f t="shared" si="0"/>
        <v>0</v>
      </c>
      <c r="M14" s="77">
        <f t="shared" si="1"/>
        <v>1</v>
      </c>
      <c r="N14" s="77">
        <f t="shared" si="2"/>
        <v>0.5</v>
      </c>
    </row>
    <row r="15" spans="1:14" x14ac:dyDescent="0.25">
      <c r="B15" s="73">
        <v>1</v>
      </c>
      <c r="C15" s="73">
        <v>0.55000000000000004</v>
      </c>
      <c r="D15" s="74">
        <f>D14+C15</f>
        <v>0.8</v>
      </c>
      <c r="E15" s="74">
        <f>F14</f>
        <v>0.25</v>
      </c>
      <c r="F15" s="74">
        <f>D15</f>
        <v>0.8</v>
      </c>
      <c r="H15" s="77">
        <v>10</v>
      </c>
      <c r="I15" s="77">
        <v>0.6</v>
      </c>
      <c r="L15" s="77">
        <f t="shared" si="0"/>
        <v>1</v>
      </c>
      <c r="M15" s="77">
        <f t="shared" si="1"/>
        <v>1</v>
      </c>
      <c r="N15" s="77">
        <f t="shared" si="2"/>
        <v>1</v>
      </c>
    </row>
    <row r="16" spans="1:14" x14ac:dyDescent="0.25">
      <c r="B16" s="73">
        <v>2</v>
      </c>
      <c r="C16" s="73">
        <v>0.15</v>
      </c>
      <c r="D16" s="74">
        <f>D15+C16</f>
        <v>0.95000000000000007</v>
      </c>
      <c r="E16" s="74">
        <f>F15</f>
        <v>0.8</v>
      </c>
      <c r="F16" s="74">
        <f>D16</f>
        <v>0.95000000000000007</v>
      </c>
      <c r="H16" s="77">
        <v>11</v>
      </c>
      <c r="I16" s="77">
        <v>0.04</v>
      </c>
      <c r="L16" s="77">
        <f t="shared" si="0"/>
        <v>0</v>
      </c>
      <c r="M16" s="77">
        <f t="shared" si="1"/>
        <v>0</v>
      </c>
      <c r="N16" s="77">
        <f t="shared" si="2"/>
        <v>0</v>
      </c>
    </row>
    <row r="17" spans="2:14" x14ac:dyDescent="0.25">
      <c r="B17" s="105">
        <v>3</v>
      </c>
      <c r="C17" s="105">
        <v>0.05</v>
      </c>
      <c r="D17" s="74">
        <f>D16+C17</f>
        <v>1</v>
      </c>
      <c r="E17" s="74">
        <f>F16</f>
        <v>0.95000000000000007</v>
      </c>
      <c r="F17" s="74">
        <f>D17</f>
        <v>1</v>
      </c>
      <c r="H17" s="77">
        <v>12</v>
      </c>
      <c r="I17" s="77">
        <v>0.26</v>
      </c>
      <c r="L17" s="77">
        <f t="shared" si="0"/>
        <v>0</v>
      </c>
      <c r="M17" s="77">
        <f t="shared" si="1"/>
        <v>1</v>
      </c>
      <c r="N17" s="77">
        <f t="shared" si="2"/>
        <v>0.5</v>
      </c>
    </row>
    <row r="18" spans="2:14" x14ac:dyDescent="0.25">
      <c r="H18" s="77">
        <v>13</v>
      </c>
      <c r="I18" s="77">
        <v>0.39</v>
      </c>
      <c r="L18" s="77">
        <f t="shared" si="0"/>
        <v>0</v>
      </c>
      <c r="M18" s="77">
        <f t="shared" si="1"/>
        <v>1</v>
      </c>
      <c r="N18" s="77">
        <f t="shared" si="2"/>
        <v>0.5</v>
      </c>
    </row>
    <row r="19" spans="2:14" x14ac:dyDescent="0.25">
      <c r="H19" s="77">
        <v>14</v>
      </c>
      <c r="I19" s="77">
        <v>0.25</v>
      </c>
      <c r="L19" s="77">
        <f t="shared" si="0"/>
        <v>0</v>
      </c>
      <c r="M19" s="77">
        <f t="shared" si="1"/>
        <v>1</v>
      </c>
      <c r="N19" s="77">
        <f t="shared" si="2"/>
        <v>0.5</v>
      </c>
    </row>
    <row r="20" spans="2:14" x14ac:dyDescent="0.25">
      <c r="H20" s="77">
        <v>15</v>
      </c>
      <c r="I20" s="77">
        <v>0.52</v>
      </c>
      <c r="L20" s="77">
        <f t="shared" si="0"/>
        <v>1</v>
      </c>
      <c r="M20" s="77">
        <f t="shared" si="1"/>
        <v>1</v>
      </c>
      <c r="N20" s="77">
        <f t="shared" si="2"/>
        <v>1</v>
      </c>
    </row>
    <row r="21" spans="2:14" x14ac:dyDescent="0.25">
      <c r="H21" s="77">
        <v>16</v>
      </c>
      <c r="I21" s="77">
        <v>0.04</v>
      </c>
      <c r="L21" s="77">
        <f t="shared" si="0"/>
        <v>0</v>
      </c>
      <c r="M21" s="77">
        <f t="shared" si="1"/>
        <v>0</v>
      </c>
      <c r="N21" s="77"/>
    </row>
    <row r="22" spans="2:14" x14ac:dyDescent="0.25">
      <c r="H22" s="77">
        <v>17</v>
      </c>
      <c r="I22" s="77">
        <v>0.89</v>
      </c>
      <c r="L22" s="77">
        <f t="shared" si="0"/>
        <v>2</v>
      </c>
      <c r="M22" s="77">
        <f t="shared" si="1"/>
        <v>2</v>
      </c>
      <c r="N22" s="77"/>
    </row>
    <row r="23" spans="2:14" x14ac:dyDescent="0.25">
      <c r="H23" s="77">
        <v>18</v>
      </c>
      <c r="I23" s="77">
        <v>0.38</v>
      </c>
      <c r="L23" s="77">
        <f t="shared" si="0"/>
        <v>0</v>
      </c>
      <c r="M23" s="77">
        <f t="shared" si="1"/>
        <v>1</v>
      </c>
      <c r="N23" s="77"/>
    </row>
    <row r="24" spans="2:14" x14ac:dyDescent="0.25">
      <c r="H24" s="77">
        <v>19</v>
      </c>
      <c r="I24" s="77">
        <v>0.76</v>
      </c>
      <c r="L24" s="77">
        <f t="shared" si="0"/>
        <v>1</v>
      </c>
      <c r="M24" s="77">
        <f t="shared" si="1"/>
        <v>1</v>
      </c>
      <c r="N24" s="77"/>
    </row>
    <row r="25" spans="2:14" x14ac:dyDescent="0.25">
      <c r="H25" s="77">
        <v>20</v>
      </c>
      <c r="I25" s="77">
        <v>0.49</v>
      </c>
      <c r="L25" s="77">
        <f t="shared" si="0"/>
        <v>1</v>
      </c>
      <c r="M25" s="77">
        <f t="shared" si="1"/>
        <v>1</v>
      </c>
      <c r="N25" s="77"/>
    </row>
    <row r="26" spans="2:14" x14ac:dyDescent="0.25">
      <c r="H26" s="77">
        <v>21</v>
      </c>
      <c r="I26" s="77">
        <v>0.81</v>
      </c>
      <c r="L26" s="77">
        <f t="shared" si="0"/>
        <v>2</v>
      </c>
      <c r="M26" s="77">
        <f t="shared" si="1"/>
        <v>2</v>
      </c>
      <c r="N26" s="77"/>
    </row>
    <row r="27" spans="2:14" x14ac:dyDescent="0.25">
      <c r="H27" s="77">
        <v>22</v>
      </c>
      <c r="I27" s="77">
        <v>0.83</v>
      </c>
      <c r="L27" s="77">
        <f t="shared" si="0"/>
        <v>2</v>
      </c>
      <c r="M27" s="77">
        <f t="shared" si="1"/>
        <v>2</v>
      </c>
      <c r="N27" s="77"/>
    </row>
    <row r="28" spans="2:14" x14ac:dyDescent="0.25">
      <c r="H28" s="77">
        <v>23</v>
      </c>
      <c r="I28" s="77">
        <v>0.1</v>
      </c>
      <c r="L28" s="77">
        <f t="shared" si="0"/>
        <v>0</v>
      </c>
      <c r="M28" s="77">
        <f t="shared" si="1"/>
        <v>0</v>
      </c>
      <c r="N28" s="77"/>
    </row>
    <row r="29" spans="2:14" x14ac:dyDescent="0.25">
      <c r="H29" s="77">
        <v>24</v>
      </c>
      <c r="I29" s="77">
        <v>0.04</v>
      </c>
      <c r="L29" s="77">
        <f t="shared" si="0"/>
        <v>0</v>
      </c>
      <c r="M29" s="77">
        <f t="shared" si="1"/>
        <v>0</v>
      </c>
      <c r="N29" s="77"/>
    </row>
    <row r="30" spans="2:14" x14ac:dyDescent="0.25">
      <c r="H30" s="77">
        <v>25</v>
      </c>
      <c r="I30" s="77">
        <v>0.22</v>
      </c>
      <c r="L30" s="77">
        <f t="shared" si="0"/>
        <v>0</v>
      </c>
      <c r="M30" s="77">
        <f t="shared" si="1"/>
        <v>0</v>
      </c>
      <c r="N30" s="77"/>
    </row>
    <row r="31" spans="2:14" x14ac:dyDescent="0.25">
      <c r="H31" s="77">
        <v>26</v>
      </c>
      <c r="I31" s="77">
        <v>0.28999999999999998</v>
      </c>
      <c r="L31" s="77">
        <f t="shared" si="0"/>
        <v>0</v>
      </c>
      <c r="M31" s="77">
        <f t="shared" si="1"/>
        <v>1</v>
      </c>
      <c r="N31" s="77"/>
    </row>
    <row r="32" spans="2:14" x14ac:dyDescent="0.25">
      <c r="H32" s="77">
        <v>27</v>
      </c>
      <c r="I32" s="77">
        <v>0.69</v>
      </c>
      <c r="L32" s="77">
        <f t="shared" si="0"/>
        <v>1</v>
      </c>
      <c r="M32" s="77">
        <f t="shared" si="1"/>
        <v>1</v>
      </c>
      <c r="N32" s="77"/>
    </row>
    <row r="33" spans="8:14" x14ac:dyDescent="0.25">
      <c r="H33" s="77">
        <v>28</v>
      </c>
      <c r="I33" s="77">
        <v>0.87</v>
      </c>
      <c r="L33" s="77">
        <f t="shared" si="0"/>
        <v>2</v>
      </c>
      <c r="M33" s="77">
        <f t="shared" si="1"/>
        <v>2</v>
      </c>
      <c r="N33" s="77"/>
    </row>
    <row r="34" spans="8:14" x14ac:dyDescent="0.25">
      <c r="H34" s="77">
        <v>29</v>
      </c>
      <c r="I34" s="77">
        <v>0.44</v>
      </c>
      <c r="L34" s="77">
        <f t="shared" si="0"/>
        <v>0</v>
      </c>
      <c r="M34" s="77">
        <f t="shared" si="1"/>
        <v>1</v>
      </c>
      <c r="N34" s="77"/>
    </row>
    <row r="35" spans="8:14" x14ac:dyDescent="0.25">
      <c r="H35" s="77">
        <v>30</v>
      </c>
      <c r="I35" s="77">
        <v>0.5</v>
      </c>
      <c r="L35" s="77">
        <f t="shared" si="0"/>
        <v>1</v>
      </c>
      <c r="M35" s="77">
        <f t="shared" si="1"/>
        <v>1</v>
      </c>
      <c r="N35" s="77"/>
    </row>
    <row r="36" spans="8:14" x14ac:dyDescent="0.25">
      <c r="L36" t="s">
        <v>55</v>
      </c>
      <c r="M36" t="s">
        <v>56</v>
      </c>
    </row>
    <row r="38" spans="8:14" x14ac:dyDescent="0.25">
      <c r="K38" t="s">
        <v>57</v>
      </c>
      <c r="L38" s="77">
        <f>SUM(L6:L20)</f>
        <v>7</v>
      </c>
      <c r="M38" s="77">
        <f>SUM(M6:M20)</f>
        <v>14</v>
      </c>
    </row>
    <row r="40" spans="8:14" x14ac:dyDescent="0.25">
      <c r="K40" t="s">
        <v>58</v>
      </c>
      <c r="L40" s="77">
        <f>SUM(L6:L35)</f>
        <v>19</v>
      </c>
      <c r="M40" s="77">
        <f>SUM(M6:M35)</f>
        <v>29</v>
      </c>
    </row>
  </sheetData>
  <mergeCells count="4">
    <mergeCell ref="B4:F4"/>
    <mergeCell ref="H5:I5"/>
    <mergeCell ref="B12:F12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9966-EC36-46AC-8E38-71A801774B26}">
  <dimension ref="A3:J24"/>
  <sheetViews>
    <sheetView tabSelected="1" topLeftCell="A2" zoomScale="85" zoomScaleNormal="85" workbookViewId="0">
      <selection activeCell="N10" sqref="N10"/>
    </sheetView>
  </sheetViews>
  <sheetFormatPr baseColWidth="10" defaultRowHeight="15" x14ac:dyDescent="0.25"/>
  <cols>
    <col min="2" max="2" width="15.140625" customWidth="1"/>
    <col min="3" max="3" width="16.28515625" customWidth="1"/>
    <col min="10" max="10" width="17.7109375" customWidth="1"/>
  </cols>
  <sheetData>
    <row r="3" spans="1:10" x14ac:dyDescent="0.25">
      <c r="E3" s="75" t="s">
        <v>36</v>
      </c>
      <c r="F3">
        <v>20</v>
      </c>
      <c r="H3" s="79">
        <v>0.33</v>
      </c>
    </row>
    <row r="4" spans="1:10" ht="15.75" thickBot="1" x14ac:dyDescent="0.3">
      <c r="E4" s="75" t="s">
        <v>37</v>
      </c>
      <c r="F4">
        <v>30</v>
      </c>
    </row>
    <row r="5" spans="1:10" x14ac:dyDescent="0.25">
      <c r="A5" s="110" t="s">
        <v>38</v>
      </c>
      <c r="B5" s="111" t="s">
        <v>39</v>
      </c>
      <c r="C5" s="111" t="s">
        <v>39</v>
      </c>
      <c r="D5" s="112" t="s">
        <v>40</v>
      </c>
      <c r="E5" s="112" t="s">
        <v>41</v>
      </c>
      <c r="F5" s="112" t="s">
        <v>42</v>
      </c>
      <c r="G5" s="112" t="s">
        <v>43</v>
      </c>
      <c r="H5" s="112" t="s">
        <v>44</v>
      </c>
      <c r="I5" s="112" t="s">
        <v>45</v>
      </c>
      <c r="J5" s="113" t="s">
        <v>46</v>
      </c>
    </row>
    <row r="6" spans="1:10" x14ac:dyDescent="0.25">
      <c r="A6" s="114"/>
      <c r="B6" s="115"/>
      <c r="C6" s="115"/>
      <c r="D6" s="116"/>
      <c r="E6" s="116"/>
      <c r="F6" s="116"/>
      <c r="G6" s="116"/>
      <c r="H6" s="116"/>
      <c r="I6" s="116"/>
      <c r="J6" s="117"/>
    </row>
    <row r="7" spans="1:10" x14ac:dyDescent="0.25">
      <c r="A7" s="114"/>
      <c r="B7" s="118" t="s">
        <v>47</v>
      </c>
      <c r="C7" s="118" t="s">
        <v>48</v>
      </c>
      <c r="D7" s="116"/>
      <c r="E7" s="116"/>
      <c r="F7" s="116"/>
      <c r="G7" s="116"/>
      <c r="H7" s="116"/>
      <c r="I7" s="116"/>
      <c r="J7" s="117"/>
    </row>
    <row r="8" spans="1:10" x14ac:dyDescent="0.25">
      <c r="A8" s="121"/>
      <c r="B8" s="77"/>
      <c r="C8" s="77"/>
      <c r="D8" s="77">
        <v>0</v>
      </c>
      <c r="E8" s="77">
        <v>0</v>
      </c>
      <c r="F8" s="77">
        <v>0</v>
      </c>
      <c r="G8" s="77">
        <v>0</v>
      </c>
      <c r="H8" s="77">
        <v>0</v>
      </c>
      <c r="I8" s="77">
        <v>0</v>
      </c>
      <c r="J8" s="77">
        <v>0</v>
      </c>
    </row>
    <row r="9" spans="1:10" x14ac:dyDescent="0.25">
      <c r="A9" s="120">
        <v>1</v>
      </c>
      <c r="B9" s="77">
        <v>0.69</v>
      </c>
      <c r="C9" s="77">
        <v>0.04</v>
      </c>
      <c r="D9" s="106">
        <f>-1/$F$3*LN(B9)</f>
        <v>1.8553184069541605E-2</v>
      </c>
      <c r="E9" s="106">
        <f>-1/$F$4*LN(C9)</f>
        <v>0.10729586082894002</v>
      </c>
      <c r="F9" s="107">
        <f>F8+D9</f>
        <v>1.8553184069541605E-2</v>
      </c>
      <c r="G9" s="107">
        <f>MAX(F9,H8)</f>
        <v>1.8553184069541605E-2</v>
      </c>
      <c r="H9" s="107">
        <f>G9+E9</f>
        <v>0.12584904489848162</v>
      </c>
      <c r="I9" s="108">
        <f t="shared" ref="I9" si="0">G9-F9</f>
        <v>0</v>
      </c>
      <c r="J9" s="107">
        <f>I9+E9</f>
        <v>0.10729586082894002</v>
      </c>
    </row>
    <row r="10" spans="1:10" x14ac:dyDescent="0.25">
      <c r="A10" s="120">
        <v>2</v>
      </c>
      <c r="B10" s="77">
        <v>0.86</v>
      </c>
      <c r="C10" s="77">
        <v>0.89</v>
      </c>
      <c r="D10" s="106">
        <f t="shared" ref="D10:D23" si="1">-1/$F$3*LN(B10)</f>
        <v>7.5411444867291835E-3</v>
      </c>
      <c r="E10" s="106">
        <f>-1/$F$4*LN(C10)</f>
        <v>3.8844605418650504E-3</v>
      </c>
      <c r="F10" s="107">
        <f>F9+D10</f>
        <v>2.609432855627079E-2</v>
      </c>
      <c r="G10" s="107">
        <f>MAX(F10,H9)</f>
        <v>0.12584904489848162</v>
      </c>
      <c r="H10" s="107">
        <f>G10+E10</f>
        <v>0.12973350544034667</v>
      </c>
      <c r="I10" s="107">
        <f>G10-F10</f>
        <v>9.9754716342210822E-2</v>
      </c>
      <c r="J10" s="107">
        <f>I10+E10</f>
        <v>0.10363917688407587</v>
      </c>
    </row>
    <row r="11" spans="1:10" x14ac:dyDescent="0.25">
      <c r="A11" s="120">
        <v>3</v>
      </c>
      <c r="B11" s="77">
        <v>0.13</v>
      </c>
      <c r="C11" s="77">
        <v>0.38</v>
      </c>
      <c r="D11" s="106">
        <f t="shared" si="1"/>
        <v>0.10201104142632773</v>
      </c>
      <c r="E11" s="106">
        <f t="shared" ref="E10:E23" si="2">-1/$F$4*LN(C11)</f>
        <v>3.2252800875390189E-2</v>
      </c>
      <c r="F11" s="107">
        <f t="shared" ref="F11:F23" si="3">F10+D11</f>
        <v>0.12810536998259853</v>
      </c>
      <c r="G11" s="107">
        <f>MAX(F11,H10)</f>
        <v>0.12973350544034667</v>
      </c>
      <c r="H11" s="107">
        <f t="shared" ref="H11:H23" si="4">G11+E11</f>
        <v>0.16198630631573685</v>
      </c>
      <c r="I11" s="107">
        <f t="shared" ref="I11:I23" si="5">G11-F11</f>
        <v>1.6281354577481477E-3</v>
      </c>
      <c r="J11" s="107">
        <f t="shared" ref="J11:J23" si="6">I11+E11</f>
        <v>3.3880936333138337E-2</v>
      </c>
    </row>
    <row r="12" spans="1:10" x14ac:dyDescent="0.25">
      <c r="A12" s="120">
        <v>4</v>
      </c>
      <c r="B12" s="77">
        <v>0.55000000000000004</v>
      </c>
      <c r="C12" s="77">
        <v>0.76</v>
      </c>
      <c r="D12" s="106">
        <f t="shared" si="1"/>
        <v>2.9891850037781022E-2</v>
      </c>
      <c r="E12" s="106">
        <f t="shared" si="2"/>
        <v>9.1478948567253436E-3</v>
      </c>
      <c r="F12" s="107">
        <f>F11+D12</f>
        <v>0.15799722002037955</v>
      </c>
      <c r="G12" s="107">
        <f>MAX(F12,H11)</f>
        <v>0.16198630631573685</v>
      </c>
      <c r="H12" s="107">
        <f>G12+E12</f>
        <v>0.1711342011724622</v>
      </c>
      <c r="I12" s="107">
        <f>G12-F12</f>
        <v>3.989086295357297E-3</v>
      </c>
      <c r="J12" s="107">
        <f t="shared" si="6"/>
        <v>1.3136981152082641E-2</v>
      </c>
    </row>
    <row r="13" spans="1:10" x14ac:dyDescent="0.25">
      <c r="A13" s="109">
        <v>5</v>
      </c>
      <c r="B13" s="77">
        <v>0.33</v>
      </c>
      <c r="C13" s="77">
        <v>0.49</v>
      </c>
      <c r="D13" s="106">
        <f t="shared" si="1"/>
        <v>5.5433131226080561E-2</v>
      </c>
      <c r="E13" s="106">
        <f t="shared" si="2"/>
        <v>2.3778329595915491E-2</v>
      </c>
      <c r="F13" s="107">
        <f t="shared" si="3"/>
        <v>0.21343035124646012</v>
      </c>
      <c r="G13" s="107">
        <f t="shared" ref="G12:G23" si="7">MAX(F13,H12)</f>
        <v>0.21343035124646012</v>
      </c>
      <c r="H13" s="107">
        <f t="shared" si="4"/>
        <v>0.23720868084237562</v>
      </c>
      <c r="I13" s="107">
        <f>G13-F13</f>
        <v>0</v>
      </c>
      <c r="J13" s="107">
        <f t="shared" si="6"/>
        <v>2.3778329595915491E-2</v>
      </c>
    </row>
    <row r="14" spans="1:10" x14ac:dyDescent="0.25">
      <c r="A14" s="120">
        <v>6</v>
      </c>
      <c r="B14" s="77">
        <v>0.25</v>
      </c>
      <c r="C14" s="77">
        <v>0.81</v>
      </c>
      <c r="D14" s="106">
        <f t="shared" si="1"/>
        <v>6.9314718055994526E-2</v>
      </c>
      <c r="E14" s="106">
        <f t="shared" si="2"/>
        <v>7.0240343771884178E-3</v>
      </c>
      <c r="F14" s="107">
        <f t="shared" si="3"/>
        <v>0.28274506930245463</v>
      </c>
      <c r="G14" s="107">
        <f t="shared" si="7"/>
        <v>0.28274506930245463</v>
      </c>
      <c r="H14" s="107">
        <f t="shared" si="4"/>
        <v>0.28976910367964304</v>
      </c>
      <c r="I14" s="107">
        <f t="shared" si="5"/>
        <v>0</v>
      </c>
      <c r="J14" s="107">
        <f t="shared" si="6"/>
        <v>7.0240343771884178E-3</v>
      </c>
    </row>
    <row r="15" spans="1:10" x14ac:dyDescent="0.25">
      <c r="A15" s="120">
        <v>7</v>
      </c>
      <c r="B15" s="77">
        <v>0.53</v>
      </c>
      <c r="C15" s="77">
        <v>0.83</v>
      </c>
      <c r="D15" s="106">
        <f t="shared" si="1"/>
        <v>3.1743913621798479E-2</v>
      </c>
      <c r="E15" s="106">
        <f t="shared" si="2"/>
        <v>6.2109859397164492E-3</v>
      </c>
      <c r="F15" s="107">
        <f t="shared" si="3"/>
        <v>0.31448898292425309</v>
      </c>
      <c r="G15" s="107">
        <f t="shared" si="7"/>
        <v>0.31448898292425309</v>
      </c>
      <c r="H15" s="107">
        <f t="shared" si="4"/>
        <v>0.32069996886396956</v>
      </c>
      <c r="I15" s="107">
        <f t="shared" si="5"/>
        <v>0</v>
      </c>
      <c r="J15" s="107">
        <f t="shared" si="6"/>
        <v>6.2109859397164492E-3</v>
      </c>
    </row>
    <row r="16" spans="1:10" x14ac:dyDescent="0.25">
      <c r="A16" s="120">
        <v>8</v>
      </c>
      <c r="B16" s="77">
        <v>0.25</v>
      </c>
      <c r="C16" s="77">
        <v>0.1</v>
      </c>
      <c r="D16" s="106">
        <f t="shared" si="1"/>
        <v>6.9314718055994526E-2</v>
      </c>
      <c r="E16" s="106">
        <f t="shared" si="2"/>
        <v>7.6752836433134852E-2</v>
      </c>
      <c r="F16" s="107">
        <f t="shared" si="3"/>
        <v>0.38380370098024763</v>
      </c>
      <c r="G16" s="107">
        <f t="shared" si="7"/>
        <v>0.38380370098024763</v>
      </c>
      <c r="H16" s="107">
        <f t="shared" si="4"/>
        <v>0.46055653741338248</v>
      </c>
      <c r="I16" s="107">
        <f t="shared" si="5"/>
        <v>0</v>
      </c>
      <c r="J16" s="107">
        <f t="shared" si="6"/>
        <v>7.6752836433134852E-2</v>
      </c>
    </row>
    <row r="17" spans="1:10" x14ac:dyDescent="0.25">
      <c r="A17" s="120">
        <v>9</v>
      </c>
      <c r="B17" s="77">
        <v>0.43</v>
      </c>
      <c r="C17" s="77">
        <v>0.04</v>
      </c>
      <c r="D17" s="106">
        <f t="shared" si="1"/>
        <v>4.2198503514726454E-2</v>
      </c>
      <c r="E17" s="106">
        <f t="shared" si="2"/>
        <v>0.10729586082894002</v>
      </c>
      <c r="F17" s="107">
        <f t="shared" si="3"/>
        <v>0.42600220449497406</v>
      </c>
      <c r="G17" s="107">
        <f t="shared" si="7"/>
        <v>0.46055653741338248</v>
      </c>
      <c r="H17" s="107">
        <f t="shared" si="4"/>
        <v>0.56785239824232248</v>
      </c>
      <c r="I17" s="107">
        <f t="shared" si="5"/>
        <v>3.4554332918408426E-2</v>
      </c>
      <c r="J17" s="107">
        <f t="shared" si="6"/>
        <v>0.14185019374734845</v>
      </c>
    </row>
    <row r="18" spans="1:10" x14ac:dyDescent="0.25">
      <c r="A18" s="120">
        <v>10</v>
      </c>
      <c r="B18" s="77">
        <v>0.6</v>
      </c>
      <c r="C18" s="77">
        <v>0.22</v>
      </c>
      <c r="D18" s="106">
        <f t="shared" si="1"/>
        <v>2.5541281188299538E-2</v>
      </c>
      <c r="E18" s="106">
        <f>-1/$F$4*LN(C18)</f>
        <v>5.0470924420992519E-2</v>
      </c>
      <c r="F18" s="107">
        <f t="shared" si="3"/>
        <v>0.45154348568327357</v>
      </c>
      <c r="G18" s="107">
        <f t="shared" si="7"/>
        <v>0.56785239824232248</v>
      </c>
      <c r="H18" s="107">
        <f t="shared" si="4"/>
        <v>0.61832332266331502</v>
      </c>
      <c r="I18" s="107">
        <f t="shared" si="5"/>
        <v>0.1163089125590489</v>
      </c>
      <c r="J18" s="107">
        <f t="shared" si="6"/>
        <v>0.16677983698004142</v>
      </c>
    </row>
    <row r="19" spans="1:10" x14ac:dyDescent="0.25">
      <c r="A19" s="120">
        <v>11</v>
      </c>
      <c r="B19" s="77">
        <v>0.04</v>
      </c>
      <c r="C19" s="77">
        <v>0.28999999999999998</v>
      </c>
      <c r="D19" s="106">
        <f t="shared" si="1"/>
        <v>0.16094379124341004</v>
      </c>
      <c r="E19" s="106">
        <f t="shared" si="2"/>
        <v>4.1262478533387249E-2</v>
      </c>
      <c r="F19" s="107">
        <f t="shared" si="3"/>
        <v>0.61248727692668359</v>
      </c>
      <c r="G19" s="107">
        <f t="shared" si="7"/>
        <v>0.61832332266331502</v>
      </c>
      <c r="H19" s="107">
        <f t="shared" si="4"/>
        <v>0.65958580119670229</v>
      </c>
      <c r="I19" s="107">
        <f t="shared" si="5"/>
        <v>5.8360457366314344E-3</v>
      </c>
      <c r="J19" s="107">
        <f t="shared" si="6"/>
        <v>4.7098524270018684E-2</v>
      </c>
    </row>
    <row r="20" spans="1:10" x14ac:dyDescent="0.25">
      <c r="A20" s="120">
        <v>12</v>
      </c>
      <c r="B20" s="77">
        <v>0.26</v>
      </c>
      <c r="C20" s="77">
        <v>0.69</v>
      </c>
      <c r="D20" s="106">
        <f t="shared" si="1"/>
        <v>6.7353682398330464E-2</v>
      </c>
      <c r="E20" s="106">
        <f t="shared" si="2"/>
        <v>1.2368789379694402E-2</v>
      </c>
      <c r="F20" s="107">
        <f t="shared" si="3"/>
        <v>0.67984095932501409</v>
      </c>
      <c r="G20" s="107">
        <f t="shared" si="7"/>
        <v>0.67984095932501409</v>
      </c>
      <c r="H20" s="107">
        <f t="shared" si="4"/>
        <v>0.69220974870470853</v>
      </c>
      <c r="I20" s="107">
        <f t="shared" si="5"/>
        <v>0</v>
      </c>
      <c r="J20" s="107">
        <f t="shared" si="6"/>
        <v>1.2368789379694402E-2</v>
      </c>
    </row>
    <row r="21" spans="1:10" x14ac:dyDescent="0.25">
      <c r="A21" s="120">
        <v>13</v>
      </c>
      <c r="B21" s="77">
        <v>0.39</v>
      </c>
      <c r="C21" s="77">
        <v>0.87</v>
      </c>
      <c r="D21" s="106">
        <f t="shared" si="1"/>
        <v>4.7080426992922253E-2</v>
      </c>
      <c r="E21" s="106">
        <f t="shared" si="2"/>
        <v>4.6420689111169216E-3</v>
      </c>
      <c r="F21" s="107">
        <f t="shared" si="3"/>
        <v>0.72692138631793635</v>
      </c>
      <c r="G21" s="107">
        <f t="shared" si="7"/>
        <v>0.72692138631793635</v>
      </c>
      <c r="H21" s="107">
        <f t="shared" si="4"/>
        <v>0.73156345522905331</v>
      </c>
      <c r="I21" s="107">
        <f t="shared" si="5"/>
        <v>0</v>
      </c>
      <c r="J21" s="107">
        <f t="shared" si="6"/>
        <v>4.6420689111169216E-3</v>
      </c>
    </row>
    <row r="22" spans="1:10" x14ac:dyDescent="0.25">
      <c r="A22" s="120">
        <v>14</v>
      </c>
      <c r="B22" s="77">
        <v>0.25</v>
      </c>
      <c r="C22" s="77">
        <v>0.44</v>
      </c>
      <c r="D22" s="106">
        <f t="shared" si="1"/>
        <v>6.9314718055994526E-2</v>
      </c>
      <c r="E22" s="106">
        <f t="shared" si="2"/>
        <v>2.7366018402327674E-2</v>
      </c>
      <c r="F22" s="107">
        <f t="shared" si="3"/>
        <v>0.79623610437393089</v>
      </c>
      <c r="G22" s="107">
        <f t="shared" si="7"/>
        <v>0.79623610437393089</v>
      </c>
      <c r="H22" s="107">
        <f t="shared" si="4"/>
        <v>0.82360212277625855</v>
      </c>
      <c r="I22" s="107">
        <f t="shared" si="5"/>
        <v>0</v>
      </c>
      <c r="J22" s="107">
        <f t="shared" si="6"/>
        <v>2.7366018402327674E-2</v>
      </c>
    </row>
    <row r="23" spans="1:10" x14ac:dyDescent="0.25">
      <c r="A23" s="120">
        <v>15</v>
      </c>
      <c r="B23" s="77">
        <v>0.52</v>
      </c>
      <c r="C23" s="77">
        <v>0.5</v>
      </c>
      <c r="D23" s="106">
        <f t="shared" si="1"/>
        <v>3.2696323370333201E-2</v>
      </c>
      <c r="E23" s="106">
        <f t="shared" si="2"/>
        <v>2.3104906018664842E-2</v>
      </c>
      <c r="F23" s="107">
        <f t="shared" si="3"/>
        <v>0.82893242774426412</v>
      </c>
      <c r="G23" s="107">
        <f t="shared" si="7"/>
        <v>0.82893242774426412</v>
      </c>
      <c r="H23" s="107">
        <f t="shared" si="4"/>
        <v>0.85203733376292901</v>
      </c>
      <c r="I23" s="107">
        <f t="shared" si="5"/>
        <v>0</v>
      </c>
      <c r="J23" s="107">
        <f t="shared" si="6"/>
        <v>2.3104906018664842E-2</v>
      </c>
    </row>
    <row r="24" spans="1:10" x14ac:dyDescent="0.25">
      <c r="C24" s="80" t="s">
        <v>49</v>
      </c>
      <c r="D24" s="119">
        <f>AVERAGE(D9:D23)</f>
        <v>5.526216184961761E-2</v>
      </c>
      <c r="E24" s="119">
        <f>AVERAGE(E9:E23)</f>
        <v>3.5523883329599971E-2</v>
      </c>
      <c r="F24" s="119"/>
      <c r="G24" s="119"/>
      <c r="H24" s="119"/>
      <c r="I24" s="119">
        <f t="shared" ref="I24:J24" si="8">AVERAGE(I9:I23)</f>
        <v>1.7471415287293669E-2</v>
      </c>
      <c r="J24" s="119">
        <f t="shared" si="8"/>
        <v>5.2995298616893637E-2</v>
      </c>
    </row>
  </sheetData>
  <mergeCells count="10">
    <mergeCell ref="H5:H7"/>
    <mergeCell ref="I5:I7"/>
    <mergeCell ref="J5:J7"/>
    <mergeCell ref="A5:A7"/>
    <mergeCell ref="B5:B6"/>
    <mergeCell ref="C5:C6"/>
    <mergeCell ref="D5:D7"/>
    <mergeCell ref="E5:E7"/>
    <mergeCell ref="F5:F7"/>
    <mergeCell ref="G5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D967-6A9D-4E51-BD63-116E1F71450D}">
  <dimension ref="A1:T30"/>
  <sheetViews>
    <sheetView zoomScale="80" zoomScaleNormal="80" workbookViewId="0">
      <selection activeCell="B13" sqref="B13"/>
    </sheetView>
  </sheetViews>
  <sheetFormatPr baseColWidth="10" defaultRowHeight="15" x14ac:dyDescent="0.25"/>
  <cols>
    <col min="1" max="1" width="15.7109375" customWidth="1"/>
    <col min="3" max="3" width="17.28515625" customWidth="1"/>
    <col min="5" max="5" width="15.5703125" customWidth="1"/>
    <col min="6" max="6" width="15.7109375" customWidth="1"/>
    <col min="7" max="7" width="16.85546875" customWidth="1"/>
    <col min="8" max="8" width="17" customWidth="1"/>
    <col min="9" max="9" width="18" customWidth="1"/>
    <col min="10" max="10" width="13.7109375" customWidth="1"/>
    <col min="11" max="11" width="16.28515625" customWidth="1"/>
    <col min="12" max="12" width="13.7109375" customWidth="1"/>
    <col min="16" max="16" width="19.7109375" customWidth="1"/>
    <col min="17" max="17" width="13.7109375" bestFit="1" customWidth="1"/>
  </cols>
  <sheetData>
    <row r="1" spans="1:20" ht="45.75" thickBot="1" x14ac:dyDescent="0.3">
      <c r="A1" s="98" t="s">
        <v>28</v>
      </c>
      <c r="B1" s="98"/>
      <c r="C1" s="98"/>
      <c r="D1" s="98"/>
      <c r="E1" s="98"/>
      <c r="F1" s="3"/>
      <c r="G1" s="3"/>
      <c r="H1" s="3"/>
      <c r="I1" s="3"/>
      <c r="J1" s="3"/>
      <c r="K1" s="3"/>
      <c r="L1" s="3"/>
      <c r="M1" s="3"/>
    </row>
    <row r="2" spans="1:20" ht="30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27" t="s">
        <v>0</v>
      </c>
      <c r="P2" s="44" t="s">
        <v>26</v>
      </c>
      <c r="Q2" s="44" t="s">
        <v>1</v>
      </c>
      <c r="R2" s="28" t="s">
        <v>2</v>
      </c>
      <c r="S2" s="28" t="s">
        <v>3</v>
      </c>
      <c r="T2" s="29" t="s">
        <v>4</v>
      </c>
    </row>
    <row r="3" spans="1:20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52">
        <v>0</v>
      </c>
      <c r="P3" s="47">
        <v>15</v>
      </c>
      <c r="Q3" s="47">
        <f>P3/P$9</f>
        <v>0.05</v>
      </c>
      <c r="R3" s="48">
        <f>Q3</f>
        <v>0.05</v>
      </c>
      <c r="S3" s="48">
        <v>0</v>
      </c>
      <c r="T3" s="53">
        <f>R3</f>
        <v>0.05</v>
      </c>
    </row>
    <row r="4" spans="1:20" x14ac:dyDescent="0.25">
      <c r="A4" s="3"/>
      <c r="B4" s="3"/>
      <c r="C4" s="3"/>
      <c r="D4" s="3"/>
      <c r="E4" s="3"/>
      <c r="F4" s="3"/>
      <c r="G4" s="3"/>
      <c r="H4" s="3"/>
      <c r="I4" s="6" t="s">
        <v>18</v>
      </c>
      <c r="J4" s="30">
        <f>SQRT(2*12000*K7/I7)</f>
        <v>200</v>
      </c>
      <c r="K4" s="3"/>
      <c r="L4" s="3"/>
      <c r="M4" s="3"/>
      <c r="O4" s="52">
        <v>1</v>
      </c>
      <c r="P4" s="47">
        <v>30</v>
      </c>
      <c r="Q4" s="47">
        <f t="shared" ref="Q4:Q8" si="0">P4/P$9</f>
        <v>0.1</v>
      </c>
      <c r="R4" s="48">
        <f>Q4+R3</f>
        <v>0.15000000000000002</v>
      </c>
      <c r="S4" s="49">
        <f>T3+0.001</f>
        <v>5.1000000000000004E-2</v>
      </c>
      <c r="T4" s="53">
        <f t="shared" ref="T4:T8" si="1">R4</f>
        <v>0.15000000000000002</v>
      </c>
    </row>
    <row r="5" spans="1:20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52">
        <v>2</v>
      </c>
      <c r="P5" s="50">
        <v>60</v>
      </c>
      <c r="Q5" s="47">
        <f t="shared" si="0"/>
        <v>0.2</v>
      </c>
      <c r="R5" s="48">
        <f t="shared" ref="R5:R8" si="2">Q5+R4</f>
        <v>0.35000000000000003</v>
      </c>
      <c r="S5" s="49">
        <f t="shared" ref="S5:S8" si="3">T4+0.001</f>
        <v>0.15100000000000002</v>
      </c>
      <c r="T5" s="53">
        <f t="shared" si="1"/>
        <v>0.35000000000000003</v>
      </c>
    </row>
    <row r="6" spans="1:20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O6" s="52">
        <v>3</v>
      </c>
      <c r="P6" s="50">
        <v>120</v>
      </c>
      <c r="Q6" s="47">
        <f t="shared" si="0"/>
        <v>0.4</v>
      </c>
      <c r="R6" s="48">
        <f t="shared" si="2"/>
        <v>0.75</v>
      </c>
      <c r="S6" s="49">
        <f t="shared" si="3"/>
        <v>0.35100000000000003</v>
      </c>
      <c r="T6" s="53">
        <f t="shared" si="1"/>
        <v>0.75</v>
      </c>
    </row>
    <row r="7" spans="1:20" x14ac:dyDescent="0.25">
      <c r="A7" s="5" t="s">
        <v>17</v>
      </c>
      <c r="B7" s="6" t="s">
        <v>18</v>
      </c>
      <c r="C7" s="5">
        <v>200</v>
      </c>
      <c r="D7" s="6" t="s">
        <v>19</v>
      </c>
      <c r="E7" s="5">
        <v>10</v>
      </c>
      <c r="F7" s="6" t="s">
        <v>20</v>
      </c>
      <c r="G7" s="5">
        <v>10</v>
      </c>
      <c r="H7" s="6" t="s">
        <v>21</v>
      </c>
      <c r="I7" s="5">
        <v>6</v>
      </c>
      <c r="J7" s="6" t="s">
        <v>22</v>
      </c>
      <c r="K7" s="5">
        <v>10</v>
      </c>
      <c r="L7" s="6" t="s">
        <v>23</v>
      </c>
      <c r="M7" s="5">
        <v>8</v>
      </c>
      <c r="O7" s="54">
        <v>4</v>
      </c>
      <c r="P7" s="51">
        <v>45</v>
      </c>
      <c r="Q7" s="47">
        <f t="shared" si="0"/>
        <v>0.15</v>
      </c>
      <c r="R7" s="48">
        <f t="shared" si="2"/>
        <v>0.9</v>
      </c>
      <c r="S7" s="49">
        <f t="shared" si="3"/>
        <v>0.751</v>
      </c>
      <c r="T7" s="53">
        <f t="shared" si="1"/>
        <v>0.9</v>
      </c>
    </row>
    <row r="8" spans="1:20" ht="15.75" thickBo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O8" s="55">
        <v>5</v>
      </c>
      <c r="P8" s="56">
        <v>30</v>
      </c>
      <c r="Q8" s="57">
        <f t="shared" si="0"/>
        <v>0.1</v>
      </c>
      <c r="R8" s="58">
        <f t="shared" si="2"/>
        <v>1</v>
      </c>
      <c r="S8" s="59">
        <f t="shared" si="3"/>
        <v>0.90100000000000002</v>
      </c>
      <c r="T8" s="60">
        <f t="shared" si="1"/>
        <v>1</v>
      </c>
    </row>
    <row r="9" spans="1:20" x14ac:dyDescent="0.25">
      <c r="A9" s="91" t="s">
        <v>5</v>
      </c>
      <c r="B9" s="90" t="s">
        <v>6</v>
      </c>
      <c r="C9" s="90" t="s">
        <v>7</v>
      </c>
      <c r="D9" s="90" t="s">
        <v>16</v>
      </c>
      <c r="E9" s="90"/>
      <c r="F9" s="90"/>
      <c r="G9" s="86" t="s">
        <v>9</v>
      </c>
      <c r="H9" s="86" t="s">
        <v>10</v>
      </c>
      <c r="I9" s="86" t="s">
        <v>11</v>
      </c>
      <c r="J9" s="86" t="s">
        <v>6</v>
      </c>
      <c r="K9" s="86" t="s">
        <v>12</v>
      </c>
      <c r="L9" s="88" t="s">
        <v>13</v>
      </c>
      <c r="M9" s="3"/>
      <c r="O9" s="16">
        <v>6</v>
      </c>
      <c r="P9" s="45">
        <f>SUM(P3:P8)</f>
        <v>300</v>
      </c>
      <c r="Q9" s="46"/>
      <c r="R9" s="17"/>
      <c r="S9" s="16">
        <v>0.89</v>
      </c>
      <c r="T9" s="16">
        <v>0.96</v>
      </c>
    </row>
    <row r="10" spans="1:20" ht="19.5" customHeight="1" x14ac:dyDescent="0.25">
      <c r="A10" s="92"/>
      <c r="B10" s="93"/>
      <c r="C10" s="93"/>
      <c r="D10" s="41" t="s">
        <v>8</v>
      </c>
      <c r="E10" s="41" t="s">
        <v>14</v>
      </c>
      <c r="F10" s="41" t="s">
        <v>15</v>
      </c>
      <c r="G10" s="87"/>
      <c r="H10" s="87"/>
      <c r="I10" s="87"/>
      <c r="J10" s="87"/>
      <c r="K10" s="87"/>
      <c r="L10" s="89"/>
      <c r="M10" s="3"/>
      <c r="O10" s="7">
        <v>7</v>
      </c>
      <c r="P10" s="7">
        <v>0.03</v>
      </c>
      <c r="Q10" s="7"/>
      <c r="R10" s="8">
        <f>P10+R9</f>
        <v>0.03</v>
      </c>
      <c r="S10" s="7">
        <v>0.97</v>
      </c>
      <c r="T10" s="7">
        <v>0.99</v>
      </c>
    </row>
    <row r="11" spans="1:20" x14ac:dyDescent="0.25">
      <c r="A11" s="5">
        <v>1</v>
      </c>
      <c r="B11" s="5">
        <v>0.63</v>
      </c>
      <c r="C11" s="5">
        <f>LOOKUP(B11,S$3:T$8,O$3:O$8)</f>
        <v>3</v>
      </c>
      <c r="D11" s="5">
        <f>G7</f>
        <v>10</v>
      </c>
      <c r="E11" s="5"/>
      <c r="F11" s="5">
        <f>D11+E11-C11</f>
        <v>7</v>
      </c>
      <c r="G11" s="5"/>
      <c r="H11" s="5">
        <f>I$7*F11</f>
        <v>42</v>
      </c>
      <c r="I11" s="5"/>
      <c r="J11" s="5">
        <v>0.38</v>
      </c>
      <c r="K11" s="5">
        <f>IF(F11&lt;=E$7,LOOKUP(J11,S$18:T$20,O$18:O$20),0)</f>
        <v>2</v>
      </c>
      <c r="L11" s="5">
        <f>IF(K11&gt;0,K11+A11+1,0)</f>
        <v>4</v>
      </c>
      <c r="M11" s="3"/>
      <c r="O11" s="7">
        <v>8</v>
      </c>
      <c r="P11" s="7">
        <v>0.01</v>
      </c>
      <c r="Q11" s="7"/>
      <c r="R11" s="8">
        <f>P11+R10</f>
        <v>0.04</v>
      </c>
      <c r="S11" s="8">
        <v>1</v>
      </c>
      <c r="T11" s="8">
        <v>1</v>
      </c>
    </row>
    <row r="12" spans="1:20" x14ac:dyDescent="0.25">
      <c r="A12" s="5">
        <v>2</v>
      </c>
      <c r="B12" s="5">
        <v>0.95</v>
      </c>
      <c r="C12" s="5">
        <f t="shared" ref="C12:C26" si="4">LOOKUP(B12,S$3:T$8,O$3:O$8)</f>
        <v>5</v>
      </c>
      <c r="D12" s="5">
        <f>F11</f>
        <v>7</v>
      </c>
      <c r="E12" s="5"/>
      <c r="F12" s="5">
        <v>0</v>
      </c>
      <c r="G12" s="5"/>
      <c r="H12" s="5">
        <f t="shared" ref="H12:H26" si="5">I$7*F12</f>
        <v>0</v>
      </c>
      <c r="I12" s="5"/>
      <c r="J12" s="5">
        <v>0.38</v>
      </c>
      <c r="K12" s="5">
        <v>0</v>
      </c>
      <c r="L12" s="5">
        <f t="shared" ref="L12:L26" si="6">IF(K12&gt;0,K12+A12+1,0)</f>
        <v>0</v>
      </c>
      <c r="M12" s="3"/>
    </row>
    <row r="13" spans="1:20" x14ac:dyDescent="0.25">
      <c r="A13" s="5">
        <v>3</v>
      </c>
      <c r="B13" s="5">
        <v>0.94</v>
      </c>
      <c r="C13" s="5">
        <f t="shared" si="4"/>
        <v>5</v>
      </c>
      <c r="D13" s="5">
        <f t="shared" ref="D13:D29" si="7">F12</f>
        <v>0</v>
      </c>
      <c r="E13" s="5"/>
      <c r="F13" s="5">
        <v>0</v>
      </c>
      <c r="G13" s="5"/>
      <c r="H13" s="5">
        <f t="shared" si="5"/>
        <v>0</v>
      </c>
      <c r="I13" s="5"/>
      <c r="J13" s="5">
        <v>0.82</v>
      </c>
      <c r="K13" s="5">
        <v>0</v>
      </c>
      <c r="L13" s="5">
        <f t="shared" si="6"/>
        <v>0</v>
      </c>
      <c r="M13" s="3"/>
    </row>
    <row r="14" spans="1:20" x14ac:dyDescent="0.25">
      <c r="A14" s="81">
        <v>4</v>
      </c>
      <c r="B14" s="5">
        <v>0.37</v>
      </c>
      <c r="C14" s="5">
        <f t="shared" si="4"/>
        <v>3</v>
      </c>
      <c r="D14" s="5">
        <f t="shared" si="7"/>
        <v>0</v>
      </c>
      <c r="E14" s="5">
        <v>200</v>
      </c>
      <c r="F14" s="5">
        <f>D14+E14-C14</f>
        <v>197</v>
      </c>
      <c r="G14" s="5"/>
      <c r="H14" s="5">
        <f t="shared" si="5"/>
        <v>1182</v>
      </c>
      <c r="I14" s="5">
        <v>10</v>
      </c>
      <c r="J14" s="5">
        <v>0.77</v>
      </c>
      <c r="K14" s="5">
        <f>IF(F14&lt;=E$7,LOOKUP(J14,S$18:T$20,O$18:O$20),0)</f>
        <v>0</v>
      </c>
      <c r="L14" s="5">
        <f t="shared" si="6"/>
        <v>0</v>
      </c>
      <c r="M14" s="3"/>
    </row>
    <row r="15" spans="1:20" ht="15.75" thickBot="1" x14ac:dyDescent="0.3">
      <c r="A15" s="5">
        <v>5</v>
      </c>
      <c r="B15" s="5">
        <v>0.88</v>
      </c>
      <c r="C15" s="5">
        <f t="shared" si="4"/>
        <v>4</v>
      </c>
      <c r="D15" s="5">
        <f t="shared" si="7"/>
        <v>197</v>
      </c>
      <c r="E15" s="5"/>
      <c r="F15" s="5">
        <f t="shared" ref="F15:F26" si="8">D15+E15-C15</f>
        <v>193</v>
      </c>
      <c r="G15" s="5"/>
      <c r="H15" s="5">
        <f t="shared" si="5"/>
        <v>1158</v>
      </c>
      <c r="I15" s="5"/>
      <c r="J15" s="5">
        <v>0.62</v>
      </c>
      <c r="K15" s="5">
        <f t="shared" ref="K15:K26" si="9">IF(F15&lt;=E$7,LOOKUP(J15,S$18:T$20,O$18:O$20),0)</f>
        <v>0</v>
      </c>
      <c r="L15" s="5">
        <f t="shared" si="6"/>
        <v>0</v>
      </c>
      <c r="M15" s="3"/>
    </row>
    <row r="16" spans="1:20" x14ac:dyDescent="0.25">
      <c r="A16" s="5">
        <v>6</v>
      </c>
      <c r="B16" s="5">
        <v>0.82</v>
      </c>
      <c r="C16" s="5">
        <f t="shared" si="4"/>
        <v>4</v>
      </c>
      <c r="D16" s="5">
        <f t="shared" si="7"/>
        <v>193</v>
      </c>
      <c r="E16" s="5"/>
      <c r="F16" s="5">
        <f t="shared" si="8"/>
        <v>189</v>
      </c>
      <c r="G16" s="5"/>
      <c r="H16" s="5">
        <f t="shared" si="5"/>
        <v>1134</v>
      </c>
      <c r="I16" s="5"/>
      <c r="J16" s="5">
        <v>0.94</v>
      </c>
      <c r="K16" s="5">
        <f t="shared" si="9"/>
        <v>0</v>
      </c>
      <c r="L16" s="5">
        <f t="shared" si="6"/>
        <v>0</v>
      </c>
      <c r="M16" s="3"/>
      <c r="O16" s="103" t="s">
        <v>24</v>
      </c>
      <c r="P16" s="99" t="s">
        <v>27</v>
      </c>
      <c r="Q16" s="99" t="s">
        <v>1</v>
      </c>
      <c r="R16" s="99" t="s">
        <v>2</v>
      </c>
      <c r="S16" s="99" t="s">
        <v>3</v>
      </c>
      <c r="T16" s="101" t="s">
        <v>4</v>
      </c>
    </row>
    <row r="17" spans="1:20" ht="15.75" thickBot="1" x14ac:dyDescent="0.3">
      <c r="A17" s="5">
        <v>7</v>
      </c>
      <c r="B17" s="5">
        <v>0.01</v>
      </c>
      <c r="C17" s="5">
        <f t="shared" si="4"/>
        <v>0</v>
      </c>
      <c r="D17" s="5">
        <f t="shared" si="7"/>
        <v>189</v>
      </c>
      <c r="E17" s="5"/>
      <c r="F17" s="5">
        <f t="shared" si="8"/>
        <v>189</v>
      </c>
      <c r="G17" s="5"/>
      <c r="H17" s="5">
        <f t="shared" si="5"/>
        <v>1134</v>
      </c>
      <c r="I17" s="5"/>
      <c r="J17" s="5">
        <v>0.36</v>
      </c>
      <c r="K17" s="5">
        <f t="shared" si="9"/>
        <v>0</v>
      </c>
      <c r="L17" s="5">
        <f t="shared" si="6"/>
        <v>0</v>
      </c>
      <c r="M17" s="3"/>
      <c r="O17" s="104"/>
      <c r="P17" s="100"/>
      <c r="Q17" s="100"/>
      <c r="R17" s="100"/>
      <c r="S17" s="100"/>
      <c r="T17" s="102"/>
    </row>
    <row r="18" spans="1:20" x14ac:dyDescent="0.25">
      <c r="A18" s="5">
        <v>8</v>
      </c>
      <c r="B18" s="5">
        <v>0.75</v>
      </c>
      <c r="C18" s="5">
        <f t="shared" si="4"/>
        <v>3</v>
      </c>
      <c r="D18" s="5">
        <f t="shared" si="7"/>
        <v>189</v>
      </c>
      <c r="E18" s="5"/>
      <c r="F18" s="5">
        <f t="shared" si="8"/>
        <v>186</v>
      </c>
      <c r="G18" s="5"/>
      <c r="H18" s="5">
        <f t="shared" si="5"/>
        <v>1116</v>
      </c>
      <c r="I18" s="5"/>
      <c r="J18" s="5">
        <v>0.98</v>
      </c>
      <c r="K18" s="5">
        <f t="shared" si="9"/>
        <v>0</v>
      </c>
      <c r="L18" s="5">
        <f t="shared" si="6"/>
        <v>0</v>
      </c>
      <c r="M18" s="3"/>
      <c r="O18" s="61">
        <v>1</v>
      </c>
      <c r="P18" s="62">
        <v>10</v>
      </c>
      <c r="Q18" s="62">
        <f>P18/P$21</f>
        <v>0.2</v>
      </c>
      <c r="R18" s="62">
        <f>Q18</f>
        <v>0.2</v>
      </c>
      <c r="S18" s="62">
        <v>0</v>
      </c>
      <c r="T18" s="63">
        <f>R18</f>
        <v>0.2</v>
      </c>
    </row>
    <row r="19" spans="1:20" x14ac:dyDescent="0.25">
      <c r="A19" s="5">
        <v>9</v>
      </c>
      <c r="B19" s="5">
        <v>0.64</v>
      </c>
      <c r="C19" s="5">
        <f t="shared" si="4"/>
        <v>3</v>
      </c>
      <c r="D19" s="5">
        <f t="shared" si="7"/>
        <v>186</v>
      </c>
      <c r="E19" s="5"/>
      <c r="F19" s="5">
        <f t="shared" si="8"/>
        <v>183</v>
      </c>
      <c r="G19" s="5"/>
      <c r="H19" s="5">
        <f t="shared" si="5"/>
        <v>1098</v>
      </c>
      <c r="I19" s="5"/>
      <c r="J19" s="5">
        <v>0.99</v>
      </c>
      <c r="K19" s="5">
        <f t="shared" si="9"/>
        <v>0</v>
      </c>
      <c r="L19" s="5">
        <f t="shared" si="6"/>
        <v>0</v>
      </c>
      <c r="M19" s="3"/>
      <c r="O19" s="12">
        <v>2</v>
      </c>
      <c r="P19" s="10">
        <v>25</v>
      </c>
      <c r="Q19" s="10">
        <f t="shared" ref="Q19:Q20" si="10">P19/P$21</f>
        <v>0.5</v>
      </c>
      <c r="R19" s="10">
        <f>Q19+R18</f>
        <v>0.7</v>
      </c>
      <c r="S19" s="10">
        <f>T18+0.01</f>
        <v>0.21000000000000002</v>
      </c>
      <c r="T19" s="11">
        <f>R19</f>
        <v>0.7</v>
      </c>
    </row>
    <row r="20" spans="1:20" ht="15.75" thickBot="1" x14ac:dyDescent="0.3">
      <c r="A20" s="5">
        <v>10</v>
      </c>
      <c r="B20" s="5">
        <v>0.93</v>
      </c>
      <c r="C20" s="5">
        <f t="shared" si="4"/>
        <v>5</v>
      </c>
      <c r="D20" s="5">
        <f t="shared" si="7"/>
        <v>183</v>
      </c>
      <c r="E20" s="5"/>
      <c r="F20" s="5">
        <f t="shared" si="8"/>
        <v>178</v>
      </c>
      <c r="G20" s="5"/>
      <c r="H20" s="5">
        <f t="shared" si="5"/>
        <v>1068</v>
      </c>
      <c r="I20" s="5"/>
      <c r="J20" s="5">
        <v>0.99</v>
      </c>
      <c r="K20" s="5">
        <f t="shared" si="9"/>
        <v>0</v>
      </c>
      <c r="L20" s="5">
        <f t="shared" si="6"/>
        <v>0</v>
      </c>
      <c r="M20" s="3"/>
      <c r="O20" s="13">
        <v>3</v>
      </c>
      <c r="P20" s="14">
        <v>15</v>
      </c>
      <c r="Q20" s="14">
        <f t="shared" si="10"/>
        <v>0.3</v>
      </c>
      <c r="R20" s="14">
        <f>Q20+R19</f>
        <v>1</v>
      </c>
      <c r="S20" s="14">
        <f>T19+0.01</f>
        <v>0.71</v>
      </c>
      <c r="T20" s="15">
        <f>R20</f>
        <v>1</v>
      </c>
    </row>
    <row r="21" spans="1:20" x14ac:dyDescent="0.25">
      <c r="A21" s="5">
        <v>11</v>
      </c>
      <c r="B21" s="5">
        <v>0.45</v>
      </c>
      <c r="C21" s="5">
        <f t="shared" si="4"/>
        <v>3</v>
      </c>
      <c r="D21" s="5">
        <f t="shared" si="7"/>
        <v>178</v>
      </c>
      <c r="E21" s="5"/>
      <c r="F21" s="5">
        <f t="shared" si="8"/>
        <v>175</v>
      </c>
      <c r="G21" s="5"/>
      <c r="H21" s="5">
        <f t="shared" si="5"/>
        <v>1050</v>
      </c>
      <c r="I21" s="5"/>
      <c r="J21" s="5">
        <v>0.03</v>
      </c>
      <c r="K21" s="5">
        <f t="shared" si="9"/>
        <v>0</v>
      </c>
      <c r="L21" s="5">
        <f t="shared" si="6"/>
        <v>0</v>
      </c>
      <c r="M21" s="3"/>
      <c r="P21" s="64">
        <f>SUM(P18:P20)</f>
        <v>50</v>
      </c>
    </row>
    <row r="22" spans="1:20" x14ac:dyDescent="0.25">
      <c r="A22" s="5">
        <v>12</v>
      </c>
      <c r="B22" s="5">
        <v>0.69</v>
      </c>
      <c r="C22" s="5">
        <f t="shared" si="4"/>
        <v>3</v>
      </c>
      <c r="D22" s="5">
        <f t="shared" si="7"/>
        <v>175</v>
      </c>
      <c r="E22" s="5"/>
      <c r="F22" s="5">
        <f t="shared" si="8"/>
        <v>172</v>
      </c>
      <c r="G22" s="5"/>
      <c r="H22" s="5">
        <f t="shared" si="5"/>
        <v>1032</v>
      </c>
      <c r="I22" s="5"/>
      <c r="J22" s="5">
        <v>0.2</v>
      </c>
      <c r="K22" s="5">
        <f t="shared" si="9"/>
        <v>0</v>
      </c>
      <c r="L22" s="5">
        <f t="shared" si="6"/>
        <v>0</v>
      </c>
    </row>
    <row r="23" spans="1:20" x14ac:dyDescent="0.25">
      <c r="A23" s="5">
        <v>13</v>
      </c>
      <c r="B23" s="5">
        <v>0.36</v>
      </c>
      <c r="C23" s="5">
        <f t="shared" si="4"/>
        <v>3</v>
      </c>
      <c r="D23" s="5">
        <f t="shared" si="7"/>
        <v>172</v>
      </c>
      <c r="E23" s="5"/>
      <c r="F23" s="5">
        <f t="shared" si="8"/>
        <v>169</v>
      </c>
      <c r="G23" s="5"/>
      <c r="H23" s="5">
        <f t="shared" si="5"/>
        <v>1014</v>
      </c>
      <c r="I23" s="5"/>
      <c r="J23" s="5">
        <v>0.15</v>
      </c>
      <c r="K23" s="5">
        <f t="shared" si="9"/>
        <v>0</v>
      </c>
      <c r="L23" s="5">
        <f t="shared" si="6"/>
        <v>0</v>
      </c>
    </row>
    <row r="24" spans="1:20" x14ac:dyDescent="0.25">
      <c r="A24" s="5">
        <v>14</v>
      </c>
      <c r="B24" s="5">
        <v>0.22</v>
      </c>
      <c r="C24" s="5">
        <f t="shared" si="4"/>
        <v>2</v>
      </c>
      <c r="D24" s="5">
        <f t="shared" si="7"/>
        <v>169</v>
      </c>
      <c r="E24" s="5"/>
      <c r="F24" s="5">
        <f t="shared" si="8"/>
        <v>167</v>
      </c>
      <c r="G24" s="5"/>
      <c r="H24" s="5">
        <f t="shared" si="5"/>
        <v>1002</v>
      </c>
      <c r="I24" s="5"/>
      <c r="J24" s="5">
        <v>0.36</v>
      </c>
      <c r="K24" s="5">
        <f t="shared" si="9"/>
        <v>0</v>
      </c>
      <c r="L24" s="5">
        <f t="shared" si="6"/>
        <v>0</v>
      </c>
    </row>
    <row r="25" spans="1:20" x14ac:dyDescent="0.25">
      <c r="A25" s="5">
        <v>15</v>
      </c>
      <c r="B25" s="5">
        <v>0.42</v>
      </c>
      <c r="C25" s="5">
        <f t="shared" si="4"/>
        <v>3</v>
      </c>
      <c r="D25" s="5">
        <f t="shared" si="7"/>
        <v>167</v>
      </c>
      <c r="E25" s="5"/>
      <c r="F25" s="5">
        <f t="shared" si="8"/>
        <v>164</v>
      </c>
      <c r="G25" s="5"/>
      <c r="H25" s="5">
        <f t="shared" si="5"/>
        <v>984</v>
      </c>
      <c r="I25" s="5"/>
      <c r="J25" s="5">
        <v>0.52</v>
      </c>
      <c r="K25" s="5">
        <f t="shared" si="9"/>
        <v>0</v>
      </c>
      <c r="L25" s="5">
        <f t="shared" si="6"/>
        <v>0</v>
      </c>
    </row>
    <row r="26" spans="1:20" x14ac:dyDescent="0.25">
      <c r="A26" s="82">
        <v>16</v>
      </c>
      <c r="B26" s="82">
        <v>0.62</v>
      </c>
      <c r="C26" s="5">
        <f t="shared" si="4"/>
        <v>3</v>
      </c>
      <c r="D26" s="82">
        <f t="shared" si="7"/>
        <v>164</v>
      </c>
      <c r="E26" s="82"/>
      <c r="F26" s="5">
        <f t="shared" si="8"/>
        <v>161</v>
      </c>
      <c r="G26" s="82"/>
      <c r="H26" s="5">
        <f t="shared" si="5"/>
        <v>966</v>
      </c>
      <c r="I26" s="82"/>
      <c r="J26" s="82">
        <v>0.19</v>
      </c>
      <c r="K26" s="5">
        <f t="shared" si="9"/>
        <v>0</v>
      </c>
      <c r="L26" s="5">
        <f t="shared" si="6"/>
        <v>0</v>
      </c>
    </row>
    <row r="27" spans="1:20" x14ac:dyDescent="0.25">
      <c r="A27" s="65">
        <v>17</v>
      </c>
      <c r="B27" s="66">
        <v>0.28000000000000003</v>
      </c>
      <c r="C27" s="66">
        <f>LOOKUP(B27,S$3:T$6,O$3:O$6)</f>
        <v>2</v>
      </c>
      <c r="D27" s="66">
        <f t="shared" si="7"/>
        <v>161</v>
      </c>
      <c r="E27" s="66"/>
      <c r="F27" s="67">
        <v>0</v>
      </c>
      <c r="G27" s="66"/>
      <c r="H27" s="66">
        <f t="shared" ref="H27:H29" si="11">I$7*F27</f>
        <v>0</v>
      </c>
      <c r="I27" s="66"/>
      <c r="J27" s="66">
        <v>0.18</v>
      </c>
      <c r="K27" s="67">
        <v>0</v>
      </c>
      <c r="L27" s="68">
        <f t="shared" ref="L27:L29" si="12">IF(K27&gt;0,K27+A27+1,0)</f>
        <v>0</v>
      </c>
    </row>
    <row r="28" spans="1:20" x14ac:dyDescent="0.25">
      <c r="A28" s="69">
        <v>18</v>
      </c>
      <c r="B28" s="66">
        <v>0.45</v>
      </c>
      <c r="C28" s="66">
        <f>LOOKUP(B28,S$3:T$6,O$3:O$6)</f>
        <v>3</v>
      </c>
      <c r="D28" s="66">
        <f t="shared" si="7"/>
        <v>0</v>
      </c>
      <c r="E28" s="66">
        <f>C7</f>
        <v>200</v>
      </c>
      <c r="F28" s="66">
        <f>D28+E28-C28</f>
        <v>197</v>
      </c>
      <c r="G28" s="66"/>
      <c r="H28" s="66">
        <f t="shared" si="11"/>
        <v>1182</v>
      </c>
      <c r="I28" s="66">
        <f>K7</f>
        <v>10</v>
      </c>
      <c r="J28" s="66">
        <v>0.23</v>
      </c>
      <c r="K28" s="66">
        <f>IF(F28&lt;=E$7,LOOKUP(J28,S$18:T$20,O$18:O$20),0)</f>
        <v>0</v>
      </c>
      <c r="L28" s="68">
        <f t="shared" si="12"/>
        <v>0</v>
      </c>
    </row>
    <row r="29" spans="1:20" ht="15.75" thickBot="1" x14ac:dyDescent="0.3">
      <c r="A29" s="70">
        <v>19</v>
      </c>
      <c r="B29" s="71">
        <v>0.9</v>
      </c>
      <c r="C29" s="71">
        <f>LOOKUP(B29,S$3:T$6,O$3:O$6)</f>
        <v>3</v>
      </c>
      <c r="D29" s="71">
        <f t="shared" si="7"/>
        <v>197</v>
      </c>
      <c r="E29" s="71">
        <f>C8</f>
        <v>0</v>
      </c>
      <c r="F29" s="71">
        <f>D29+E29-C29</f>
        <v>194</v>
      </c>
      <c r="G29" s="71"/>
      <c r="H29" s="71">
        <f t="shared" si="11"/>
        <v>1164</v>
      </c>
      <c r="I29" s="71"/>
      <c r="J29" s="71">
        <v>0.46</v>
      </c>
      <c r="K29" s="71">
        <f>IF(F29&lt;=E$7,LOOKUP(J29,S$18:T$20,O$18:O$20),0)</f>
        <v>0</v>
      </c>
      <c r="L29" s="72">
        <f t="shared" si="12"/>
        <v>0</v>
      </c>
    </row>
    <row r="30" spans="1:20" ht="15.75" thickBot="1" x14ac:dyDescent="0.3">
      <c r="G30" s="38" t="s">
        <v>25</v>
      </c>
      <c r="H30" s="39">
        <f>SUM(H11:H29)</f>
        <v>16326</v>
      </c>
      <c r="I30" s="40">
        <f>SUM(I11:I29)</f>
        <v>20</v>
      </c>
    </row>
  </sheetData>
  <mergeCells count="17">
    <mergeCell ref="R16:R17"/>
    <mergeCell ref="S16:S17"/>
    <mergeCell ref="T16:T17"/>
    <mergeCell ref="Q16:Q17"/>
    <mergeCell ref="I9:I10"/>
    <mergeCell ref="J9:J10"/>
    <mergeCell ref="K9:K10"/>
    <mergeCell ref="L9:L10"/>
    <mergeCell ref="O16:O17"/>
    <mergeCell ref="P16:P17"/>
    <mergeCell ref="H9:H10"/>
    <mergeCell ref="A1:E1"/>
    <mergeCell ref="A9:A10"/>
    <mergeCell ref="B9:B10"/>
    <mergeCell ref="C9:C10"/>
    <mergeCell ref="D9:F9"/>
    <mergeCell ref="G9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Villamar</cp:lastModifiedBy>
  <dcterms:created xsi:type="dcterms:W3CDTF">2021-08-18T17:11:26Z</dcterms:created>
  <dcterms:modified xsi:type="dcterms:W3CDTF">2021-09-02T02:06:18Z</dcterms:modified>
</cp:coreProperties>
</file>