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-Developer-JS\project-accounting-electron\src\accounting\"/>
    </mc:Choice>
  </mc:AlternateContent>
  <xr:revisionPtr revIDLastSave="0" documentId="13_ncr:1_{B9C8F6BB-D212-4F2B-B83A-C4EAEE874748}" xr6:coauthVersionLast="47" xr6:coauthVersionMax="47" xr10:uidLastSave="{00000000-0000-0000-0000-000000000000}"/>
  <bookViews>
    <workbookView xWindow="600" yWindow="480" windowWidth="13488" windowHeight="11976" firstSheet="2" activeTab="3" xr2:uid="{19176008-2B21-4C25-B606-0A07DF05EBBC}"/>
  </bookViews>
  <sheets>
    <sheet name="exercise" sheetId="2" r:id="rId1"/>
    <sheet name="general-entry" sheetId="3" r:id="rId2"/>
    <sheet name="stock" sheetId="4" r:id="rId3"/>
    <sheet name="financial-statement" sheetId="5" r:id="rId4"/>
    <sheet name="sale" sheetId="7" r:id="rId5"/>
  </sheet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4" i="5" l="1"/>
  <c r="Y42" i="5"/>
  <c r="Y43" i="5"/>
  <c r="S2" i="5"/>
  <c r="U2" i="5" s="1"/>
  <c r="X3" i="5" s="1"/>
  <c r="AC37" i="5"/>
  <c r="AC38" i="5" s="1"/>
  <c r="AA37" i="5"/>
  <c r="AB33" i="5"/>
  <c r="AB32" i="5"/>
  <c r="AC34" i="5" s="1"/>
  <c r="AA33" i="5"/>
  <c r="AA32" i="5"/>
  <c r="AB27" i="5"/>
  <c r="AA27" i="5"/>
  <c r="AB26" i="5"/>
  <c r="AA26" i="5"/>
  <c r="AC25" i="5"/>
  <c r="AB25" i="5"/>
  <c r="AA25" i="5"/>
  <c r="AC24" i="5"/>
  <c r="AC23" i="5"/>
  <c r="AA24" i="5"/>
  <c r="AA23" i="5"/>
  <c r="AC22" i="5"/>
  <c r="AA22" i="5"/>
  <c r="M5" i="4"/>
  <c r="P2" i="7"/>
  <c r="M4" i="4"/>
  <c r="M3" i="4"/>
  <c r="M2" i="4"/>
  <c r="T2" i="5" l="1"/>
  <c r="U13" i="5"/>
  <c r="Y14" i="5" s="1"/>
  <c r="U11" i="5"/>
  <c r="Y12" i="5" s="1"/>
  <c r="U10" i="5"/>
  <c r="Y11" i="5" s="1"/>
  <c r="U8" i="5"/>
  <c r="X9" i="5" s="1"/>
  <c r="AC10" i="5" s="1"/>
  <c r="U6" i="5"/>
  <c r="Y7" i="5" s="1"/>
  <c r="U5" i="5"/>
  <c r="Y6" i="5" s="1"/>
  <c r="AC26" i="5" s="1"/>
  <c r="U4" i="5"/>
  <c r="X5" i="5" s="1"/>
  <c r="AB24" i="5" s="1"/>
  <c r="S12" i="5"/>
  <c r="U12" i="5" s="1"/>
  <c r="X13" i="5" s="1"/>
  <c r="S9" i="5"/>
  <c r="U9" i="5" s="1"/>
  <c r="X10" i="5" s="1"/>
  <c r="T7" i="5"/>
  <c r="U7" i="5" s="1"/>
  <c r="Y8" i="5" s="1"/>
  <c r="AB3" i="5" s="1"/>
  <c r="T3" i="5"/>
  <c r="S3" i="5"/>
  <c r="P86" i="5"/>
  <c r="O86" i="5"/>
  <c r="P4" i="7"/>
  <c r="P3" i="7"/>
  <c r="X18" i="5" l="1"/>
  <c r="X25" i="5"/>
  <c r="AB4" i="5"/>
  <c r="AB5" i="5"/>
  <c r="X26" i="5"/>
  <c r="AB6" i="5"/>
  <c r="Y38" i="5"/>
  <c r="X19" i="5"/>
  <c r="AC12" i="5"/>
  <c r="Y35" i="5"/>
  <c r="Y22" i="5"/>
  <c r="AC11" i="5"/>
  <c r="AB9" i="5" s="1"/>
  <c r="X24" i="5"/>
  <c r="X27" i="5" s="1"/>
  <c r="Y15" i="5"/>
  <c r="U3" i="5"/>
  <c r="X4" i="5" s="1"/>
  <c r="AB23" i="5" s="1"/>
  <c r="Y30" i="5" l="1"/>
  <c r="Y32" i="5" s="1"/>
  <c r="Y40" i="5" s="1"/>
  <c r="X15" i="5"/>
  <c r="AB22" i="5"/>
  <c r="AB28" i="5" s="1"/>
  <c r="AC7" i="5"/>
  <c r="AC18" i="5" s="1"/>
  <c r="A70" i="3"/>
  <c r="A71" i="3" s="1"/>
  <c r="A72" i="3" s="1"/>
  <c r="A73" i="3" s="1"/>
  <c r="A74" i="3" s="1"/>
  <c r="A75" i="3" s="1"/>
  <c r="AB17" i="5" l="1"/>
  <c r="AC40" i="5" s="1"/>
  <c r="AC42" i="5" s="1"/>
  <c r="AC27" i="5"/>
  <c r="AC28" i="5" s="1"/>
  <c r="A54" i="3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4" i="4"/>
  <c r="A5" i="4"/>
  <c r="A6" i="4"/>
</calcChain>
</file>

<file path=xl/sharedStrings.xml><?xml version="1.0" encoding="utf-8"?>
<sst xmlns="http://schemas.openxmlformats.org/spreadsheetml/2006/main" count="610" uniqueCount="244">
  <si>
    <t>Date</t>
  </si>
  <si>
    <t xml:space="preserve">Time </t>
  </si>
  <si>
    <t>Study Case</t>
  </si>
  <si>
    <t>AccountingDate</t>
  </si>
  <si>
    <t xml:space="preserve">AccountingTime </t>
  </si>
  <si>
    <t>AccountingName</t>
  </si>
  <si>
    <t xml:space="preserve">AccountingBalance </t>
  </si>
  <si>
    <t xml:space="preserve">AccountingId </t>
  </si>
  <si>
    <t>Cash - Investment Josse Surya Pinem</t>
  </si>
  <si>
    <t>AccountingInfo</t>
  </si>
  <si>
    <t xml:space="preserve">Invest With Cash | </t>
  </si>
  <si>
    <t>Equity - Josse Surya Pinem</t>
  </si>
  <si>
    <t>AccountingRef</t>
  </si>
  <si>
    <t>StockDate</t>
  </si>
  <si>
    <t>StockTime</t>
  </si>
  <si>
    <t>StockActivity</t>
  </si>
  <si>
    <t>StockProductId</t>
  </si>
  <si>
    <t>StockProductQty</t>
  </si>
  <si>
    <t>StockInfo</t>
  </si>
  <si>
    <t xml:space="preserve">Purchase - Product A </t>
  </si>
  <si>
    <t xml:space="preserve">Cash - Purchase Product A </t>
  </si>
  <si>
    <t>StockId</t>
  </si>
  <si>
    <t>Purchase - Product A Total Qty : 10 |</t>
  </si>
  <si>
    <t xml:space="preserve">Sales - Product A </t>
  </si>
  <si>
    <t xml:space="preserve">Cash - Sales Product A </t>
  </si>
  <si>
    <t xml:space="preserve">Diberi Pinjaman Sebesar 50 Juta Oleh Bank BNI </t>
  </si>
  <si>
    <t xml:space="preserve">Cash - Liability Bank BNI </t>
  </si>
  <si>
    <t>cash-in-investment</t>
  </si>
  <si>
    <t>cash-out-product-buy</t>
  </si>
  <si>
    <t>cash-in-product-sale</t>
  </si>
  <si>
    <t>cash-in-liability</t>
  </si>
  <si>
    <t>Purchase - Product B</t>
  </si>
  <si>
    <t>Receivable - Warrant Buffet</t>
  </si>
  <si>
    <t>Sales - Product B</t>
  </si>
  <si>
    <t>Customer : Padika - Sale : Doddy</t>
  </si>
  <si>
    <t>Customer : Ferdiansyah - Sale  : Wpu</t>
  </si>
  <si>
    <t>Product A Has Been Sold with Total Qty 5</t>
  </si>
  <si>
    <t>Product B Has Been Sold with Total Qty 10</t>
  </si>
  <si>
    <t>Interest Revenue Receivable - Warrant Buffet</t>
  </si>
  <si>
    <t>Cash - Receivable Warrant Buffet</t>
  </si>
  <si>
    <t>cash-out-asset-buy</t>
  </si>
  <si>
    <t xml:space="preserve">Liability - Bank BNI </t>
  </si>
  <si>
    <t>No</t>
  </si>
  <si>
    <t>Build</t>
  </si>
  <si>
    <t>Dibeli Bangunan secara Tunai dengan harga 50 juta</t>
  </si>
  <si>
    <t>Cash - Payment Build</t>
  </si>
  <si>
    <t xml:space="preserve">Pembayaran Hutang kepada BNI sebesar 3 juta </t>
  </si>
  <si>
    <t>Cash - Payment Liability Bank BNI</t>
  </si>
  <si>
    <t>cash-out-liability</t>
  </si>
  <si>
    <t>cash-out-expense</t>
  </si>
  <si>
    <t xml:space="preserve">Advertising Expense </t>
  </si>
  <si>
    <t>Cash - Payment Advertising Expense</t>
  </si>
  <si>
    <t>Pembayaran Biaya Iklan sebesar 1,5 Juta</t>
  </si>
  <si>
    <t>Cash - Sales Product C</t>
  </si>
  <si>
    <t>Sales - Product C</t>
  </si>
  <si>
    <t>Purchase - Product C</t>
  </si>
  <si>
    <t>Cash - Purchase Product C</t>
  </si>
  <si>
    <t>Purchase - Product A Total Qty : 5 |</t>
  </si>
  <si>
    <t xml:space="preserve">Perusahaan membeli Product A harga 12 juta sebanyak 10 items secara tunai </t>
  </si>
  <si>
    <t>Diterima Modal berupa Uang Tunai Sebesar 50 Juta oleh Investor yang bernama Brata</t>
  </si>
  <si>
    <t>Equity - Brata</t>
  </si>
  <si>
    <t xml:space="preserve">Perusahaan Membeli Product C dengan harga 15 Juta sebanyak 5 items secaraTunai </t>
  </si>
  <si>
    <t xml:space="preserve">Perusahaan Membeli Product A dengan harga 12 juta sebanyak 5 items </t>
  </si>
  <si>
    <t>Purchase - Product C Total Qty : 5 |</t>
  </si>
  <si>
    <t>Customer bernama Warrren Buffet membeli Product A dengan Harga 13 Juta sebanyak 5 items secara tunai, penjualan ini dilakukan oleh Salesman bernama WPU</t>
  </si>
  <si>
    <t>Customer bernama Warren Buffet Membeli Product C dengan harga 16 juta sebanyak 5 items secara tunai, penjualan ini dilakukan oleh Salesman bernama Wpu</t>
  </si>
  <si>
    <t xml:space="preserve">Customer bernama Padika Membeli Product A dengan harga 13 juta sebanyak 5 secara tunai, penjualan ini dilakukan oleh  Salesman bernama  Doddy </t>
  </si>
  <si>
    <t>cash-out-return-product-sale</t>
  </si>
  <si>
    <t>Customer : Warrent Buffet - Sale : Wpu</t>
  </si>
  <si>
    <t xml:space="preserve">Sales Return - Product A </t>
  </si>
  <si>
    <t xml:space="preserve">Cash - Sales Return Product A </t>
  </si>
  <si>
    <t>Namun, Setelah dilakukan pengecekan terhadap product A, Ternyata  ada kerusakana Product A, customer bernama Warrent Buffet memohon retur Product A sebanyak 1 items, retur ini dilakukan oleh Salesman bernama WPU</t>
  </si>
  <si>
    <t>cash-in-return-product-buy</t>
  </si>
  <si>
    <t xml:space="preserve">Activity || Endpoint API </t>
  </si>
  <si>
    <t xml:space="preserve">Purchase Return - Product A </t>
  </si>
  <si>
    <t xml:space="preserve">Perusahaan melakukan mengembalikan Product A  yang sudah dibeli sebanyak 1 Items </t>
  </si>
  <si>
    <t xml:space="preserve">Cash - Purchase Return Product A </t>
  </si>
  <si>
    <t xml:space="preserve">Perusahaan MemBeli Product B harga 13 juta sebanyak 10 items secara tunai </t>
  </si>
  <si>
    <t xml:space="preserve">Perusahaan MemBeli Product B harga 13 juta sebanyak 5 items secara tunai </t>
  </si>
  <si>
    <t>Purchase - Product B Total Qty : 5 |</t>
  </si>
  <si>
    <t>Cash - Purchase Product B</t>
  </si>
  <si>
    <t xml:space="preserve">Product C Has Been Sold with Total Qty 5 | </t>
  </si>
  <si>
    <t>Product A Has Been Sold with Total Qty 5 |</t>
  </si>
  <si>
    <t xml:space="preserve">Product A Has Been Sold with Total Qty 5 | </t>
  </si>
  <si>
    <t xml:space="preserve">Sales Return Product A Has Been Done with Total Qty 1 | </t>
  </si>
  <si>
    <t>Purchase Return Product A Has Been Done with Total Qty 1 |</t>
  </si>
  <si>
    <t xml:space="preserve">Purchase Return Product A Has Been Done with Total Qty 1 | </t>
  </si>
  <si>
    <t>Customer Ferdiansyah Membeli Product B dengan harga 14 juta sebanyak 5 secara tunai, penjualan ini dilakukan oleh  Salesman bernama  Wpu</t>
  </si>
  <si>
    <t>Cash - Sales Product B</t>
  </si>
  <si>
    <t xml:space="preserve">Product B Has Been Sold with Total Qty 5 | </t>
  </si>
  <si>
    <t>Product B Has Been Sold with Total Qty 5 |</t>
  </si>
  <si>
    <t xml:space="preserve">Perusahaan MemBeli Product C harga 15 juta sebanyak 5 items secara tunai </t>
  </si>
  <si>
    <t>Customer bernama Padika  Membeli Product C dengan harga 16 juta sebanyak 5 items secara tunai, penjualan ini dilakukan oleh Salesman bernama Doddy</t>
  </si>
  <si>
    <t>Product C Has Been Sold with Total Qty 5 |</t>
  </si>
  <si>
    <t>Product A Has Been Sold with Total Qty 10</t>
  </si>
  <si>
    <t xml:space="preserve">Customer bernama Padika Membeli Product A dengan harga 13 juta sebanyak 10 secara tunai, penjualan ini dilakukan oleh  Salesman bernama  Doddy </t>
  </si>
  <si>
    <t>Investor Josse Surya Pinem menarik modalnya sebesar 10 juta</t>
  </si>
  <si>
    <t>cash-out-withdrawl-investment</t>
  </si>
  <si>
    <t>Cash - Withdrawl Equity Josse Surya Pinem</t>
  </si>
  <si>
    <t xml:space="preserve">Withdrawl Invest With Cash | </t>
  </si>
  <si>
    <t>Perusahaan MemBeli Product C harga 15 juta sebanyak 2 items secara tunai dengan potongan harga 10%</t>
  </si>
  <si>
    <t>Purchase - Product C Total Qty : 2 |</t>
  </si>
  <si>
    <t>Cash - Purchase Discount Product C</t>
  </si>
  <si>
    <t>Purchase Discount - Product C</t>
  </si>
  <si>
    <t xml:space="preserve">Pemerintah memberikan hibah uang tunai sebesar 5 juta </t>
  </si>
  <si>
    <t>Cash - Revenue Others Grant Government</t>
  </si>
  <si>
    <t>Revenue Others - Grant Government</t>
  </si>
  <si>
    <t xml:space="preserve">Membayar Gaji kepada WPU berdasarkan perjanjian yaitu 1,5 % dari total penjualan </t>
  </si>
  <si>
    <t xml:space="preserve">Membayar Gaji kepada Doddy berdasarkan perjanjian yaitu 1,5 % dari total penjualan  </t>
  </si>
  <si>
    <t xml:space="preserve">Cash - Payment Salary Doddy </t>
  </si>
  <si>
    <t xml:space="preserve">Salary Expense Of Doddy </t>
  </si>
  <si>
    <t xml:space="preserve">Salary Expense Of Wpu </t>
  </si>
  <si>
    <t xml:space="preserve">Cash - Payment Salary Wpu </t>
  </si>
  <si>
    <t>cash-in-others</t>
  </si>
  <si>
    <t>etc-accumulation-asset</t>
  </si>
  <si>
    <t>Disusutkan Bangunan dengan nilai penyusutan 10%</t>
  </si>
  <si>
    <t>Depreciation Expense - Build</t>
  </si>
  <si>
    <t>Accumulated of Depreciation -</t>
  </si>
  <si>
    <t>Cash - Equity Brata</t>
  </si>
  <si>
    <t xml:space="preserve">Diterima Modal berupa Uang Tunai Sebesar 200 Juta oleh Investor yang bernama Josse Surya Pinem </t>
  </si>
  <si>
    <t>Purchase - Product A Total Qty : 10 Has Been Done |</t>
  </si>
  <si>
    <t>Purchase - Product B Total Qty : 10 Has Been Done|</t>
  </si>
  <si>
    <t>Purchase - Product A Total Qty : 10 Has Been Done|</t>
  </si>
  <si>
    <t>Purchase - Product C Total Qty : 5 Has Been Done|</t>
  </si>
  <si>
    <t>Row Labels</t>
  </si>
  <si>
    <t>Grand Total</t>
  </si>
  <si>
    <t>etc-product-sale &amp; cash-in-receivable</t>
  </si>
  <si>
    <t>AccountingTime</t>
  </si>
  <si>
    <t>AccountingBalance</t>
  </si>
  <si>
    <t>Sum of AccountingBalance</t>
  </si>
  <si>
    <t>Cash - Equity Josse Surya Pinem</t>
  </si>
  <si>
    <t xml:space="preserve">Invest with Cash | </t>
  </si>
  <si>
    <t>Cash - Purchase Product A</t>
  </si>
  <si>
    <t xml:space="preserve">Purchase - Product A Total Qty : 10 Has Been Done | </t>
  </si>
  <si>
    <t>Cash - Sales Product A</t>
  </si>
  <si>
    <t xml:space="preserve">Product A Has Been Sold with Total Qty : 5  | </t>
  </si>
  <si>
    <t>Cash - Liability Bank Bni</t>
  </si>
  <si>
    <t xml:space="preserve">Purchase - Product B Total Qty : 10  Has Been Done </t>
  </si>
  <si>
    <t>Cash - Receivable Warrent Buffet</t>
  </si>
  <si>
    <t>Cash - Payment Liability Bank Bni</t>
  </si>
  <si>
    <t xml:space="preserve">Purchase - Product C Total Qty : 5  Has Been Done </t>
  </si>
  <si>
    <t xml:space="preserve">Product C Has Been Sold with Total Qty : 5  </t>
  </si>
  <si>
    <t xml:space="preserve">Purchase - Product A Total Qty : 5  Has Been Done </t>
  </si>
  <si>
    <t xml:space="preserve">Product A Has Been Sold with Total Qty : 5  </t>
  </si>
  <si>
    <t>Cash - Sales Return Product A</t>
  </si>
  <si>
    <t xml:space="preserve">Sales Return Product A Has Been Done with Total Qty : 1  | </t>
  </si>
  <si>
    <t>Cash - Purchase Return Product A</t>
  </si>
  <si>
    <t xml:space="preserve">Purchase Return - Product A Total Qty : 1  | </t>
  </si>
  <si>
    <t xml:space="preserve">Purchase - Product B Total Qty : 5  Has Been Done </t>
  </si>
  <si>
    <t xml:space="preserve">Product B Has Been Sold with Total Qty : 5  </t>
  </si>
  <si>
    <t xml:space="preserve">Purchase - Product A Total Qty : 10  Has Been Done </t>
  </si>
  <si>
    <t xml:space="preserve">Product A Has Been Sold with Total Qty : 10  </t>
  </si>
  <si>
    <t xml:space="preserve">Purchase - Product C Total Qty : 2 with discount 10% Has Been Done </t>
  </si>
  <si>
    <t>Cash - Payment Salary Expense Of Doddy</t>
  </si>
  <si>
    <t>Cash - Payment Salary Expense Of Wpu</t>
  </si>
  <si>
    <t>Receivable - Warrent Buffet</t>
  </si>
  <si>
    <t xml:space="preserve">Product B Has Been Sold with Total Qty : 10 with interest 10% | </t>
  </si>
  <si>
    <t>Accumulated of Depreciation - Build</t>
  </si>
  <si>
    <t>Liability - Bank Bni</t>
  </si>
  <si>
    <t>Withdrawl Equity - Josse Surya Pinem</t>
  </si>
  <si>
    <t>Sales - Product A</t>
  </si>
  <si>
    <t>Sales Return - Product A</t>
  </si>
  <si>
    <t>Purchase - Product A</t>
  </si>
  <si>
    <t>Purchase Return - Product A</t>
  </si>
  <si>
    <t>Advertising Expense</t>
  </si>
  <si>
    <t>Salary Expense Of Doddy</t>
  </si>
  <si>
    <t>Salary Expense Of Wpu</t>
  </si>
  <si>
    <t>Interest Revenue Receivable - Warrent Buffet</t>
  </si>
  <si>
    <t>Grant Government</t>
  </si>
  <si>
    <t>ProductPriceSell</t>
  </si>
  <si>
    <t>SaleName</t>
  </si>
  <si>
    <t>ProductName</t>
  </si>
  <si>
    <t>SaleQty</t>
  </si>
  <si>
    <t>SaleBalance</t>
  </si>
  <si>
    <t>CustomerName</t>
  </si>
  <si>
    <t>Doddy</t>
  </si>
  <si>
    <t>Product A</t>
  </si>
  <si>
    <t xml:space="preserve">Customer : Padika - Sale : Doddy | </t>
  </si>
  <si>
    <t>Padika</t>
  </si>
  <si>
    <t>Wpu</t>
  </si>
  <si>
    <t xml:space="preserve">Customer : Warrent Buffet - Sale : Wpu | </t>
  </si>
  <si>
    <t>Warrent Buffet</t>
  </si>
  <si>
    <t>Product C</t>
  </si>
  <si>
    <t>Product B</t>
  </si>
  <si>
    <t xml:space="preserve">Customer : Ferdiansyah - Sale : Wpu | </t>
  </si>
  <si>
    <t>Ferdiansyah</t>
  </si>
  <si>
    <t xml:space="preserve">Customer : Warrent Buffet - Sale : Doddy | </t>
  </si>
  <si>
    <t>Cash</t>
  </si>
  <si>
    <t>Receivable</t>
  </si>
  <si>
    <t>Liability</t>
  </si>
  <si>
    <t>Equity</t>
  </si>
  <si>
    <t>Sales</t>
  </si>
  <si>
    <t>Purchase</t>
  </si>
  <si>
    <t>Purchase Return</t>
  </si>
  <si>
    <t>Purchase Discount</t>
  </si>
  <si>
    <t>Expense Others</t>
  </si>
  <si>
    <t>Customer Ferdiansyah Membeli Product A dengan harga 13 juta sebanyak 5 secara tunai, penjualan ini dilakukan oleh  Salesman bernama  Wpu</t>
  </si>
  <si>
    <t xml:space="preserve">Customer bernama Warrent Buffet Membeli Product B dengan harga 14 juta sebanyak 10 items secara kredit dengan DP 5 juta dan bunga 10%, penjualan ini dilakukan oleh Salesman bernama Doddy </t>
  </si>
  <si>
    <t>Total</t>
  </si>
  <si>
    <t>Accumulated</t>
  </si>
  <si>
    <t xml:space="preserve">Sales Return </t>
  </si>
  <si>
    <t xml:space="preserve">Purchase Return </t>
  </si>
  <si>
    <t xml:space="preserve">Purchase Discount </t>
  </si>
  <si>
    <t>Revenue Others</t>
  </si>
  <si>
    <t>Debt</t>
  </si>
  <si>
    <t>Credit</t>
  </si>
  <si>
    <t>Name</t>
  </si>
  <si>
    <t>Asset</t>
  </si>
  <si>
    <t>Sales Return</t>
  </si>
  <si>
    <t>Summary</t>
  </si>
  <si>
    <t>Sum of SaleQty</t>
  </si>
  <si>
    <t>Sum of SaleBalance</t>
  </si>
  <si>
    <t>Instentif</t>
  </si>
  <si>
    <t>Income Summary</t>
  </si>
  <si>
    <t>Merchandise Inventory</t>
  </si>
  <si>
    <t>Trial Balance</t>
  </si>
  <si>
    <t>Sales Discount</t>
  </si>
  <si>
    <t>Net of Sales</t>
  </si>
  <si>
    <t xml:space="preserve">Purchase </t>
  </si>
  <si>
    <t>Sum of StockProductQty</t>
  </si>
  <si>
    <t>Closing Entries</t>
  </si>
  <si>
    <t>Net Of Purchase</t>
  </si>
  <si>
    <t>Remain Stock</t>
  </si>
  <si>
    <t xml:space="preserve">Product </t>
  </si>
  <si>
    <t>Price</t>
  </si>
  <si>
    <t>Cost of Goods Sold</t>
  </si>
  <si>
    <t xml:space="preserve">Gross Profit </t>
  </si>
  <si>
    <t>Expense</t>
  </si>
  <si>
    <t>Total Expense</t>
  </si>
  <si>
    <t>Revenue</t>
  </si>
  <si>
    <t>Total Revenue</t>
  </si>
  <si>
    <t>Net Profit</t>
  </si>
  <si>
    <t>Profit or Loss</t>
  </si>
  <si>
    <t>Equity Changes</t>
  </si>
  <si>
    <t xml:space="preserve">Equity </t>
  </si>
  <si>
    <t xml:space="preserve">Tota Equity </t>
  </si>
  <si>
    <t>Withdrawl</t>
  </si>
  <si>
    <t>Total Withdrawl</t>
  </si>
  <si>
    <t>Final Equity</t>
  </si>
  <si>
    <t>Financial Position After Closing Entries</t>
  </si>
  <si>
    <t>Profit Attribute</t>
  </si>
  <si>
    <t>Brata</t>
  </si>
  <si>
    <t>Josse Surya Pinem</t>
  </si>
  <si>
    <t>PinemBreBirink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</si>
</sst>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p&quot;* #,##0.00_-;\-&quot;Rp&quot;* #,##0.00_-;_-&quot;Rp&quot;* &quot;-&quot;??_-;_-@_-"/>
    <numFmt numFmtId="164" formatCode="[$-F800]dddd\,\ mmmm\ dd\,\ yyyy"/>
    <numFmt numFmtId="165" formatCode="_(* #,##0.00_);_(* \(#,##0.00\);_(* &quot;-&quot;??_);_(@_)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20" fontId="0" fillId="0" borderId="0" xfId="0" applyNumberFormat="1" applyAlignment="1">
      <alignment horizontal="center" vertical="center" wrapText="1"/>
    </xf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vertical="center"/>
    </xf>
    <xf numFmtId="20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0" applyNumberFormat="1" applyBorder="1"/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 vertical="center" wrapText="1"/>
    </xf>
    <xf numFmtId="20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left" vertical="center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pivotButton="1"/>
    <xf numFmtId="14" fontId="0" fillId="0" borderId="0" xfId="0" applyNumberFormat="1"/>
    <xf numFmtId="20" fontId="0" fillId="0" borderId="0" xfId="0" applyNumberFormat="1"/>
    <xf numFmtId="20" fontId="0" fillId="0" borderId="1" xfId="0" applyNumberFormat="1" applyBorder="1"/>
    <xf numFmtId="4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4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 vertical="center"/>
    </xf>
    <xf numFmtId="0" fontId="0" fillId="0" borderId="1" xfId="0" pivotButton="1" applyBorder="1"/>
    <xf numFmtId="165" fontId="1" fillId="0" borderId="0" xfId="0" applyNumberFormat="1" applyFont="1"/>
    <xf numFmtId="44" fontId="0" fillId="0" borderId="1" xfId="0" applyNumberFormat="1" applyBorder="1" applyAlignment="1">
      <alignment horizontal="right"/>
    </xf>
    <xf numFmtId="44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44" fontId="0" fillId="0" borderId="1" xfId="0" applyNumberFormat="1" applyBorder="1" applyAlignment="1">
      <alignment horizontal="left"/>
    </xf>
    <xf numFmtId="44" fontId="0" fillId="0" borderId="6" xfId="0" applyNumberFormat="1" applyBorder="1"/>
    <xf numFmtId="44" fontId="0" fillId="0" borderId="7" xfId="0" applyNumberFormat="1" applyBorder="1"/>
    <xf numFmtId="0" fontId="0" fillId="0" borderId="8" xfId="0" applyBorder="1"/>
    <xf numFmtId="44" fontId="0" fillId="0" borderId="9" xfId="0" applyNumberFormat="1" applyBorder="1"/>
    <xf numFmtId="44" fontId="0" fillId="0" borderId="11" xfId="0" applyNumberFormat="1" applyBorder="1"/>
    <xf numFmtId="44" fontId="0" fillId="0" borderId="12" xfId="0" applyNumberFormat="1" applyBorder="1"/>
    <xf numFmtId="44" fontId="2" fillId="0" borderId="9" xfId="0" applyNumberFormat="1" applyFont="1" applyBorder="1"/>
    <xf numFmtId="44" fontId="0" fillId="0" borderId="8" xfId="0" applyNumberFormat="1" applyBorder="1"/>
    <xf numFmtId="0" fontId="0" fillId="0" borderId="8" xfId="0" applyBorder="1" applyAlignment="1">
      <alignment horizontal="right"/>
    </xf>
    <xf numFmtId="44" fontId="0" fillId="0" borderId="8" xfId="0" applyNumberFormat="1" applyBorder="1" applyAlignment="1">
      <alignment horizontal="right"/>
    </xf>
    <xf numFmtId="44" fontId="0" fillId="0" borderId="5" xfId="0" applyNumberFormat="1" applyBorder="1"/>
    <xf numFmtId="44" fontId="0" fillId="0" borderId="8" xfId="0" applyNumberFormat="1" applyBorder="1" applyAlignment="1">
      <alignment horizontal="left" indent="7"/>
    </xf>
    <xf numFmtId="44" fontId="0" fillId="0" borderId="8" xfId="0" applyNumberFormat="1" applyBorder="1" applyAlignment="1">
      <alignment horizontal="left" indent="1"/>
    </xf>
    <xf numFmtId="44" fontId="0" fillId="0" borderId="10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8" xfId="0" applyFill="1" applyBorder="1"/>
    <xf numFmtId="44" fontId="0" fillId="0" borderId="0" xfId="0" applyNumberFormat="1" applyBorder="1"/>
    <xf numFmtId="0" fontId="0" fillId="0" borderId="10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18"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35.507453009261" createdVersion="8" refreshedVersion="8" minRefreshableVersion="3" recordCount="76" xr:uid="{6D062590-D9BE-4F8A-AF4E-E332AB03B2FC}">
  <cacheSource type="worksheet">
    <worksheetSource ref="A1:F77" sheet="financial-statement"/>
  </cacheSource>
  <cacheFields count="6">
    <cacheField name="AccountingDate" numFmtId="14">
      <sharedItems containsSemiMixedTypes="0" containsNonDate="0" containsDate="1" containsString="0" minDate="2025-01-01T00:00:00" maxDate="2025-12-23T00:00:00"/>
    </cacheField>
    <cacheField name="AccountingTime" numFmtId="20">
      <sharedItems containsSemiMixedTypes="0" containsNonDate="0" containsDate="1" containsString="0" minDate="1899-12-30T10:10:00" maxDate="1899-12-30T21:41:00"/>
    </cacheField>
    <cacheField name="AccountingRef" numFmtId="0">
      <sharedItems containsSemiMixedTypes="0" containsString="0" containsNumber="1" containsInteger="1" minValue="111" maxValue="611" count="13">
        <n v="111"/>
        <n v="112"/>
        <n v="121"/>
        <n v="131"/>
        <n v="211"/>
        <n v="311"/>
        <n v="411"/>
        <n v="412"/>
        <n v="511"/>
        <n v="512"/>
        <n v="513"/>
        <n v="514"/>
        <n v="611"/>
      </sharedItems>
    </cacheField>
    <cacheField name="AccountingName" numFmtId="0">
      <sharedItems/>
    </cacheField>
    <cacheField name="AccountingBalance" numFmtId="44">
      <sharedItems containsSemiMixedTypes="0" containsString="0" containsNumber="1" containsInteger="1" minValue="-130000000" maxValue="200000000"/>
    </cacheField>
    <cacheField name="AccountingInf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35.526812731485" createdVersion="8" refreshedVersion="8" minRefreshableVersion="3" recordCount="10" xr:uid="{9E0A2E59-2F90-41A2-AF0D-099634529776}">
  <cacheSource type="worksheet">
    <worksheetSource ref="A1:J11" sheet="sale"/>
  </cacheSource>
  <cacheFields count="10">
    <cacheField name="StockId" numFmtId="0">
      <sharedItems containsSemiMixedTypes="0" containsString="0" containsNumber="1" containsInteger="1" minValue="2" maxValue="19"/>
    </cacheField>
    <cacheField name="StockDate" numFmtId="164">
      <sharedItems containsSemiMixedTypes="0" containsNonDate="0" containsDate="1" containsString="0" minDate="2025-01-07T00:00:00" maxDate="2025-12-02T00:00:00"/>
    </cacheField>
    <cacheField name="StockTime" numFmtId="20">
      <sharedItems containsSemiMixedTypes="0" containsNonDate="0" containsDate="1" containsString="0" minDate="1899-12-30T11:11:00" maxDate="1899-12-30T15:33:00"/>
    </cacheField>
    <cacheField name="SaleName" numFmtId="0">
      <sharedItems count="2">
        <s v="Doddy"/>
        <s v="Wpu"/>
      </sharedItems>
    </cacheField>
    <cacheField name="ProductName" numFmtId="0">
      <sharedItems/>
    </cacheField>
    <cacheField name="ProductPriceSell" numFmtId="44">
      <sharedItems containsSemiMixedTypes="0" containsString="0" containsNumber="1" containsInteger="1" minValue="13000000" maxValue="16000000"/>
    </cacheField>
    <cacheField name="SaleQty" numFmtId="0">
      <sharedItems containsSemiMixedTypes="0" containsString="0" containsNumber="1" containsInteger="1" minValue="-1" maxValue="10"/>
    </cacheField>
    <cacheField name="SaleBalance" numFmtId="44">
      <sharedItems containsSemiMixedTypes="0" containsString="0" containsNumber="1" containsInteger="1" minValue="-13000000" maxValue="140000000"/>
    </cacheField>
    <cacheField name="StockInfo" numFmtId="0">
      <sharedItems/>
    </cacheField>
    <cacheField name="Customer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35.729321874998" createdVersion="8" refreshedVersion="8" minRefreshableVersion="3" recordCount="20" xr:uid="{0766BB78-791E-472E-8D35-989F6B9DB51B}">
  <cacheSource type="worksheet">
    <worksheetSource ref="A1:G21" sheet="stock"/>
  </cacheSource>
  <cacheFields count="7">
    <cacheField name="StockId" numFmtId="0">
      <sharedItems containsSemiMixedTypes="0" containsString="0" containsNumber="1" containsInteger="1" minValue="1" maxValue="20"/>
    </cacheField>
    <cacheField name="StockDate" numFmtId="164">
      <sharedItems containsSemiMixedTypes="0" containsNonDate="0" containsDate="1" containsString="0" minDate="2025-01-06T00:00:00" maxDate="2025-12-11T00:00:00"/>
    </cacheField>
    <cacheField name="StockTime" numFmtId="20">
      <sharedItems containsSemiMixedTypes="0" containsNonDate="0" containsDate="1" containsString="0" minDate="1899-12-30T10:10:00" maxDate="1899-12-30T15:11:00"/>
    </cacheField>
    <cacheField name="StockActivity" numFmtId="0">
      <sharedItems/>
    </cacheField>
    <cacheField name="StockProductId" numFmtId="0">
      <sharedItems containsSemiMixedTypes="0" containsString="0" containsNumber="1" containsInteger="1" minValue="1" maxValue="3" count="3">
        <n v="1"/>
        <n v="2"/>
        <n v="3"/>
      </sharedItems>
    </cacheField>
    <cacheField name="StockProductQty" numFmtId="0">
      <sharedItems containsSemiMixedTypes="0" containsString="0" containsNumber="1" containsInteger="1" minValue="-10" maxValue="10"/>
    </cacheField>
    <cacheField name="StockInf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5-12-22T00:00:00"/>
    <d v="1899-12-30T13:44:00"/>
    <x v="0"/>
    <s v="Cash - Payment Salary Expense Of Doddy"/>
    <n v="-3150000"/>
    <m/>
  </r>
  <r>
    <d v="2025-12-22T00:00:00"/>
    <d v="1899-12-30T14:00:00"/>
    <x v="0"/>
    <s v="Cash - Payment Salary Expense Of Wpu"/>
    <n v="-7080000"/>
    <m/>
  </r>
  <r>
    <d v="2025-12-15T00:00:00"/>
    <d v="1899-12-30T11:41:00"/>
    <x v="0"/>
    <s v="Cash - Revenue Others Grant Government"/>
    <n v="5000000"/>
    <m/>
  </r>
  <r>
    <d v="2025-12-10T00:00:00"/>
    <d v="1899-12-30T10:10:00"/>
    <x v="0"/>
    <s v="Cash - Purchase Product C"/>
    <n v="-30000000"/>
    <s v="Purchase - Product C Total Qty : 2 with discount 10% Has Been Done "/>
  </r>
  <r>
    <d v="2025-12-10T00:00:00"/>
    <d v="1899-12-30T10:10:00"/>
    <x v="0"/>
    <s v="Cash - Purchase Discount Product C"/>
    <n v="3000000"/>
    <s v="Purchase - Product C Total Qty : 2 with discount 10% Has Been Done "/>
  </r>
  <r>
    <d v="2025-12-04T00:00:00"/>
    <d v="1899-12-30T13:11:00"/>
    <x v="0"/>
    <s v="Cash - Withdrawl Equity Josse Surya Pinem"/>
    <n v="-10000000"/>
    <s v="Invest with Cash | "/>
  </r>
  <r>
    <d v="2025-12-01T00:00:00"/>
    <d v="1899-12-30T12:55:00"/>
    <x v="0"/>
    <s v="Cash - Sales Product A"/>
    <n v="130000000"/>
    <s v="Product A Has Been Sold with Total Qty : 10  "/>
  </r>
  <r>
    <d v="2025-11-18T00:00:00"/>
    <d v="1899-12-30T11:45:00"/>
    <x v="0"/>
    <s v="Cash - Purchase Product A"/>
    <n v="-120000000"/>
    <s v="Purchase - Product A Total Qty : 10  Has Been Done "/>
  </r>
  <r>
    <d v="2025-11-11T00:00:00"/>
    <d v="1899-12-30T13:54:00"/>
    <x v="0"/>
    <s v="Cash - Payment Liability Bank Bni"/>
    <n v="-3000000"/>
    <m/>
  </r>
  <r>
    <d v="2025-10-15T00:00:00"/>
    <d v="1899-12-30T15:11:00"/>
    <x v="0"/>
    <s v="Cash - Sales Product A"/>
    <n v="65000000"/>
    <s v="Product A Has Been Sold with Total Qty : 5  "/>
  </r>
  <r>
    <d v="2025-10-13T00:00:00"/>
    <d v="1899-12-30T12:31:00"/>
    <x v="0"/>
    <s v="Cash - Purchase Product A"/>
    <n v="-60000000"/>
    <s v="Purchase - Product A Total Qty : 5  Has Been Done "/>
  </r>
  <r>
    <d v="2025-10-10T00:00:00"/>
    <d v="1899-12-30T11:12:00"/>
    <x v="0"/>
    <s v="Cash - Payment Liability Bank Bni"/>
    <n v="-3000000"/>
    <m/>
  </r>
  <r>
    <d v="2025-09-11T00:00:00"/>
    <d v="1899-12-30T11:11:00"/>
    <x v="0"/>
    <s v="Cash - Sales Product C"/>
    <n v="80000000"/>
    <s v="Product C Has Been Sold with Total Qty : 5  "/>
  </r>
  <r>
    <d v="2025-09-09T00:00:00"/>
    <d v="1899-12-30T10:10:00"/>
    <x v="0"/>
    <s v="Cash - Purchase Product C"/>
    <n v="-75000000"/>
    <s v="Purchase - Product C Total Qty : 5  Has Been Done "/>
  </r>
  <r>
    <d v="2025-08-11T00:00:00"/>
    <d v="1899-12-30T13:54:00"/>
    <x v="0"/>
    <s v="Cash - Payment Liability Bank Bni"/>
    <n v="-3000000"/>
    <m/>
  </r>
  <r>
    <d v="2025-08-04T00:00:00"/>
    <d v="1899-12-30T12:11:00"/>
    <x v="0"/>
    <s v="Cash - Sales Product B"/>
    <n v="70000000"/>
    <s v="Product B Has Been Sold with Total Qty : 5  "/>
  </r>
  <r>
    <d v="2025-07-15T00:00:00"/>
    <d v="1899-12-30T11:10:00"/>
    <x v="0"/>
    <s v="Cash - Purchase Product B"/>
    <n v="-65000000"/>
    <s v="Purchase - Product B Total Qty : 5  Has Been Done "/>
  </r>
  <r>
    <d v="2025-07-09T00:00:00"/>
    <d v="1899-12-30T10:45:00"/>
    <x v="0"/>
    <s v="Cash - Purchase Return Product A"/>
    <n v="12000000"/>
    <s v="Purchase Return - Product A Total Qty : 1  | "/>
  </r>
  <r>
    <d v="2025-07-08T00:00:00"/>
    <d v="1899-12-30T14:11:00"/>
    <x v="0"/>
    <s v="Cash - Sales Return Product A"/>
    <n v="-13000000"/>
    <s v="Sales Return Product A Has Been Done with Total Qty : 1  | "/>
  </r>
  <r>
    <d v="2025-07-07T00:00:00"/>
    <d v="1899-12-30T14:11:00"/>
    <x v="0"/>
    <s v="Cash - Sales Product A"/>
    <n v="65000000"/>
    <s v="Product A Has Been Sold with Total Qty : 5  "/>
  </r>
  <r>
    <d v="2025-07-03T00:00:00"/>
    <d v="1899-12-30T12:11:00"/>
    <x v="0"/>
    <s v="Cash - Purchase Product A"/>
    <n v="-60000000"/>
    <s v="Purchase - Product A Total Qty : 5  Has Been Done "/>
  </r>
  <r>
    <d v="2025-07-01T00:00:00"/>
    <d v="1899-12-30T11:45:00"/>
    <x v="0"/>
    <s v="Cash - Equity Brata"/>
    <n v="50000000"/>
    <s v="Invest with Cash | "/>
  </r>
  <r>
    <d v="2025-05-15T00:00:00"/>
    <d v="1899-12-30T12:11:00"/>
    <x v="0"/>
    <s v="Cash - Sales Product C"/>
    <n v="80000000"/>
    <s v="Product C Has Been Sold with Total Qty : 5  "/>
  </r>
  <r>
    <d v="2025-05-09T00:00:00"/>
    <d v="1899-12-30T15:11:00"/>
    <x v="0"/>
    <s v="Cash - Purchase Product C"/>
    <n v="-75000000"/>
    <s v="Purchase - Product C Total Qty : 5  Has Been Done "/>
  </r>
  <r>
    <d v="2025-05-05T00:00:00"/>
    <d v="1899-12-30T13:11:00"/>
    <x v="0"/>
    <s v="Cash - Payment Liability Bank Bni"/>
    <n v="-3000000"/>
    <m/>
  </r>
  <r>
    <d v="2025-02-04T00:00:00"/>
    <d v="1899-12-30T13:54:00"/>
    <x v="0"/>
    <s v="Cash - Payment Advertising Expense"/>
    <n v="-1500000"/>
    <m/>
  </r>
  <r>
    <d v="2025-02-03T00:00:00"/>
    <d v="1899-12-30T13:54:00"/>
    <x v="0"/>
    <s v="Cash - Payment Liability Bank Bni"/>
    <n v="-3000000"/>
    <m/>
  </r>
  <r>
    <d v="2025-01-20T00:00:00"/>
    <d v="1899-12-30T13:54:00"/>
    <x v="0"/>
    <s v="Cash - Payment Build"/>
    <n v="-50000000"/>
    <m/>
  </r>
  <r>
    <d v="2025-01-17T00:00:00"/>
    <d v="1899-12-30T15:04:00"/>
    <x v="0"/>
    <s v="Cash - Receivable Warrent Buffet"/>
    <n v="5000000"/>
    <m/>
  </r>
  <r>
    <d v="2025-01-15T00:00:00"/>
    <d v="1899-12-30T14:25:00"/>
    <x v="0"/>
    <s v="Cash - Purchase Product B"/>
    <n v="-130000000"/>
    <s v="Purchase - Product B Total Qty : 10  Has Been Done "/>
  </r>
  <r>
    <d v="2025-01-13T00:00:00"/>
    <d v="1899-12-30T15:33:00"/>
    <x v="0"/>
    <s v="Cash - Sales Product A"/>
    <n v="65000000"/>
    <s v="Product A Has Been Sold with Total Qty : 5  | "/>
  </r>
  <r>
    <d v="2025-01-10T00:00:00"/>
    <d v="1899-12-30T11:32:00"/>
    <x v="0"/>
    <s v="Cash - Liability Bank Bni"/>
    <n v="50000000"/>
    <m/>
  </r>
  <r>
    <d v="2025-01-07T00:00:00"/>
    <d v="1899-12-30T12:55:00"/>
    <x v="0"/>
    <s v="Cash - Sales Product A"/>
    <n v="65000000"/>
    <s v="Product A Has Been Sold with Total Qty : 5  | "/>
  </r>
  <r>
    <d v="2025-01-06T00:00:00"/>
    <d v="1899-12-30T11:45:00"/>
    <x v="0"/>
    <s v="Cash - Purchase Product A"/>
    <n v="-120000000"/>
    <s v="Purchase - Product A Total Qty : 10 Has Been Done | "/>
  </r>
  <r>
    <d v="2025-01-01T00:00:00"/>
    <d v="1899-12-30T21:41:00"/>
    <x v="0"/>
    <s v="Cash - Equity Josse Surya Pinem"/>
    <n v="200000000"/>
    <s v="Invest with Cash | "/>
  </r>
  <r>
    <d v="2025-01-17T00:00:00"/>
    <d v="1899-12-30T15:04:00"/>
    <x v="1"/>
    <s v="Receivable - Warrent Buffet"/>
    <n v="140000000"/>
    <s v="Product B Has Been Sold with Total Qty : 10 with interest 10% | "/>
  </r>
  <r>
    <d v="2025-01-17T00:00:00"/>
    <d v="1899-12-30T15:04:00"/>
    <x v="1"/>
    <s v="Receivable - Warrent Buffet"/>
    <n v="14000000"/>
    <s v="Product B Has Been Sold with Total Qty : 10 with interest 10% | "/>
  </r>
  <r>
    <d v="2025-01-17T00:00:00"/>
    <d v="1899-12-30T15:04:00"/>
    <x v="1"/>
    <s v="Receivable - Warrent Buffet"/>
    <n v="-5000000"/>
    <m/>
  </r>
  <r>
    <d v="2025-01-20T00:00:00"/>
    <d v="1899-12-30T13:54:00"/>
    <x v="2"/>
    <s v="Build"/>
    <n v="50000000"/>
    <m/>
  </r>
  <r>
    <d v="2025-12-22T00:00:00"/>
    <d v="1899-12-30T14:15:00"/>
    <x v="3"/>
    <s v="Accumulated of Depreciation - Build"/>
    <n v="-5000000"/>
    <m/>
  </r>
  <r>
    <d v="2025-11-11T00:00:00"/>
    <d v="1899-12-30T13:54:00"/>
    <x v="4"/>
    <s v="Liability - Bank Bni"/>
    <n v="-3000000"/>
    <m/>
  </r>
  <r>
    <d v="2025-10-10T00:00:00"/>
    <d v="1899-12-30T11:12:00"/>
    <x v="4"/>
    <s v="Liability - Bank Bni"/>
    <n v="-3000000"/>
    <m/>
  </r>
  <r>
    <d v="2025-08-11T00:00:00"/>
    <d v="1899-12-30T13:54:00"/>
    <x v="4"/>
    <s v="Liability - Bank Bni"/>
    <n v="-3000000"/>
    <m/>
  </r>
  <r>
    <d v="2025-05-05T00:00:00"/>
    <d v="1899-12-30T13:11:00"/>
    <x v="4"/>
    <s v="Liability - Bank Bni"/>
    <n v="-3000000"/>
    <m/>
  </r>
  <r>
    <d v="2025-02-03T00:00:00"/>
    <d v="1899-12-30T13:54:00"/>
    <x v="4"/>
    <s v="Liability - Bank Bni"/>
    <n v="-3000000"/>
    <m/>
  </r>
  <r>
    <d v="2025-01-10T00:00:00"/>
    <d v="1899-12-30T11:32:00"/>
    <x v="4"/>
    <s v="Liability - Bank Bni"/>
    <n v="50000000"/>
    <m/>
  </r>
  <r>
    <d v="2025-12-04T00:00:00"/>
    <d v="1899-12-30T13:11:00"/>
    <x v="5"/>
    <s v="Withdrawl Equity - Josse Surya Pinem"/>
    <n v="-10000000"/>
    <s v="Invest with Cash | "/>
  </r>
  <r>
    <d v="2025-07-01T00:00:00"/>
    <d v="1899-12-30T11:45:00"/>
    <x v="5"/>
    <s v="Equity - Brata"/>
    <n v="50000000"/>
    <s v="Invest with Cash | "/>
  </r>
  <r>
    <d v="2025-01-01T00:00:00"/>
    <d v="1899-12-30T21:41:00"/>
    <x v="5"/>
    <s v="Equity - Josse Surya Pinem"/>
    <n v="200000000"/>
    <s v="Invest with Cash | "/>
  </r>
  <r>
    <d v="2025-12-01T00:00:00"/>
    <d v="1899-12-30T12:55:00"/>
    <x v="6"/>
    <s v="Sales - Product A"/>
    <n v="130000000"/>
    <s v="Product A Has Been Sold with Total Qty : 10  "/>
  </r>
  <r>
    <d v="2025-10-15T00:00:00"/>
    <d v="1899-12-30T15:11:00"/>
    <x v="6"/>
    <s v="Sales - Product A"/>
    <n v="65000000"/>
    <s v="Product A Has Been Sold with Total Qty : 5  "/>
  </r>
  <r>
    <d v="2025-09-11T00:00:00"/>
    <d v="1899-12-30T11:11:00"/>
    <x v="6"/>
    <s v="Sales - Product C"/>
    <n v="80000000"/>
    <s v="Product C Has Been Sold with Total Qty : 5  "/>
  </r>
  <r>
    <d v="2025-08-04T00:00:00"/>
    <d v="1899-12-30T12:11:00"/>
    <x v="6"/>
    <s v="Sales - Product B"/>
    <n v="70000000"/>
    <s v="Product B Has Been Sold with Total Qty : 5  "/>
  </r>
  <r>
    <d v="2025-07-07T00:00:00"/>
    <d v="1899-12-30T14:11:00"/>
    <x v="6"/>
    <s v="Sales - Product A"/>
    <n v="65000000"/>
    <s v="Product A Has Been Sold with Total Qty : 5  "/>
  </r>
  <r>
    <d v="2025-05-15T00:00:00"/>
    <d v="1899-12-30T12:11:00"/>
    <x v="6"/>
    <s v="Sales - Product C"/>
    <n v="80000000"/>
    <s v="Product C Has Been Sold with Total Qty : 5  "/>
  </r>
  <r>
    <d v="2025-01-17T00:00:00"/>
    <d v="1899-12-30T15:04:00"/>
    <x v="6"/>
    <s v="Sales - Product B"/>
    <n v="140000000"/>
    <s v="Product B Has Been Sold with Total Qty : 10 with interest 10% | "/>
  </r>
  <r>
    <d v="2025-01-13T00:00:00"/>
    <d v="1899-12-30T15:33:00"/>
    <x v="6"/>
    <s v="Sales - Product A"/>
    <n v="65000000"/>
    <s v="Product A Has Been Sold with Total Qty : 5  | "/>
  </r>
  <r>
    <d v="2025-01-07T00:00:00"/>
    <d v="1899-12-30T12:55:00"/>
    <x v="6"/>
    <s v="Sales - Product A"/>
    <n v="65000000"/>
    <s v="Product A Has Been Sold with Total Qty : 5  | "/>
  </r>
  <r>
    <d v="2025-07-08T00:00:00"/>
    <d v="1899-12-30T14:11:00"/>
    <x v="7"/>
    <s v="Sales Return - Product A"/>
    <n v="13000000"/>
    <s v="Sales Return Product A Has Been Done with Total Qty : 1  | "/>
  </r>
  <r>
    <d v="2025-12-10T00:00:00"/>
    <d v="1899-12-30T10:10:00"/>
    <x v="8"/>
    <s v="Purchase - Product C"/>
    <n v="30000000"/>
    <s v="Purchase - Product C Total Qty : 2 with discount 10% Has Been Done "/>
  </r>
  <r>
    <d v="2025-11-18T00:00:00"/>
    <d v="1899-12-30T11:45:00"/>
    <x v="8"/>
    <s v="Purchase - Product A"/>
    <n v="120000000"/>
    <s v="Purchase - Product A Total Qty : 10  Has Been Done "/>
  </r>
  <r>
    <d v="2025-10-13T00:00:00"/>
    <d v="1899-12-30T12:31:00"/>
    <x v="8"/>
    <s v="Purchase - Product A"/>
    <n v="60000000"/>
    <s v="Purchase - Product A Total Qty : 5  Has Been Done "/>
  </r>
  <r>
    <d v="2025-09-09T00:00:00"/>
    <d v="1899-12-30T10:10:00"/>
    <x v="8"/>
    <s v="Purchase - Product C"/>
    <n v="75000000"/>
    <s v="Purchase - Product C Total Qty : 5  Has Been Done "/>
  </r>
  <r>
    <d v="2025-07-15T00:00:00"/>
    <d v="1899-12-30T11:10:00"/>
    <x v="8"/>
    <s v="Purchase - Product B"/>
    <n v="65000000"/>
    <s v="Purchase - Product B Total Qty : 5  Has Been Done "/>
  </r>
  <r>
    <d v="2025-07-03T00:00:00"/>
    <d v="1899-12-30T12:11:00"/>
    <x v="8"/>
    <s v="Purchase - Product A"/>
    <n v="60000000"/>
    <s v="Purchase - Product A Total Qty : 5  Has Been Done "/>
  </r>
  <r>
    <d v="2025-05-09T00:00:00"/>
    <d v="1899-12-30T15:11:00"/>
    <x v="8"/>
    <s v="Purchase - Product C"/>
    <n v="75000000"/>
    <s v="Purchase - Product C Total Qty : 5  Has Been Done "/>
  </r>
  <r>
    <d v="2025-01-15T00:00:00"/>
    <d v="1899-12-30T14:25:00"/>
    <x v="8"/>
    <s v="Purchase - Product B"/>
    <n v="130000000"/>
    <s v="Purchase - Product B Total Qty : 10  Has Been Done "/>
  </r>
  <r>
    <d v="2025-01-06T00:00:00"/>
    <d v="1899-12-30T11:45:00"/>
    <x v="8"/>
    <s v="Purchase - Product A"/>
    <n v="120000000"/>
    <s v="Purchase - Product A Total Qty : 10 Has Been Done | "/>
  </r>
  <r>
    <d v="2025-07-09T00:00:00"/>
    <d v="1899-12-30T10:45:00"/>
    <x v="9"/>
    <s v="Purchase Return - Product A"/>
    <n v="12000000"/>
    <s v="Purchase Return - Product A Total Qty : 1  | "/>
  </r>
  <r>
    <d v="2025-12-10T00:00:00"/>
    <d v="1899-12-30T10:10:00"/>
    <x v="10"/>
    <s v="Purchase Discount - Product C"/>
    <n v="3000000"/>
    <s v="Purchase - Product C Total Qty : 2 with discount 10% Has Been Done "/>
  </r>
  <r>
    <d v="2025-12-22T00:00:00"/>
    <d v="1899-12-30T13:44:00"/>
    <x v="11"/>
    <s v="Salary Expense Of Doddy"/>
    <n v="3150000"/>
    <m/>
  </r>
  <r>
    <d v="2025-12-22T00:00:00"/>
    <d v="1899-12-30T14:00:00"/>
    <x v="11"/>
    <s v="Salary Expense Of Wpu"/>
    <n v="7080000"/>
    <m/>
  </r>
  <r>
    <d v="2025-12-22T00:00:00"/>
    <d v="1899-12-30T14:15:00"/>
    <x v="11"/>
    <s v="Depreciation Expense - Build"/>
    <n v="5000000"/>
    <m/>
  </r>
  <r>
    <d v="2025-02-04T00:00:00"/>
    <d v="1899-12-30T13:54:00"/>
    <x v="11"/>
    <s v="Advertising Expense"/>
    <n v="1500000"/>
    <m/>
  </r>
  <r>
    <d v="2025-12-15T00:00:00"/>
    <d v="1899-12-30T11:41:00"/>
    <x v="12"/>
    <s v="Grant Government"/>
    <n v="5000000"/>
    <m/>
  </r>
  <r>
    <d v="2025-01-17T00:00:00"/>
    <d v="1899-12-30T15:04:00"/>
    <x v="12"/>
    <s v="Interest Revenue Receivable - Warrent Buffet"/>
    <n v="14000000"/>
    <s v="Product B Has Been Sold with Total Qty : 10 with interest 10% | 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9"/>
    <d v="2025-12-01T00:00:00"/>
    <d v="1899-12-30T12:56:00"/>
    <x v="0"/>
    <s v="Product A"/>
    <n v="13000000"/>
    <n v="10"/>
    <n v="130000000"/>
    <s v="Customer : Padika - Sale : Doddy | "/>
    <s v="Padika"/>
  </r>
  <r>
    <n v="17"/>
    <d v="2025-10-15T00:00:00"/>
    <d v="1899-12-30T15:11:00"/>
    <x v="1"/>
    <s v="Product A"/>
    <n v="13000000"/>
    <n v="5"/>
    <n v="65000000"/>
    <s v="Customer : Warrent Buffet - Sale : Wpu | "/>
    <s v="Warrent Buffet"/>
  </r>
  <r>
    <n v="15"/>
    <d v="2025-09-11T00:00:00"/>
    <d v="1899-12-30T11:11:00"/>
    <x v="0"/>
    <s v="Product C"/>
    <n v="16000000"/>
    <n v="5"/>
    <n v="80000000"/>
    <s v="Customer : Padika - Sale : Doddy | "/>
    <s v="Padika"/>
  </r>
  <r>
    <n v="13"/>
    <d v="2025-08-04T00:00:00"/>
    <d v="1899-12-30T12:11:00"/>
    <x v="1"/>
    <s v="Product B"/>
    <n v="14000000"/>
    <n v="5"/>
    <n v="70000000"/>
    <s v="Customer : Ferdiansyah - Sale : Wpu | "/>
    <s v="Ferdiansyah"/>
  </r>
  <r>
    <n v="10"/>
    <d v="2025-07-08T00:00:00"/>
    <d v="1899-12-30T14:11:00"/>
    <x v="1"/>
    <s v="Product A"/>
    <n v="13000000"/>
    <n v="-1"/>
    <n v="-13000000"/>
    <s v="Customer : Warrent Buffet - Sale : Wpu | "/>
    <s v="Warrent Buffet"/>
  </r>
  <r>
    <n v="9"/>
    <d v="2025-07-07T00:00:00"/>
    <d v="1899-12-30T13:11:00"/>
    <x v="1"/>
    <s v="Product A"/>
    <n v="13000000"/>
    <n v="5"/>
    <n v="65000000"/>
    <s v="Customer : Warrent Buffet - Sale : Wpu | "/>
    <s v="Warrent Buffet"/>
  </r>
  <r>
    <n v="7"/>
    <d v="2025-05-15T00:00:00"/>
    <d v="1899-12-30T12:11:00"/>
    <x v="1"/>
    <s v="Product C"/>
    <n v="16000000"/>
    <n v="5"/>
    <n v="80000000"/>
    <s v="Customer : Warrent Buffet - Sale : Wpu | "/>
    <s v="Warrent Buffet"/>
  </r>
  <r>
    <n v="5"/>
    <d v="2025-01-17T00:00:00"/>
    <d v="1899-12-30T15:04:00"/>
    <x v="0"/>
    <s v="Product B"/>
    <n v="14000000"/>
    <n v="10"/>
    <n v="140000000"/>
    <s v="Customer : Warrent Buffet - Sale : Doddy | "/>
    <s v="Warrent Buffet"/>
  </r>
  <r>
    <n v="3"/>
    <d v="2025-01-13T00:00:00"/>
    <d v="1899-12-30T15:33:00"/>
    <x v="1"/>
    <s v="Product A"/>
    <n v="13000000"/>
    <n v="5"/>
    <n v="65000000"/>
    <s v="Customer : Ferdiansyah - Sale : Wpu | "/>
    <s v="Ferdiansyah"/>
  </r>
  <r>
    <n v="2"/>
    <d v="2025-01-07T00:00:00"/>
    <d v="1899-12-30T12:55:00"/>
    <x v="0"/>
    <s v="Product A"/>
    <n v="13000000"/>
    <n v="5"/>
    <n v="65000000"/>
    <s v="Customer : Padika - Sale : Doddy | "/>
    <s v="Padik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d v="2025-01-06T00:00:00"/>
    <d v="1899-12-30T11:45:00"/>
    <s v="Purchase - Product A "/>
    <x v="0"/>
    <n v="10"/>
    <m/>
  </r>
  <r>
    <n v="2"/>
    <d v="2025-01-07T00:00:00"/>
    <d v="1899-12-30T12:55:00"/>
    <s v="Sales - Product A "/>
    <x v="0"/>
    <n v="-5"/>
    <s v="Customer : Padika - Sale : Doddy"/>
  </r>
  <r>
    <n v="3"/>
    <d v="2025-01-13T00:00:00"/>
    <d v="1899-12-30T12:55:00"/>
    <s v="Sales - Product A "/>
    <x v="0"/>
    <n v="-5"/>
    <s v="Customer : Ferdiansyah - Sale  : Wpu"/>
  </r>
  <r>
    <n v="4"/>
    <d v="2025-01-15T00:00:00"/>
    <d v="1899-12-30T11:45:00"/>
    <s v="Purchase - Product B"/>
    <x v="1"/>
    <n v="10"/>
    <m/>
  </r>
  <r>
    <n v="5"/>
    <d v="2025-01-17T00:00:00"/>
    <d v="1899-12-30T15:04:00"/>
    <s v="Sales - Product B"/>
    <x v="1"/>
    <n v="-10"/>
    <s v="Customer : Warrent Buffet - Sale : Wpu"/>
  </r>
  <r>
    <n v="6"/>
    <d v="2025-05-09T00:00:00"/>
    <d v="1899-12-30T15:11:00"/>
    <s v="Purchase - Product C"/>
    <x v="2"/>
    <n v="5"/>
    <m/>
  </r>
  <r>
    <n v="7"/>
    <d v="2025-05-15T00:00:00"/>
    <d v="1899-12-30T12:11:00"/>
    <s v="Sales - Product C"/>
    <x v="2"/>
    <n v="-5"/>
    <s v="Customer : Warrent Buffet - Sale : Wpu"/>
  </r>
  <r>
    <n v="8"/>
    <d v="2025-07-03T00:00:00"/>
    <d v="1899-12-30T12:11:00"/>
    <s v="Purchase - Product A "/>
    <x v="0"/>
    <n v="5"/>
    <m/>
  </r>
  <r>
    <n v="9"/>
    <d v="2025-07-07T00:00:00"/>
    <d v="1899-12-30T14:11:00"/>
    <s v="Sales - Product A "/>
    <x v="0"/>
    <n v="-5"/>
    <s v="Customer : Warrent Buffet - Sale : Wpu"/>
  </r>
  <r>
    <n v="10"/>
    <d v="2025-07-08T00:00:00"/>
    <d v="1899-12-30T14:11:00"/>
    <s v="Sales Return - Product A "/>
    <x v="0"/>
    <n v="1"/>
    <s v="Customer : Warrent Buffet - Sale : Wpu"/>
  </r>
  <r>
    <n v="11"/>
    <d v="2025-07-09T00:00:00"/>
    <d v="1899-12-30T10:45:00"/>
    <s v="Purchase Return - Product A "/>
    <x v="0"/>
    <n v="-1"/>
    <m/>
  </r>
  <r>
    <n v="12"/>
    <d v="2025-07-15T00:00:00"/>
    <d v="1899-12-30T11:11:00"/>
    <s v="Purchase - Product B"/>
    <x v="1"/>
    <n v="5"/>
    <m/>
  </r>
  <r>
    <n v="13"/>
    <d v="2025-08-04T00:00:00"/>
    <d v="1899-12-30T12:11:00"/>
    <s v="Sales - Product B"/>
    <x v="1"/>
    <n v="-5"/>
    <s v="Customer : Ferdiansyah - Sale  : Wpu"/>
  </r>
  <r>
    <n v="14"/>
    <d v="2025-09-09T00:00:00"/>
    <d v="1899-12-30T10:10:00"/>
    <s v="Purchase - Product C"/>
    <x v="2"/>
    <n v="5"/>
    <m/>
  </r>
  <r>
    <n v="15"/>
    <d v="2025-09-11T00:00:00"/>
    <d v="1899-12-30T11:11:00"/>
    <s v="Sales - Product C"/>
    <x v="2"/>
    <n v="-5"/>
    <s v="Customer : Padika - Sale : Doddy"/>
  </r>
  <r>
    <n v="16"/>
    <d v="2025-10-13T00:00:00"/>
    <d v="1899-12-30T12:31:00"/>
    <s v="Purchase - Product A "/>
    <x v="0"/>
    <n v="5"/>
    <m/>
  </r>
  <r>
    <n v="17"/>
    <d v="2025-10-15T00:00:00"/>
    <d v="1899-12-30T15:11:00"/>
    <s v="Sales - Product A "/>
    <x v="0"/>
    <n v="-5"/>
    <s v="Customer : Warrent Buffet - Sale : Wpu"/>
  </r>
  <r>
    <n v="18"/>
    <d v="2025-11-18T00:00:00"/>
    <d v="1899-12-30T11:45:00"/>
    <s v="Purchase - Product A "/>
    <x v="0"/>
    <n v="10"/>
    <m/>
  </r>
  <r>
    <n v="19"/>
    <d v="2025-12-01T00:00:00"/>
    <d v="1899-12-30T12:55:00"/>
    <s v="Sales - Product A "/>
    <x v="0"/>
    <n v="-10"/>
    <s v="Customer : Padika - Sale : Doddy"/>
  </r>
  <r>
    <n v="20"/>
    <d v="2025-12-10T00:00:00"/>
    <d v="1899-12-30T10:10:00"/>
    <s v="Purchase - Product C"/>
    <x v="2"/>
    <n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81F0D-9825-42A8-86EE-EF001C51B309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J5" firstHeaderRow="1" firstDataRow="1" firstDataCol="1"/>
  <pivotFields count="7">
    <pivotField showAll="0"/>
    <pivotField numFmtId="164" showAll="0"/>
    <pivotField numFmtId="20"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tockProductQty" fld="5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4" type="button" dataOnly="0" labelOnly="1" outline="0" axis="axisRow" fieldPosition="0"/>
    </format>
    <format dxfId="14">
      <pivotArea dataOnly="0" labelOnly="1" fieldPosition="0">
        <references count="1">
          <reference field="4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66E7B-9942-44C9-A29D-C5C9D6C4155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I15" firstHeaderRow="1" firstDataRow="1" firstDataCol="1"/>
  <pivotFields count="6">
    <pivotField numFmtId="14" showAll="0"/>
    <pivotField numFmtId="20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dataField="1" numFmtId="44"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ccountingBalance" fld="4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87B6E-F10B-4DB4-BDCF-B709FDAEEFE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:O4" firstHeaderRow="0" firstDataRow="1" firstDataCol="1"/>
  <pivotFields count="10">
    <pivotField showAll="0"/>
    <pivotField numFmtId="164" showAll="0"/>
    <pivotField numFmtId="20" showAll="0"/>
    <pivotField axis="axisRow" showAll="0">
      <items count="3">
        <item x="0"/>
        <item x="1"/>
        <item t="default"/>
      </items>
    </pivotField>
    <pivotField showAll="0"/>
    <pivotField numFmtId="44" showAll="0"/>
    <pivotField dataField="1" showAll="0"/>
    <pivotField dataField="1" numFmtId="44"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Qty" fld="6" baseField="0" baseItem="0"/>
    <dataField name="Sum of SaleBalance" fld="7" baseField="0" baseItem="0" numFmtId="44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3" type="button" dataOnly="0" labelOnly="1" outline="0" axis="axisRow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8DC6-E773-4FDF-A00C-AF30F049F610}">
  <dimension ref="A1:E36"/>
  <sheetViews>
    <sheetView topLeftCell="B31" workbookViewId="0">
      <selection activeCell="B34" sqref="B34"/>
    </sheetView>
  </sheetViews>
  <sheetFormatPr defaultRowHeight="14.4" x14ac:dyDescent="0.3"/>
  <cols>
    <col min="1" max="1" width="7" style="3" customWidth="1"/>
    <col min="2" max="2" width="23" style="13" bestFit="1" customWidth="1"/>
    <col min="3" max="3" width="8.88671875" style="3"/>
    <col min="4" max="4" width="102.21875" style="12" customWidth="1"/>
    <col min="5" max="5" width="24.88671875" customWidth="1"/>
  </cols>
  <sheetData>
    <row r="1" spans="1:5" x14ac:dyDescent="0.3">
      <c r="A1" s="5" t="s">
        <v>42</v>
      </c>
      <c r="B1" s="6" t="s">
        <v>0</v>
      </c>
      <c r="C1" s="5" t="s">
        <v>1</v>
      </c>
      <c r="D1" s="7" t="s">
        <v>2</v>
      </c>
      <c r="E1" s="5" t="s">
        <v>73</v>
      </c>
    </row>
    <row r="2" spans="1:5" x14ac:dyDescent="0.3">
      <c r="A2" s="5">
        <v>1</v>
      </c>
      <c r="B2" s="8">
        <v>45658</v>
      </c>
      <c r="C2" s="9">
        <v>0.90555555555555556</v>
      </c>
      <c r="D2" s="7" t="s">
        <v>119</v>
      </c>
      <c r="E2" s="5" t="s">
        <v>27</v>
      </c>
    </row>
    <row r="3" spans="1:5" x14ac:dyDescent="0.3">
      <c r="A3" s="5">
        <v>2</v>
      </c>
      <c r="B3" s="8">
        <v>45663</v>
      </c>
      <c r="C3" s="9">
        <v>0.48958333333333331</v>
      </c>
      <c r="D3" s="7" t="s">
        <v>58</v>
      </c>
      <c r="E3" s="5" t="s">
        <v>28</v>
      </c>
    </row>
    <row r="4" spans="1:5" ht="28.8" x14ac:dyDescent="0.3">
      <c r="A4" s="5">
        <v>3</v>
      </c>
      <c r="B4" s="8">
        <v>45664</v>
      </c>
      <c r="C4" s="9">
        <v>0.53819444444444442</v>
      </c>
      <c r="D4" s="7" t="s">
        <v>66</v>
      </c>
      <c r="E4" s="5" t="s">
        <v>29</v>
      </c>
    </row>
    <row r="5" spans="1:5" x14ac:dyDescent="0.3">
      <c r="A5" s="5">
        <v>4</v>
      </c>
      <c r="B5" s="8">
        <v>45667</v>
      </c>
      <c r="C5" s="9">
        <v>0.48055555555555557</v>
      </c>
      <c r="D5" s="7" t="s">
        <v>25</v>
      </c>
      <c r="E5" s="5" t="s">
        <v>30</v>
      </c>
    </row>
    <row r="6" spans="1:5" ht="28.8" x14ac:dyDescent="0.3">
      <c r="A6" s="5">
        <v>5</v>
      </c>
      <c r="B6" s="8">
        <v>45670</v>
      </c>
      <c r="C6" s="9">
        <v>0.6479166666666667</v>
      </c>
      <c r="D6" s="7" t="s">
        <v>196</v>
      </c>
      <c r="E6" s="5" t="s">
        <v>29</v>
      </c>
    </row>
    <row r="7" spans="1:5" x14ac:dyDescent="0.3">
      <c r="A7" s="5">
        <v>6</v>
      </c>
      <c r="B7" s="8">
        <v>45672</v>
      </c>
      <c r="C7" s="9">
        <v>0.60069444444444442</v>
      </c>
      <c r="D7" s="7" t="s">
        <v>77</v>
      </c>
      <c r="E7" s="5" t="s">
        <v>28</v>
      </c>
    </row>
    <row r="8" spans="1:5" ht="28.8" x14ac:dyDescent="0.3">
      <c r="A8" s="5">
        <v>7</v>
      </c>
      <c r="B8" s="8">
        <v>45674</v>
      </c>
      <c r="C8" s="9">
        <v>0.62777777777777777</v>
      </c>
      <c r="D8" s="7" t="s">
        <v>197</v>
      </c>
      <c r="E8" s="5" t="s">
        <v>126</v>
      </c>
    </row>
    <row r="9" spans="1:5" x14ac:dyDescent="0.3">
      <c r="A9" s="5">
        <v>8</v>
      </c>
      <c r="B9" s="8">
        <v>45677</v>
      </c>
      <c r="C9" s="9">
        <v>0.58333333333333337</v>
      </c>
      <c r="D9" s="7" t="s">
        <v>44</v>
      </c>
      <c r="E9" s="5" t="s">
        <v>40</v>
      </c>
    </row>
    <row r="10" spans="1:5" x14ac:dyDescent="0.3">
      <c r="A10" s="5">
        <v>9</v>
      </c>
      <c r="B10" s="8">
        <v>45691</v>
      </c>
      <c r="C10" s="9">
        <v>0.57916666666666672</v>
      </c>
      <c r="D10" s="7" t="s">
        <v>46</v>
      </c>
      <c r="E10" s="5" t="s">
        <v>48</v>
      </c>
    </row>
    <row r="11" spans="1:5" x14ac:dyDescent="0.3">
      <c r="A11" s="5">
        <v>10</v>
      </c>
      <c r="B11" s="8">
        <v>45698</v>
      </c>
      <c r="C11" s="9">
        <v>0.50763888888888886</v>
      </c>
      <c r="D11" s="7" t="s">
        <v>52</v>
      </c>
      <c r="E11" s="5" t="s">
        <v>49</v>
      </c>
    </row>
    <row r="12" spans="1:5" x14ac:dyDescent="0.3">
      <c r="A12" s="5">
        <v>11</v>
      </c>
      <c r="B12" s="8">
        <v>45782</v>
      </c>
      <c r="C12" s="9">
        <v>0.5493055555555556</v>
      </c>
      <c r="D12" s="7" t="s">
        <v>46</v>
      </c>
      <c r="E12" s="5" t="s">
        <v>48</v>
      </c>
    </row>
    <row r="13" spans="1:5" x14ac:dyDescent="0.3">
      <c r="A13" s="5">
        <v>12</v>
      </c>
      <c r="B13" s="8">
        <v>45786</v>
      </c>
      <c r="C13" s="9">
        <v>0.63263888888888886</v>
      </c>
      <c r="D13" s="7" t="s">
        <v>61</v>
      </c>
      <c r="E13" s="5" t="s">
        <v>28</v>
      </c>
    </row>
    <row r="14" spans="1:5" ht="28.8" x14ac:dyDescent="0.3">
      <c r="A14" s="5">
        <v>13</v>
      </c>
      <c r="B14" s="8">
        <v>45792</v>
      </c>
      <c r="C14" s="9">
        <v>0.50763888888888886</v>
      </c>
      <c r="D14" s="7" t="s">
        <v>65</v>
      </c>
      <c r="E14" s="5" t="s">
        <v>29</v>
      </c>
    </row>
    <row r="15" spans="1:5" x14ac:dyDescent="0.3">
      <c r="A15" s="5">
        <v>14</v>
      </c>
      <c r="B15" s="8">
        <v>45839</v>
      </c>
      <c r="C15" s="9">
        <v>0.48958333333333331</v>
      </c>
      <c r="D15" s="7" t="s">
        <v>59</v>
      </c>
      <c r="E15" s="5" t="s">
        <v>27</v>
      </c>
    </row>
    <row r="16" spans="1:5" x14ac:dyDescent="0.3">
      <c r="A16" s="5">
        <v>15</v>
      </c>
      <c r="B16" s="8">
        <v>45841</v>
      </c>
      <c r="C16" s="9">
        <v>0.50763888888888886</v>
      </c>
      <c r="D16" s="7" t="s">
        <v>62</v>
      </c>
      <c r="E16" s="5" t="s">
        <v>28</v>
      </c>
    </row>
    <row r="17" spans="1:5" ht="28.8" x14ac:dyDescent="0.3">
      <c r="A17" s="5">
        <v>16</v>
      </c>
      <c r="B17" s="8">
        <v>45845</v>
      </c>
      <c r="C17" s="9">
        <v>0.59097222222222223</v>
      </c>
      <c r="D17" s="7" t="s">
        <v>64</v>
      </c>
      <c r="E17" s="5" t="s">
        <v>29</v>
      </c>
    </row>
    <row r="18" spans="1:5" ht="28.8" x14ac:dyDescent="0.3">
      <c r="A18" s="3">
        <v>17</v>
      </c>
      <c r="B18" s="13">
        <v>45846</v>
      </c>
      <c r="C18" s="14">
        <v>0.59097222222222223</v>
      </c>
      <c r="D18" s="12" t="s">
        <v>71</v>
      </c>
      <c r="E18" s="5" t="s">
        <v>67</v>
      </c>
    </row>
    <row r="19" spans="1:5" x14ac:dyDescent="0.3">
      <c r="A19" s="3">
        <v>18</v>
      </c>
      <c r="B19" s="13">
        <v>45847</v>
      </c>
      <c r="C19" s="14">
        <v>0.44791666666666669</v>
      </c>
      <c r="D19" s="12" t="s">
        <v>75</v>
      </c>
      <c r="E19" s="5" t="s">
        <v>72</v>
      </c>
    </row>
    <row r="20" spans="1:5" x14ac:dyDescent="0.3">
      <c r="A20" s="3">
        <v>19</v>
      </c>
      <c r="B20" s="13">
        <v>45853</v>
      </c>
      <c r="C20" s="14">
        <v>0.46597222222222223</v>
      </c>
      <c r="D20" s="7" t="s">
        <v>78</v>
      </c>
      <c r="E20" s="5" t="s">
        <v>28</v>
      </c>
    </row>
    <row r="21" spans="1:5" ht="28.8" x14ac:dyDescent="0.3">
      <c r="A21" s="3">
        <v>20</v>
      </c>
      <c r="B21" s="13">
        <v>45873</v>
      </c>
      <c r="C21" s="14">
        <v>0.50763888888888886</v>
      </c>
      <c r="D21" s="7" t="s">
        <v>87</v>
      </c>
      <c r="E21" s="5" t="s">
        <v>29</v>
      </c>
    </row>
    <row r="22" spans="1:5" x14ac:dyDescent="0.3">
      <c r="A22" s="3">
        <v>21</v>
      </c>
      <c r="B22" s="13">
        <v>45880</v>
      </c>
      <c r="C22" s="9">
        <v>0.57916666666666672</v>
      </c>
      <c r="D22" s="7" t="s">
        <v>46</v>
      </c>
      <c r="E22" s="5" t="s">
        <v>48</v>
      </c>
    </row>
    <row r="23" spans="1:5" x14ac:dyDescent="0.3">
      <c r="A23" s="3">
        <v>22</v>
      </c>
      <c r="B23" s="13">
        <v>45909</v>
      </c>
      <c r="C23" s="14">
        <v>0.4236111111111111</v>
      </c>
      <c r="D23" s="7" t="s">
        <v>91</v>
      </c>
      <c r="E23" s="5" t="s">
        <v>28</v>
      </c>
    </row>
    <row r="24" spans="1:5" ht="28.8" x14ac:dyDescent="0.3">
      <c r="A24" s="3">
        <v>23</v>
      </c>
      <c r="B24" s="13">
        <v>45911</v>
      </c>
      <c r="C24" s="14">
        <v>0.46597222222222223</v>
      </c>
      <c r="D24" s="7" t="s">
        <v>92</v>
      </c>
      <c r="E24" s="5" t="s">
        <v>29</v>
      </c>
    </row>
    <row r="25" spans="1:5" x14ac:dyDescent="0.3">
      <c r="A25" s="3">
        <v>24</v>
      </c>
      <c r="B25" s="13">
        <v>45940</v>
      </c>
      <c r="C25" s="14">
        <v>0.46666666666666667</v>
      </c>
      <c r="D25" s="7" t="s">
        <v>46</v>
      </c>
      <c r="E25" s="5" t="s">
        <v>48</v>
      </c>
    </row>
    <row r="26" spans="1:5" x14ac:dyDescent="0.3">
      <c r="A26" s="3">
        <v>25</v>
      </c>
      <c r="B26" s="13">
        <v>45943</v>
      </c>
      <c r="C26" s="14">
        <v>0.52152777777777781</v>
      </c>
      <c r="D26" s="7" t="s">
        <v>62</v>
      </c>
      <c r="E26" s="5" t="s">
        <v>28</v>
      </c>
    </row>
    <row r="27" spans="1:5" ht="28.8" x14ac:dyDescent="0.3">
      <c r="A27" s="3">
        <v>26</v>
      </c>
      <c r="B27" s="13">
        <v>45945</v>
      </c>
      <c r="C27" s="14">
        <v>0.63263888888888886</v>
      </c>
      <c r="D27" s="7" t="s">
        <v>64</v>
      </c>
      <c r="E27" s="5" t="s">
        <v>29</v>
      </c>
    </row>
    <row r="28" spans="1:5" x14ac:dyDescent="0.3">
      <c r="A28" s="3">
        <v>27</v>
      </c>
      <c r="B28" s="13">
        <v>45972</v>
      </c>
      <c r="C28" s="9">
        <v>0.57916666666666672</v>
      </c>
      <c r="D28" s="7" t="s">
        <v>46</v>
      </c>
      <c r="E28" s="5" t="s">
        <v>48</v>
      </c>
    </row>
    <row r="29" spans="1:5" x14ac:dyDescent="0.3">
      <c r="A29" s="3">
        <v>28</v>
      </c>
      <c r="B29" s="13">
        <v>45979</v>
      </c>
      <c r="C29" s="9">
        <v>0.48958333333333331</v>
      </c>
      <c r="D29" s="7" t="s">
        <v>58</v>
      </c>
      <c r="E29" s="5" t="s">
        <v>28</v>
      </c>
    </row>
    <row r="30" spans="1:5" ht="28.8" x14ac:dyDescent="0.3">
      <c r="A30" s="3">
        <v>29</v>
      </c>
      <c r="B30" s="13">
        <v>45992</v>
      </c>
      <c r="C30" s="9">
        <v>0.53819444444444442</v>
      </c>
      <c r="D30" s="7" t="s">
        <v>95</v>
      </c>
      <c r="E30" s="5" t="s">
        <v>29</v>
      </c>
    </row>
    <row r="31" spans="1:5" s="24" customFormat="1" ht="28.8" x14ac:dyDescent="0.3">
      <c r="A31" s="3">
        <v>30</v>
      </c>
      <c r="B31" s="13">
        <v>45995</v>
      </c>
      <c r="C31" s="14">
        <v>0.5493055555555556</v>
      </c>
      <c r="D31" s="7" t="s">
        <v>96</v>
      </c>
      <c r="E31" s="5" t="s">
        <v>97</v>
      </c>
    </row>
    <row r="32" spans="1:5" x14ac:dyDescent="0.3">
      <c r="A32" s="3">
        <v>31</v>
      </c>
      <c r="B32" s="13">
        <v>46001</v>
      </c>
      <c r="C32" s="14">
        <v>0.4236111111111111</v>
      </c>
      <c r="D32" s="7" t="s">
        <v>100</v>
      </c>
      <c r="E32" s="5" t="s">
        <v>28</v>
      </c>
    </row>
    <row r="33" spans="1:5" x14ac:dyDescent="0.3">
      <c r="A33" s="3">
        <v>32</v>
      </c>
      <c r="B33" s="13">
        <v>46006</v>
      </c>
      <c r="C33" s="14">
        <v>0.48680555555555555</v>
      </c>
      <c r="D33" s="12" t="s">
        <v>104</v>
      </c>
      <c r="E33" s="5" t="s">
        <v>113</v>
      </c>
    </row>
    <row r="34" spans="1:5" x14ac:dyDescent="0.3">
      <c r="A34" s="3">
        <v>33</v>
      </c>
      <c r="B34" s="11">
        <v>46013</v>
      </c>
      <c r="C34" s="10">
        <v>0.57222222222222219</v>
      </c>
      <c r="D34" s="12" t="s">
        <v>108</v>
      </c>
      <c r="E34" s="5" t="s">
        <v>49</v>
      </c>
    </row>
    <row r="35" spans="1:5" x14ac:dyDescent="0.3">
      <c r="A35" s="3">
        <v>34</v>
      </c>
      <c r="B35" s="11">
        <v>46013</v>
      </c>
      <c r="C35" s="10">
        <v>0.58333333333333337</v>
      </c>
      <c r="D35" s="12" t="s">
        <v>107</v>
      </c>
      <c r="E35" s="5" t="s">
        <v>49</v>
      </c>
    </row>
    <row r="36" spans="1:5" x14ac:dyDescent="0.3">
      <c r="B36" s="11">
        <v>46013</v>
      </c>
      <c r="C36" s="10">
        <v>0.59375</v>
      </c>
      <c r="D36" s="12" t="s">
        <v>115</v>
      </c>
      <c r="E36" s="2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30ADC-81F8-4453-8A7D-3D24717C26CF}">
  <dimension ref="A1:G77"/>
  <sheetViews>
    <sheetView workbookViewId="0">
      <selection activeCell="C5" sqref="C5"/>
    </sheetView>
  </sheetViews>
  <sheetFormatPr defaultRowHeight="14.4" x14ac:dyDescent="0.3"/>
  <cols>
    <col min="1" max="1" width="12" style="2" bestFit="1" customWidth="1"/>
    <col min="2" max="2" width="23.21875" style="11" bestFit="1" customWidth="1"/>
    <col min="3" max="3" width="14.5546875" style="2" bestFit="1" customWidth="1"/>
    <col min="4" max="4" width="12.77734375" style="2" bestFit="1" customWidth="1"/>
    <col min="5" max="5" width="38.6640625" bestFit="1" customWidth="1"/>
    <col min="6" max="6" width="18.44140625" style="1" bestFit="1" customWidth="1"/>
    <col min="7" max="7" width="54.44140625" customWidth="1"/>
  </cols>
  <sheetData>
    <row r="1" spans="1:7" x14ac:dyDescent="0.3">
      <c r="A1" s="16" t="s">
        <v>7</v>
      </c>
      <c r="B1" s="15" t="s">
        <v>3</v>
      </c>
      <c r="C1" s="16" t="s">
        <v>4</v>
      </c>
      <c r="D1" s="16" t="s">
        <v>12</v>
      </c>
      <c r="E1" s="17" t="s">
        <v>5</v>
      </c>
      <c r="F1" s="18" t="s">
        <v>6</v>
      </c>
      <c r="G1" s="17" t="s">
        <v>9</v>
      </c>
    </row>
    <row r="2" spans="1:7" x14ac:dyDescent="0.3">
      <c r="A2" s="16">
        <v>1</v>
      </c>
      <c r="B2" s="15">
        <v>45658</v>
      </c>
      <c r="C2" s="19">
        <v>0.90555555555555556</v>
      </c>
      <c r="D2" s="16">
        <v>111</v>
      </c>
      <c r="E2" s="17" t="s">
        <v>8</v>
      </c>
      <c r="F2" s="18">
        <v>200000000</v>
      </c>
      <c r="G2" s="17" t="s">
        <v>10</v>
      </c>
    </row>
    <row r="3" spans="1:7" x14ac:dyDescent="0.3">
      <c r="A3" s="16">
        <v>2</v>
      </c>
      <c r="B3" s="15">
        <v>45658</v>
      </c>
      <c r="C3" s="19">
        <v>0.90555555555555556</v>
      </c>
      <c r="D3" s="16">
        <v>311</v>
      </c>
      <c r="E3" s="17" t="s">
        <v>11</v>
      </c>
      <c r="F3" s="18">
        <v>200000000</v>
      </c>
      <c r="G3" s="17" t="s">
        <v>10</v>
      </c>
    </row>
    <row r="4" spans="1:7" x14ac:dyDescent="0.3">
      <c r="A4" s="16">
        <v>3</v>
      </c>
      <c r="B4" s="15">
        <v>45663</v>
      </c>
      <c r="C4" s="19">
        <v>0.48958333333333331</v>
      </c>
      <c r="D4" s="16">
        <v>511</v>
      </c>
      <c r="E4" s="17" t="s">
        <v>19</v>
      </c>
      <c r="F4" s="18">
        <v>120000000</v>
      </c>
      <c r="G4" s="17" t="s">
        <v>120</v>
      </c>
    </row>
    <row r="5" spans="1:7" x14ac:dyDescent="0.3">
      <c r="A5" s="16">
        <v>4</v>
      </c>
      <c r="B5" s="15">
        <v>45663</v>
      </c>
      <c r="C5" s="19">
        <v>0.48958333333333331</v>
      </c>
      <c r="D5" s="16">
        <v>111</v>
      </c>
      <c r="E5" s="17" t="s">
        <v>20</v>
      </c>
      <c r="F5" s="18">
        <v>-120000000</v>
      </c>
      <c r="G5" s="17" t="s">
        <v>120</v>
      </c>
    </row>
    <row r="6" spans="1:7" x14ac:dyDescent="0.3">
      <c r="A6" s="16">
        <v>5</v>
      </c>
      <c r="B6" s="15">
        <v>45664</v>
      </c>
      <c r="C6" s="19">
        <v>0.53819444444444442</v>
      </c>
      <c r="D6" s="16">
        <v>111</v>
      </c>
      <c r="E6" s="17" t="s">
        <v>24</v>
      </c>
      <c r="F6" s="18">
        <v>65000000</v>
      </c>
      <c r="G6" s="17" t="s">
        <v>36</v>
      </c>
    </row>
    <row r="7" spans="1:7" x14ac:dyDescent="0.3">
      <c r="A7" s="16">
        <v>6</v>
      </c>
      <c r="B7" s="15">
        <v>45664</v>
      </c>
      <c r="C7" s="19">
        <v>0.53819444444444442</v>
      </c>
      <c r="D7" s="16">
        <v>411</v>
      </c>
      <c r="E7" s="17" t="s">
        <v>23</v>
      </c>
      <c r="F7" s="18">
        <v>65000000</v>
      </c>
      <c r="G7" s="17" t="s">
        <v>36</v>
      </c>
    </row>
    <row r="8" spans="1:7" x14ac:dyDescent="0.3">
      <c r="A8" s="16">
        <v>7</v>
      </c>
      <c r="B8" s="15">
        <v>45667</v>
      </c>
      <c r="C8" s="19">
        <v>0.48055555555555557</v>
      </c>
      <c r="D8" s="16">
        <v>111</v>
      </c>
      <c r="E8" s="17" t="s">
        <v>26</v>
      </c>
      <c r="F8" s="18">
        <v>50000000</v>
      </c>
      <c r="G8" s="17"/>
    </row>
    <row r="9" spans="1:7" x14ac:dyDescent="0.3">
      <c r="A9" s="16">
        <v>8</v>
      </c>
      <c r="B9" s="15">
        <v>45667</v>
      </c>
      <c r="C9" s="19">
        <v>0.48055555555555557</v>
      </c>
      <c r="D9" s="16">
        <v>211</v>
      </c>
      <c r="E9" s="17" t="s">
        <v>41</v>
      </c>
      <c r="F9" s="18">
        <v>50000000</v>
      </c>
      <c r="G9" s="17"/>
    </row>
    <row r="10" spans="1:7" x14ac:dyDescent="0.3">
      <c r="A10" s="16">
        <v>9</v>
      </c>
      <c r="B10" s="15">
        <v>45670</v>
      </c>
      <c r="C10" s="19">
        <v>0.6479166666666667</v>
      </c>
      <c r="D10" s="16">
        <v>111</v>
      </c>
      <c r="E10" s="17" t="s">
        <v>24</v>
      </c>
      <c r="F10" s="18">
        <v>65000000</v>
      </c>
      <c r="G10" s="17" t="s">
        <v>36</v>
      </c>
    </row>
    <row r="11" spans="1:7" x14ac:dyDescent="0.3">
      <c r="A11" s="16">
        <v>10</v>
      </c>
      <c r="B11" s="15">
        <v>45670</v>
      </c>
      <c r="C11" s="19">
        <v>0.6479166666666667</v>
      </c>
      <c r="D11" s="16">
        <v>411</v>
      </c>
      <c r="E11" s="17" t="s">
        <v>23</v>
      </c>
      <c r="F11" s="18">
        <v>65000000</v>
      </c>
      <c r="G11" s="17" t="s">
        <v>36</v>
      </c>
    </row>
    <row r="12" spans="1:7" x14ac:dyDescent="0.3">
      <c r="A12" s="16">
        <v>11</v>
      </c>
      <c r="B12" s="15">
        <v>45672</v>
      </c>
      <c r="C12" s="19">
        <v>0.60069444444444442</v>
      </c>
      <c r="D12" s="16">
        <v>511</v>
      </c>
      <c r="E12" s="17" t="s">
        <v>31</v>
      </c>
      <c r="F12" s="18">
        <v>130000000</v>
      </c>
      <c r="G12" s="17" t="s">
        <v>121</v>
      </c>
    </row>
    <row r="13" spans="1:7" x14ac:dyDescent="0.3">
      <c r="A13" s="16">
        <v>12</v>
      </c>
      <c r="B13" s="15">
        <v>45672</v>
      </c>
      <c r="C13" s="19">
        <v>0.60069444444444442</v>
      </c>
      <c r="D13" s="16">
        <v>111</v>
      </c>
      <c r="E13" s="17" t="s">
        <v>20</v>
      </c>
      <c r="F13" s="18">
        <v>-130000000</v>
      </c>
      <c r="G13" s="17" t="s">
        <v>122</v>
      </c>
    </row>
    <row r="14" spans="1:7" x14ac:dyDescent="0.3">
      <c r="A14" s="16">
        <v>13</v>
      </c>
      <c r="B14" s="15">
        <v>45674</v>
      </c>
      <c r="C14" s="19">
        <v>0.62777777777777777</v>
      </c>
      <c r="D14" s="16">
        <v>112</v>
      </c>
      <c r="E14" s="17" t="s">
        <v>32</v>
      </c>
      <c r="F14" s="18">
        <v>140000000</v>
      </c>
      <c r="G14" s="17" t="s">
        <v>37</v>
      </c>
    </row>
    <row r="15" spans="1:7" x14ac:dyDescent="0.3">
      <c r="A15" s="16">
        <v>14</v>
      </c>
      <c r="B15" s="15">
        <v>45674</v>
      </c>
      <c r="C15" s="19">
        <v>0.62777777777777777</v>
      </c>
      <c r="D15" s="16">
        <v>411</v>
      </c>
      <c r="E15" s="17" t="s">
        <v>33</v>
      </c>
      <c r="F15" s="18">
        <v>140000000</v>
      </c>
      <c r="G15" s="17" t="s">
        <v>37</v>
      </c>
    </row>
    <row r="16" spans="1:7" x14ac:dyDescent="0.3">
      <c r="A16" s="16">
        <v>15</v>
      </c>
      <c r="B16" s="15">
        <v>45674</v>
      </c>
      <c r="C16" s="19">
        <v>0.62777777777777777</v>
      </c>
      <c r="D16" s="16">
        <v>112</v>
      </c>
      <c r="E16" s="17" t="s">
        <v>32</v>
      </c>
      <c r="F16" s="18">
        <v>14000000</v>
      </c>
      <c r="G16" s="17"/>
    </row>
    <row r="17" spans="1:7" x14ac:dyDescent="0.3">
      <c r="A17" s="16">
        <v>16</v>
      </c>
      <c r="B17" s="15">
        <v>45674</v>
      </c>
      <c r="C17" s="19">
        <v>0.62777777777777777</v>
      </c>
      <c r="D17" s="16">
        <v>611</v>
      </c>
      <c r="E17" s="17" t="s">
        <v>38</v>
      </c>
      <c r="F17" s="18">
        <v>14000000</v>
      </c>
      <c r="G17" s="17"/>
    </row>
    <row r="18" spans="1:7" x14ac:dyDescent="0.3">
      <c r="A18" s="16">
        <v>17</v>
      </c>
      <c r="B18" s="15">
        <v>45674</v>
      </c>
      <c r="C18" s="19">
        <v>0.62777777777777777</v>
      </c>
      <c r="D18" s="16">
        <v>111</v>
      </c>
      <c r="E18" s="17" t="s">
        <v>39</v>
      </c>
      <c r="F18" s="18">
        <v>5000000</v>
      </c>
      <c r="G18" s="17"/>
    </row>
    <row r="19" spans="1:7" x14ac:dyDescent="0.3">
      <c r="A19" s="16">
        <v>18</v>
      </c>
      <c r="B19" s="15">
        <v>45674</v>
      </c>
      <c r="C19" s="19">
        <v>0.62777777777777777</v>
      </c>
      <c r="D19" s="16">
        <v>112</v>
      </c>
      <c r="E19" s="17" t="s">
        <v>32</v>
      </c>
      <c r="F19" s="18">
        <v>-5000000</v>
      </c>
      <c r="G19" s="17"/>
    </row>
    <row r="20" spans="1:7" x14ac:dyDescent="0.3">
      <c r="A20" s="16">
        <v>19</v>
      </c>
      <c r="B20" s="15">
        <v>45677</v>
      </c>
      <c r="C20" s="19">
        <v>0.57916666666666672</v>
      </c>
      <c r="D20" s="16">
        <v>111</v>
      </c>
      <c r="E20" s="17" t="s">
        <v>45</v>
      </c>
      <c r="F20" s="18">
        <v>-50000000</v>
      </c>
      <c r="G20" s="17"/>
    </row>
    <row r="21" spans="1:7" x14ac:dyDescent="0.3">
      <c r="A21" s="16">
        <v>20</v>
      </c>
      <c r="B21" s="15">
        <v>45677</v>
      </c>
      <c r="C21" s="19">
        <v>0.57916666666666672</v>
      </c>
      <c r="D21" s="16">
        <v>121</v>
      </c>
      <c r="E21" s="17" t="s">
        <v>43</v>
      </c>
      <c r="F21" s="18">
        <v>50000000</v>
      </c>
      <c r="G21" s="17"/>
    </row>
    <row r="22" spans="1:7" x14ac:dyDescent="0.3">
      <c r="A22" s="16">
        <v>21</v>
      </c>
      <c r="B22" s="15">
        <v>45691</v>
      </c>
      <c r="C22" s="19">
        <v>0.57916666666666672</v>
      </c>
      <c r="D22" s="16">
        <v>111</v>
      </c>
      <c r="E22" s="17" t="s">
        <v>47</v>
      </c>
      <c r="F22" s="18">
        <v>-3000000</v>
      </c>
      <c r="G22" s="17"/>
    </row>
    <row r="23" spans="1:7" x14ac:dyDescent="0.3">
      <c r="A23" s="16">
        <v>22</v>
      </c>
      <c r="B23" s="15">
        <v>45691</v>
      </c>
      <c r="C23" s="19">
        <v>0.57916666666666672</v>
      </c>
      <c r="D23" s="16">
        <v>211</v>
      </c>
      <c r="E23" s="17" t="s">
        <v>41</v>
      </c>
      <c r="F23" s="18">
        <v>-3000000</v>
      </c>
      <c r="G23" s="17"/>
    </row>
    <row r="24" spans="1:7" x14ac:dyDescent="0.3">
      <c r="A24" s="16">
        <v>23</v>
      </c>
      <c r="B24" s="8">
        <v>45698</v>
      </c>
      <c r="C24" s="19">
        <v>0.57916666666666672</v>
      </c>
      <c r="D24" s="16">
        <v>111</v>
      </c>
      <c r="E24" s="17" t="s">
        <v>51</v>
      </c>
      <c r="F24" s="18">
        <v>-1500000</v>
      </c>
      <c r="G24" s="17"/>
    </row>
    <row r="25" spans="1:7" x14ac:dyDescent="0.3">
      <c r="A25" s="16">
        <v>24</v>
      </c>
      <c r="B25" s="8">
        <v>45698</v>
      </c>
      <c r="C25" s="19">
        <v>0.57916666666666672</v>
      </c>
      <c r="D25" s="16">
        <v>514</v>
      </c>
      <c r="E25" s="17" t="s">
        <v>50</v>
      </c>
      <c r="F25" s="18">
        <v>1500000</v>
      </c>
      <c r="G25" s="17"/>
    </row>
    <row r="26" spans="1:7" x14ac:dyDescent="0.3">
      <c r="A26" s="16">
        <v>25</v>
      </c>
      <c r="B26" s="15">
        <v>45782</v>
      </c>
      <c r="C26" s="19">
        <v>0.5493055555555556</v>
      </c>
      <c r="D26" s="16">
        <v>111</v>
      </c>
      <c r="E26" s="17" t="s">
        <v>47</v>
      </c>
      <c r="F26" s="18">
        <v>-3000000</v>
      </c>
      <c r="G26" s="17"/>
    </row>
    <row r="27" spans="1:7" x14ac:dyDescent="0.3">
      <c r="A27" s="16">
        <v>26</v>
      </c>
      <c r="B27" s="15">
        <v>45782</v>
      </c>
      <c r="C27" s="19">
        <v>0.5493055555555556</v>
      </c>
      <c r="D27" s="16">
        <v>211</v>
      </c>
      <c r="E27" s="17" t="s">
        <v>41</v>
      </c>
      <c r="F27" s="18">
        <v>-3000000</v>
      </c>
      <c r="G27" s="17"/>
    </row>
    <row r="28" spans="1:7" x14ac:dyDescent="0.3">
      <c r="A28" s="16">
        <v>27</v>
      </c>
      <c r="B28" s="15">
        <v>45786</v>
      </c>
      <c r="C28" s="19">
        <v>0.63263888888888886</v>
      </c>
      <c r="D28" s="16">
        <v>511</v>
      </c>
      <c r="E28" s="17" t="s">
        <v>55</v>
      </c>
      <c r="F28" s="18">
        <v>75000000</v>
      </c>
      <c r="G28" s="17" t="s">
        <v>123</v>
      </c>
    </row>
    <row r="29" spans="1:7" x14ac:dyDescent="0.3">
      <c r="A29" s="16">
        <v>28</v>
      </c>
      <c r="B29" s="15">
        <v>45786</v>
      </c>
      <c r="C29" s="19">
        <v>0.63263888888888886</v>
      </c>
      <c r="D29" s="16">
        <v>111</v>
      </c>
      <c r="E29" s="17" t="s">
        <v>56</v>
      </c>
      <c r="F29" s="18">
        <v>-75000000</v>
      </c>
      <c r="G29" s="17" t="s">
        <v>123</v>
      </c>
    </row>
    <row r="30" spans="1:7" x14ac:dyDescent="0.3">
      <c r="A30" s="16">
        <v>29</v>
      </c>
      <c r="B30" s="15">
        <v>45792</v>
      </c>
      <c r="C30" s="19">
        <v>0.50763888888888886</v>
      </c>
      <c r="D30" s="16">
        <v>111</v>
      </c>
      <c r="E30" s="17" t="s">
        <v>53</v>
      </c>
      <c r="F30" s="18">
        <v>80000000</v>
      </c>
      <c r="G30" s="17" t="s">
        <v>81</v>
      </c>
    </row>
    <row r="31" spans="1:7" x14ac:dyDescent="0.3">
      <c r="A31" s="16">
        <v>30</v>
      </c>
      <c r="B31" s="15">
        <v>45792</v>
      </c>
      <c r="C31" s="19">
        <v>0.50763888888888886</v>
      </c>
      <c r="D31" s="16">
        <v>411</v>
      </c>
      <c r="E31" s="17" t="s">
        <v>54</v>
      </c>
      <c r="F31" s="18">
        <v>80000000</v>
      </c>
      <c r="G31" s="17" t="s">
        <v>81</v>
      </c>
    </row>
    <row r="32" spans="1:7" x14ac:dyDescent="0.3">
      <c r="A32" s="16">
        <v>31</v>
      </c>
      <c r="B32" s="15">
        <v>45839</v>
      </c>
      <c r="C32" s="19">
        <v>0.48958333333333331</v>
      </c>
      <c r="D32" s="16">
        <v>111</v>
      </c>
      <c r="E32" s="17" t="s">
        <v>118</v>
      </c>
      <c r="F32" s="18">
        <v>50000000</v>
      </c>
      <c r="G32" s="17" t="s">
        <v>10</v>
      </c>
    </row>
    <row r="33" spans="1:7" x14ac:dyDescent="0.3">
      <c r="A33" s="16">
        <v>32</v>
      </c>
      <c r="B33" s="15">
        <v>45839</v>
      </c>
      <c r="C33" s="19">
        <v>0.48958333333333331</v>
      </c>
      <c r="D33" s="16">
        <v>311</v>
      </c>
      <c r="E33" s="17" t="s">
        <v>60</v>
      </c>
      <c r="F33" s="18">
        <v>50000000</v>
      </c>
      <c r="G33" s="17" t="s">
        <v>10</v>
      </c>
    </row>
    <row r="34" spans="1:7" x14ac:dyDescent="0.3">
      <c r="A34" s="16">
        <v>33</v>
      </c>
      <c r="B34" s="15">
        <v>45841</v>
      </c>
      <c r="C34" s="19">
        <v>0.50763888888888886</v>
      </c>
      <c r="D34" s="16">
        <v>511</v>
      </c>
      <c r="E34" s="17" t="s">
        <v>19</v>
      </c>
      <c r="F34" s="18">
        <v>60000000</v>
      </c>
      <c r="G34" s="17" t="s">
        <v>57</v>
      </c>
    </row>
    <row r="35" spans="1:7" x14ac:dyDescent="0.3">
      <c r="A35" s="16">
        <v>34</v>
      </c>
      <c r="B35" s="15">
        <v>45841</v>
      </c>
      <c r="C35" s="19">
        <v>0.50763888888888886</v>
      </c>
      <c r="D35" s="16">
        <v>111</v>
      </c>
      <c r="E35" s="17" t="s">
        <v>20</v>
      </c>
      <c r="F35" s="18">
        <v>-60000000</v>
      </c>
      <c r="G35" s="17" t="s">
        <v>57</v>
      </c>
    </row>
    <row r="36" spans="1:7" x14ac:dyDescent="0.3">
      <c r="A36" s="16">
        <v>35</v>
      </c>
      <c r="B36" s="20">
        <v>45845</v>
      </c>
      <c r="C36" s="21">
        <v>0.59097222222222223</v>
      </c>
      <c r="D36" s="16">
        <v>111</v>
      </c>
      <c r="E36" s="17" t="s">
        <v>24</v>
      </c>
      <c r="F36" s="18">
        <v>65000000</v>
      </c>
      <c r="G36" s="17" t="s">
        <v>83</v>
      </c>
    </row>
    <row r="37" spans="1:7" x14ac:dyDescent="0.3">
      <c r="A37" s="16">
        <v>36</v>
      </c>
      <c r="B37" s="20">
        <v>45845</v>
      </c>
      <c r="C37" s="21">
        <v>0.59097222222222223</v>
      </c>
      <c r="D37" s="16">
        <v>411</v>
      </c>
      <c r="E37" s="17" t="s">
        <v>23</v>
      </c>
      <c r="F37" s="18">
        <v>65000000</v>
      </c>
      <c r="G37" s="17" t="s">
        <v>82</v>
      </c>
    </row>
    <row r="38" spans="1:7" x14ac:dyDescent="0.3">
      <c r="A38" s="16">
        <v>37</v>
      </c>
      <c r="B38" s="22">
        <v>45846</v>
      </c>
      <c r="C38" s="23">
        <v>0.59097222222222223</v>
      </c>
      <c r="D38" s="16">
        <v>412</v>
      </c>
      <c r="E38" s="17" t="s">
        <v>69</v>
      </c>
      <c r="F38" s="18">
        <v>13000000</v>
      </c>
      <c r="G38" s="17" t="s">
        <v>84</v>
      </c>
    </row>
    <row r="39" spans="1:7" x14ac:dyDescent="0.3">
      <c r="A39" s="16">
        <v>38</v>
      </c>
      <c r="B39" s="22">
        <v>45846</v>
      </c>
      <c r="C39" s="23">
        <v>0.59097222222222223</v>
      </c>
      <c r="D39" s="16">
        <v>111</v>
      </c>
      <c r="E39" s="17" t="s">
        <v>70</v>
      </c>
      <c r="F39" s="18">
        <v>-13000000</v>
      </c>
      <c r="G39" s="17" t="s">
        <v>84</v>
      </c>
    </row>
    <row r="40" spans="1:7" x14ac:dyDescent="0.3">
      <c r="A40" s="16">
        <v>39</v>
      </c>
      <c r="B40" s="22">
        <v>45847</v>
      </c>
      <c r="C40" s="23">
        <v>0.44791666666666669</v>
      </c>
      <c r="D40" s="16">
        <v>111</v>
      </c>
      <c r="E40" s="17" t="s">
        <v>76</v>
      </c>
      <c r="F40" s="18">
        <v>12000000</v>
      </c>
      <c r="G40" s="17" t="s">
        <v>85</v>
      </c>
    </row>
    <row r="41" spans="1:7" x14ac:dyDescent="0.3">
      <c r="A41" s="16">
        <v>40</v>
      </c>
      <c r="B41" s="22">
        <v>45847</v>
      </c>
      <c r="C41" s="23">
        <v>0.44791666666666669</v>
      </c>
      <c r="D41" s="16">
        <v>512</v>
      </c>
      <c r="E41" s="17" t="s">
        <v>74</v>
      </c>
      <c r="F41" s="18">
        <v>12000000</v>
      </c>
      <c r="G41" s="17" t="s">
        <v>86</v>
      </c>
    </row>
    <row r="42" spans="1:7" x14ac:dyDescent="0.3">
      <c r="A42" s="16">
        <v>41</v>
      </c>
      <c r="B42" s="22">
        <v>45853</v>
      </c>
      <c r="C42" s="23">
        <v>0.46597222222222223</v>
      </c>
      <c r="D42" s="16">
        <v>511</v>
      </c>
      <c r="E42" s="17" t="s">
        <v>31</v>
      </c>
      <c r="F42" s="18">
        <v>65000000</v>
      </c>
      <c r="G42" s="17" t="s">
        <v>79</v>
      </c>
    </row>
    <row r="43" spans="1:7" x14ac:dyDescent="0.3">
      <c r="A43" s="16">
        <v>42</v>
      </c>
      <c r="B43" s="22">
        <v>45853</v>
      </c>
      <c r="C43" s="23">
        <v>0.46597222222222223</v>
      </c>
      <c r="D43" s="16">
        <v>111</v>
      </c>
      <c r="E43" s="17" t="s">
        <v>80</v>
      </c>
      <c r="F43" s="18">
        <v>-65000000</v>
      </c>
      <c r="G43" s="17" t="s">
        <v>79</v>
      </c>
    </row>
    <row r="44" spans="1:7" x14ac:dyDescent="0.3">
      <c r="A44" s="16">
        <v>43</v>
      </c>
      <c r="B44" s="22">
        <v>45873</v>
      </c>
      <c r="C44" s="23">
        <v>0.50763888888888886</v>
      </c>
      <c r="D44" s="16">
        <v>111</v>
      </c>
      <c r="E44" s="17" t="s">
        <v>88</v>
      </c>
      <c r="F44" s="18">
        <v>70000000</v>
      </c>
      <c r="G44" s="17" t="s">
        <v>89</v>
      </c>
    </row>
    <row r="45" spans="1:7" x14ac:dyDescent="0.3">
      <c r="A45" s="16">
        <v>44</v>
      </c>
      <c r="B45" s="22">
        <v>45873</v>
      </c>
      <c r="C45" s="23">
        <v>0.50763888888888886</v>
      </c>
      <c r="D45" s="16">
        <v>411</v>
      </c>
      <c r="E45" s="17" t="s">
        <v>33</v>
      </c>
      <c r="F45" s="18">
        <v>70000000</v>
      </c>
      <c r="G45" s="17" t="s">
        <v>90</v>
      </c>
    </row>
    <row r="46" spans="1:7" x14ac:dyDescent="0.3">
      <c r="A46" s="16">
        <v>45</v>
      </c>
      <c r="B46" s="22">
        <v>45880</v>
      </c>
      <c r="C46" s="21">
        <v>0.57916666666666672</v>
      </c>
      <c r="D46" s="16">
        <v>211</v>
      </c>
      <c r="E46" s="17" t="s">
        <v>41</v>
      </c>
      <c r="F46" s="18">
        <v>-3000000</v>
      </c>
      <c r="G46" s="17"/>
    </row>
    <row r="47" spans="1:7" x14ac:dyDescent="0.3">
      <c r="A47" s="16">
        <v>46</v>
      </c>
      <c r="B47" s="22">
        <v>45880</v>
      </c>
      <c r="C47" s="21">
        <v>0.57916666666666672</v>
      </c>
      <c r="D47" s="16">
        <v>111</v>
      </c>
      <c r="E47" s="17" t="s">
        <v>47</v>
      </c>
      <c r="F47" s="18">
        <v>-3000000</v>
      </c>
      <c r="G47" s="17"/>
    </row>
    <row r="48" spans="1:7" x14ac:dyDescent="0.3">
      <c r="A48" s="16">
        <v>47</v>
      </c>
      <c r="B48" s="22">
        <v>45909</v>
      </c>
      <c r="C48" s="23">
        <v>0.4236111111111111</v>
      </c>
      <c r="D48" s="16">
        <v>511</v>
      </c>
      <c r="E48" s="17" t="s">
        <v>55</v>
      </c>
      <c r="F48" s="18">
        <v>75000000</v>
      </c>
      <c r="G48" s="17" t="s">
        <v>63</v>
      </c>
    </row>
    <row r="49" spans="1:7" x14ac:dyDescent="0.3">
      <c r="A49" s="16">
        <v>48</v>
      </c>
      <c r="B49" s="22">
        <v>45909</v>
      </c>
      <c r="C49" s="23">
        <v>0.4236111111111111</v>
      </c>
      <c r="D49" s="16">
        <v>111</v>
      </c>
      <c r="E49" s="17" t="s">
        <v>56</v>
      </c>
      <c r="F49" s="18">
        <v>-75000000</v>
      </c>
      <c r="G49" s="17" t="s">
        <v>63</v>
      </c>
    </row>
    <row r="50" spans="1:7" x14ac:dyDescent="0.3">
      <c r="A50" s="16">
        <v>49</v>
      </c>
      <c r="B50" s="22">
        <v>45911</v>
      </c>
      <c r="C50" s="23">
        <v>0.46597222222222223</v>
      </c>
      <c r="D50" s="16">
        <v>111</v>
      </c>
      <c r="E50" s="17" t="s">
        <v>53</v>
      </c>
      <c r="F50" s="18">
        <v>80000000</v>
      </c>
      <c r="G50" s="17" t="s">
        <v>81</v>
      </c>
    </row>
    <row r="51" spans="1:7" x14ac:dyDescent="0.3">
      <c r="A51" s="16">
        <v>50</v>
      </c>
      <c r="B51" s="22">
        <v>45911</v>
      </c>
      <c r="C51" s="23">
        <v>0.46597222222222223</v>
      </c>
      <c r="D51" s="16">
        <v>411</v>
      </c>
      <c r="E51" s="17" t="s">
        <v>54</v>
      </c>
      <c r="F51" s="18">
        <v>80000000</v>
      </c>
      <c r="G51" s="17" t="s">
        <v>93</v>
      </c>
    </row>
    <row r="52" spans="1:7" x14ac:dyDescent="0.3">
      <c r="A52" s="16">
        <v>51</v>
      </c>
      <c r="B52" s="22">
        <v>45940</v>
      </c>
      <c r="C52" s="23">
        <v>0.46666666666666667</v>
      </c>
      <c r="D52" s="16">
        <v>111</v>
      </c>
      <c r="E52" s="17" t="s">
        <v>47</v>
      </c>
      <c r="F52" s="18">
        <v>-3000000</v>
      </c>
      <c r="G52" s="17"/>
    </row>
    <row r="53" spans="1:7" x14ac:dyDescent="0.3">
      <c r="A53" s="16">
        <v>52</v>
      </c>
      <c r="B53" s="22">
        <v>45940</v>
      </c>
      <c r="C53" s="23">
        <v>0.46666666666666667</v>
      </c>
      <c r="D53" s="16">
        <v>211</v>
      </c>
      <c r="E53" s="17" t="s">
        <v>41</v>
      </c>
      <c r="F53" s="18">
        <v>-3000000</v>
      </c>
      <c r="G53" s="17"/>
    </row>
    <row r="54" spans="1:7" x14ac:dyDescent="0.3">
      <c r="A54" s="16">
        <f>A53+1</f>
        <v>53</v>
      </c>
      <c r="B54" s="22">
        <v>45943</v>
      </c>
      <c r="C54" s="23">
        <v>0.52152777777777781</v>
      </c>
      <c r="D54" s="16">
        <v>511</v>
      </c>
      <c r="E54" s="17" t="s">
        <v>19</v>
      </c>
      <c r="F54" s="18">
        <v>60000000</v>
      </c>
      <c r="G54" s="17" t="s">
        <v>57</v>
      </c>
    </row>
    <row r="55" spans="1:7" x14ac:dyDescent="0.3">
      <c r="A55" s="16">
        <f t="shared" ref="A55:A65" si="0">A54+1</f>
        <v>54</v>
      </c>
      <c r="B55" s="22">
        <v>45943</v>
      </c>
      <c r="C55" s="23">
        <v>0.52152777777777781</v>
      </c>
      <c r="D55" s="16">
        <v>111</v>
      </c>
      <c r="E55" s="17" t="s">
        <v>20</v>
      </c>
      <c r="F55" s="18">
        <v>-60000000</v>
      </c>
      <c r="G55" s="17" t="s">
        <v>57</v>
      </c>
    </row>
    <row r="56" spans="1:7" x14ac:dyDescent="0.3">
      <c r="A56" s="16">
        <f t="shared" si="0"/>
        <v>55</v>
      </c>
      <c r="B56" s="22">
        <v>45945</v>
      </c>
      <c r="C56" s="23">
        <v>0.63263888888888886</v>
      </c>
      <c r="D56" s="16">
        <v>111</v>
      </c>
      <c r="E56" s="17" t="s">
        <v>24</v>
      </c>
      <c r="F56" s="18">
        <v>65000000</v>
      </c>
      <c r="G56" s="17" t="s">
        <v>83</v>
      </c>
    </row>
    <row r="57" spans="1:7" x14ac:dyDescent="0.3">
      <c r="A57" s="16">
        <f t="shared" si="0"/>
        <v>56</v>
      </c>
      <c r="B57" s="22">
        <v>45945</v>
      </c>
      <c r="C57" s="23">
        <v>0.63263888888888886</v>
      </c>
      <c r="D57" s="16">
        <v>411</v>
      </c>
      <c r="E57" s="17" t="s">
        <v>23</v>
      </c>
      <c r="F57" s="18">
        <v>65000000</v>
      </c>
      <c r="G57" s="17" t="s">
        <v>82</v>
      </c>
    </row>
    <row r="58" spans="1:7" x14ac:dyDescent="0.3">
      <c r="A58" s="16">
        <f t="shared" si="0"/>
        <v>57</v>
      </c>
      <c r="B58" s="22">
        <v>45972</v>
      </c>
      <c r="C58" s="21">
        <v>0.57916666666666672</v>
      </c>
      <c r="D58" s="16">
        <v>211</v>
      </c>
      <c r="E58" s="17" t="s">
        <v>41</v>
      </c>
      <c r="F58" s="18">
        <v>-3000000</v>
      </c>
      <c r="G58" s="17"/>
    </row>
    <row r="59" spans="1:7" x14ac:dyDescent="0.3">
      <c r="A59" s="16">
        <f t="shared" si="0"/>
        <v>58</v>
      </c>
      <c r="B59" s="22">
        <v>45972</v>
      </c>
      <c r="C59" s="21">
        <v>0.57916666666666672</v>
      </c>
      <c r="D59" s="16">
        <v>111</v>
      </c>
      <c r="E59" s="17" t="s">
        <v>47</v>
      </c>
      <c r="F59" s="18">
        <v>-3000000</v>
      </c>
      <c r="G59" s="17"/>
    </row>
    <row r="60" spans="1:7" x14ac:dyDescent="0.3">
      <c r="A60" s="16">
        <f t="shared" si="0"/>
        <v>59</v>
      </c>
      <c r="B60" s="22">
        <v>45979</v>
      </c>
      <c r="C60" s="21">
        <v>0.48958333333333331</v>
      </c>
      <c r="D60" s="16">
        <v>511</v>
      </c>
      <c r="E60" s="17" t="s">
        <v>19</v>
      </c>
      <c r="F60" s="18">
        <v>120000000</v>
      </c>
      <c r="G60" s="17" t="s">
        <v>22</v>
      </c>
    </row>
    <row r="61" spans="1:7" x14ac:dyDescent="0.3">
      <c r="A61" s="16">
        <f t="shared" si="0"/>
        <v>60</v>
      </c>
      <c r="B61" s="22">
        <v>45979</v>
      </c>
      <c r="C61" s="21">
        <v>0.48958333333333331</v>
      </c>
      <c r="D61" s="16">
        <v>111</v>
      </c>
      <c r="E61" s="17" t="s">
        <v>20</v>
      </c>
      <c r="F61" s="18">
        <v>-120000000</v>
      </c>
      <c r="G61" s="17" t="s">
        <v>22</v>
      </c>
    </row>
    <row r="62" spans="1:7" x14ac:dyDescent="0.3">
      <c r="A62" s="16">
        <f t="shared" si="0"/>
        <v>61</v>
      </c>
      <c r="B62" s="22">
        <v>45992</v>
      </c>
      <c r="C62" s="19">
        <v>0.53819444444444442</v>
      </c>
      <c r="D62" s="16">
        <v>111</v>
      </c>
      <c r="E62" s="17" t="s">
        <v>24</v>
      </c>
      <c r="F62" s="18">
        <v>130000000</v>
      </c>
      <c r="G62" s="17" t="s">
        <v>94</v>
      </c>
    </row>
    <row r="63" spans="1:7" x14ac:dyDescent="0.3">
      <c r="A63" s="16">
        <f t="shared" si="0"/>
        <v>62</v>
      </c>
      <c r="B63" s="22">
        <v>45992</v>
      </c>
      <c r="C63" s="19">
        <v>0.53819444444444442</v>
      </c>
      <c r="D63" s="16">
        <v>411</v>
      </c>
      <c r="E63" s="17" t="s">
        <v>23</v>
      </c>
      <c r="F63" s="18">
        <v>130000000</v>
      </c>
      <c r="G63" s="17" t="s">
        <v>94</v>
      </c>
    </row>
    <row r="64" spans="1:7" x14ac:dyDescent="0.3">
      <c r="A64" s="16">
        <f t="shared" si="0"/>
        <v>63</v>
      </c>
      <c r="B64" s="22">
        <v>45995</v>
      </c>
      <c r="C64" s="23">
        <v>0.5493055555555556</v>
      </c>
      <c r="D64" s="16">
        <v>311</v>
      </c>
      <c r="E64" s="17" t="s">
        <v>11</v>
      </c>
      <c r="F64" s="18">
        <v>-10000000</v>
      </c>
      <c r="G64" s="17" t="s">
        <v>99</v>
      </c>
    </row>
    <row r="65" spans="1:7" x14ac:dyDescent="0.3">
      <c r="A65" s="16">
        <f t="shared" si="0"/>
        <v>64</v>
      </c>
      <c r="B65" s="22">
        <v>45995</v>
      </c>
      <c r="C65" s="23">
        <v>0.5493055555555556</v>
      </c>
      <c r="D65" s="16">
        <v>111</v>
      </c>
      <c r="E65" s="17" t="s">
        <v>98</v>
      </c>
      <c r="F65" s="18">
        <v>-10000000</v>
      </c>
      <c r="G65" s="17" t="s">
        <v>99</v>
      </c>
    </row>
    <row r="66" spans="1:7" x14ac:dyDescent="0.3">
      <c r="A66" s="16">
        <v>65</v>
      </c>
      <c r="B66" s="22">
        <v>46001</v>
      </c>
      <c r="C66" s="23">
        <v>0.4236111111111111</v>
      </c>
      <c r="D66" s="16">
        <v>511</v>
      </c>
      <c r="E66" s="17" t="s">
        <v>55</v>
      </c>
      <c r="F66" s="18">
        <v>30000000</v>
      </c>
      <c r="G66" s="17" t="s">
        <v>101</v>
      </c>
    </row>
    <row r="67" spans="1:7" x14ac:dyDescent="0.3">
      <c r="A67" s="16">
        <v>66</v>
      </c>
      <c r="B67" s="22">
        <v>46001</v>
      </c>
      <c r="C67" s="23">
        <v>0.4236111111111111</v>
      </c>
      <c r="D67" s="16">
        <v>111</v>
      </c>
      <c r="E67" s="17" t="s">
        <v>56</v>
      </c>
      <c r="F67" s="18">
        <v>-30000000</v>
      </c>
      <c r="G67" s="17" t="s">
        <v>101</v>
      </c>
    </row>
    <row r="68" spans="1:7" x14ac:dyDescent="0.3">
      <c r="A68" s="16">
        <v>67</v>
      </c>
      <c r="B68" s="22">
        <v>46001</v>
      </c>
      <c r="C68" s="23">
        <v>0.4236111111111111</v>
      </c>
      <c r="D68" s="16">
        <v>111</v>
      </c>
      <c r="E68" s="17" t="s">
        <v>102</v>
      </c>
      <c r="F68" s="18">
        <v>3000000</v>
      </c>
      <c r="G68" s="17" t="s">
        <v>101</v>
      </c>
    </row>
    <row r="69" spans="1:7" x14ac:dyDescent="0.3">
      <c r="A69" s="16">
        <v>68</v>
      </c>
      <c r="B69" s="22">
        <v>46001</v>
      </c>
      <c r="C69" s="23">
        <v>0.4236111111111111</v>
      </c>
      <c r="D69" s="16">
        <v>513</v>
      </c>
      <c r="E69" s="17" t="s">
        <v>103</v>
      </c>
      <c r="F69" s="18">
        <v>3000000</v>
      </c>
      <c r="G69" s="17" t="s">
        <v>101</v>
      </c>
    </row>
    <row r="70" spans="1:7" x14ac:dyDescent="0.3">
      <c r="A70" s="16">
        <f>A69+1</f>
        <v>69</v>
      </c>
      <c r="B70" s="22">
        <v>46006</v>
      </c>
      <c r="C70" s="23">
        <v>0.48680555555555555</v>
      </c>
      <c r="D70" s="16">
        <v>111</v>
      </c>
      <c r="E70" s="17" t="s">
        <v>105</v>
      </c>
      <c r="F70" s="18">
        <v>5000000</v>
      </c>
      <c r="G70" s="17"/>
    </row>
    <row r="71" spans="1:7" x14ac:dyDescent="0.3">
      <c r="A71" s="16">
        <f t="shared" ref="A71:A75" si="1">A70+1</f>
        <v>70</v>
      </c>
      <c r="B71" s="22">
        <v>46006</v>
      </c>
      <c r="C71" s="23">
        <v>0.48680555555555555</v>
      </c>
      <c r="D71" s="16">
        <v>611</v>
      </c>
      <c r="E71" s="17" t="s">
        <v>106</v>
      </c>
      <c r="F71" s="18">
        <v>5000000</v>
      </c>
      <c r="G71" s="17"/>
    </row>
    <row r="72" spans="1:7" x14ac:dyDescent="0.3">
      <c r="A72" s="16">
        <f t="shared" si="1"/>
        <v>71</v>
      </c>
      <c r="B72" s="15">
        <v>46013</v>
      </c>
      <c r="C72" s="19">
        <v>0.57222222222222219</v>
      </c>
      <c r="D72" s="16">
        <v>514</v>
      </c>
      <c r="E72" s="17" t="s">
        <v>110</v>
      </c>
      <c r="F72" s="18">
        <v>3150000</v>
      </c>
      <c r="G72" s="17"/>
    </row>
    <row r="73" spans="1:7" x14ac:dyDescent="0.3">
      <c r="A73" s="16">
        <f t="shared" si="1"/>
        <v>72</v>
      </c>
      <c r="B73" s="15">
        <v>46013</v>
      </c>
      <c r="C73" s="19">
        <v>0.57222222222222219</v>
      </c>
      <c r="D73" s="16">
        <v>111</v>
      </c>
      <c r="E73" s="17" t="s">
        <v>109</v>
      </c>
      <c r="F73" s="18">
        <v>-3150000</v>
      </c>
      <c r="G73" s="17"/>
    </row>
    <row r="74" spans="1:7" x14ac:dyDescent="0.3">
      <c r="A74" s="16">
        <f t="shared" si="1"/>
        <v>73</v>
      </c>
      <c r="B74" s="15">
        <v>46013</v>
      </c>
      <c r="C74" s="19">
        <v>0.58333333333333337</v>
      </c>
      <c r="D74" s="16">
        <v>514</v>
      </c>
      <c r="E74" s="17" t="s">
        <v>111</v>
      </c>
      <c r="F74" s="18">
        <v>7080000</v>
      </c>
      <c r="G74" s="17"/>
    </row>
    <row r="75" spans="1:7" x14ac:dyDescent="0.3">
      <c r="A75" s="16">
        <f t="shared" si="1"/>
        <v>74</v>
      </c>
      <c r="B75" s="15">
        <v>46013</v>
      </c>
      <c r="C75" s="19">
        <v>0.58333333333333337</v>
      </c>
      <c r="D75" s="16">
        <v>111</v>
      </c>
      <c r="E75" s="17" t="s">
        <v>112</v>
      </c>
      <c r="F75" s="18">
        <v>-7080000</v>
      </c>
      <c r="G75" s="17"/>
    </row>
    <row r="76" spans="1:7" x14ac:dyDescent="0.3">
      <c r="A76" s="16">
        <v>75</v>
      </c>
      <c r="B76" s="15">
        <v>46013</v>
      </c>
      <c r="C76" s="19">
        <v>0.59375</v>
      </c>
      <c r="D76" s="16">
        <v>514</v>
      </c>
      <c r="E76" s="17" t="s">
        <v>116</v>
      </c>
      <c r="F76" s="18">
        <v>5000000</v>
      </c>
      <c r="G76" s="17"/>
    </row>
    <row r="77" spans="1:7" x14ac:dyDescent="0.3">
      <c r="A77" s="16">
        <v>76</v>
      </c>
      <c r="B77" s="15">
        <v>46013</v>
      </c>
      <c r="C77" s="19">
        <v>0.59375</v>
      </c>
      <c r="D77" s="16">
        <v>131</v>
      </c>
      <c r="E77" s="17" t="s">
        <v>117</v>
      </c>
      <c r="F77" s="18">
        <v>-5000000</v>
      </c>
      <c r="G77" s="17"/>
    </row>
  </sheetData>
  <sortState xmlns:xlrd2="http://schemas.microsoft.com/office/spreadsheetml/2017/richdata2" ref="B72:G77">
    <sortCondition ref="C72:C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2F466-1939-4253-A64D-C152DF08A7EA}">
  <dimension ref="A1:M21"/>
  <sheetViews>
    <sheetView workbookViewId="0">
      <selection activeCell="E9" sqref="E9"/>
    </sheetView>
  </sheetViews>
  <sheetFormatPr defaultRowHeight="14.4" x14ac:dyDescent="0.3"/>
  <cols>
    <col min="1" max="1" width="7" style="3" bestFit="1" customWidth="1"/>
    <col min="2" max="2" width="23" style="4" bestFit="1" customWidth="1"/>
    <col min="3" max="3" width="9.44140625" style="2" bestFit="1" customWidth="1"/>
    <col min="4" max="4" width="24.44140625" bestFit="1" customWidth="1"/>
    <col min="5" max="5" width="13.44140625" style="2" bestFit="1" customWidth="1"/>
    <col min="6" max="6" width="14.77734375" style="2" bestFit="1" customWidth="1"/>
    <col min="7" max="7" width="33.33203125" bestFit="1" customWidth="1"/>
    <col min="9" max="9" width="12.5546875" bestFit="1" customWidth="1"/>
    <col min="10" max="10" width="22.109375" bestFit="1" customWidth="1"/>
    <col min="12" max="12" width="16.109375" style="1" bestFit="1" customWidth="1"/>
    <col min="13" max="13" width="16.109375" bestFit="1" customWidth="1"/>
  </cols>
  <sheetData>
    <row r="1" spans="1:13" x14ac:dyDescent="0.3">
      <c r="A1" s="25" t="s">
        <v>21</v>
      </c>
      <c r="B1" s="26" t="s">
        <v>13</v>
      </c>
      <c r="C1" s="16" t="s">
        <v>14</v>
      </c>
      <c r="D1" s="17" t="s">
        <v>15</v>
      </c>
      <c r="E1" s="16" t="s">
        <v>16</v>
      </c>
      <c r="F1" s="16" t="s">
        <v>17</v>
      </c>
      <c r="G1" s="17" t="s">
        <v>18</v>
      </c>
      <c r="I1" s="38" t="s">
        <v>124</v>
      </c>
      <c r="J1" s="17" t="s">
        <v>219</v>
      </c>
      <c r="K1" s="17" t="s">
        <v>223</v>
      </c>
      <c r="L1" s="18" t="s">
        <v>224</v>
      </c>
      <c r="M1" s="17" t="s">
        <v>198</v>
      </c>
    </row>
    <row r="2" spans="1:13" x14ac:dyDescent="0.3">
      <c r="A2" s="25">
        <v>20</v>
      </c>
      <c r="B2" s="22">
        <v>46001</v>
      </c>
      <c r="C2" s="23">
        <v>0.4236111111111111</v>
      </c>
      <c r="D2" s="17" t="s">
        <v>55</v>
      </c>
      <c r="E2" s="16">
        <v>3</v>
      </c>
      <c r="F2" s="16">
        <v>2</v>
      </c>
      <c r="G2" s="17"/>
      <c r="I2" s="26">
        <v>1</v>
      </c>
      <c r="J2" s="17">
        <v>0</v>
      </c>
      <c r="K2" s="17" t="s">
        <v>176</v>
      </c>
      <c r="L2" s="18">
        <v>12000000</v>
      </c>
      <c r="M2" s="18">
        <f>L2*GETPIVOTDATA("StockProductQty",$I$1,"StockProductId",1)</f>
        <v>0</v>
      </c>
    </row>
    <row r="3" spans="1:13" x14ac:dyDescent="0.3">
      <c r="A3" s="25">
        <v>19</v>
      </c>
      <c r="B3" s="22">
        <v>45992</v>
      </c>
      <c r="C3" s="21">
        <v>0.53819444444444442</v>
      </c>
      <c r="D3" s="17" t="s">
        <v>23</v>
      </c>
      <c r="E3" s="16">
        <v>1</v>
      </c>
      <c r="F3" s="16">
        <v>-10</v>
      </c>
      <c r="G3" s="17" t="s">
        <v>34</v>
      </c>
      <c r="I3" s="26">
        <v>2</v>
      </c>
      <c r="J3" s="17">
        <v>0</v>
      </c>
      <c r="K3" s="17" t="s">
        <v>183</v>
      </c>
      <c r="L3" s="18">
        <v>13000000</v>
      </c>
      <c r="M3" s="18">
        <f>L3*GETPIVOTDATA("StockProductQty",$I$1,"StockProductId",2)</f>
        <v>0</v>
      </c>
    </row>
    <row r="4" spans="1:13" x14ac:dyDescent="0.3">
      <c r="A4" s="25">
        <f>A3+1</f>
        <v>20</v>
      </c>
      <c r="B4" s="22">
        <v>45979</v>
      </c>
      <c r="C4" s="21">
        <v>0.48958333333333331</v>
      </c>
      <c r="D4" s="17" t="s">
        <v>19</v>
      </c>
      <c r="E4" s="16">
        <v>1</v>
      </c>
      <c r="F4" s="16">
        <v>10</v>
      </c>
      <c r="G4" s="17"/>
      <c r="I4" s="26">
        <v>3</v>
      </c>
      <c r="J4" s="17">
        <v>2</v>
      </c>
      <c r="K4" s="17" t="s">
        <v>182</v>
      </c>
      <c r="L4" s="18">
        <v>15000000</v>
      </c>
      <c r="M4" s="18">
        <f>L4*GETPIVOTDATA("StockProductQty",$I$1,"StockProductId",3)</f>
        <v>30000000</v>
      </c>
    </row>
    <row r="5" spans="1:13" x14ac:dyDescent="0.3">
      <c r="A5" s="25">
        <f>A4+1</f>
        <v>21</v>
      </c>
      <c r="B5" s="22">
        <v>45945</v>
      </c>
      <c r="C5" s="23">
        <v>0.63263888888888886</v>
      </c>
      <c r="D5" s="17" t="s">
        <v>23</v>
      </c>
      <c r="E5" s="16">
        <v>1</v>
      </c>
      <c r="F5" s="16">
        <v>-5</v>
      </c>
      <c r="G5" s="17" t="s">
        <v>68</v>
      </c>
      <c r="I5" s="26" t="s">
        <v>125</v>
      </c>
      <c r="J5" s="17">
        <v>2</v>
      </c>
      <c r="K5" s="58" t="s">
        <v>198</v>
      </c>
      <c r="L5" s="58"/>
      <c r="M5" s="18">
        <f>SUM(M2:M4)</f>
        <v>30000000</v>
      </c>
    </row>
    <row r="6" spans="1:13" x14ac:dyDescent="0.3">
      <c r="A6" s="25">
        <f>A5+1</f>
        <v>22</v>
      </c>
      <c r="B6" s="22">
        <v>45943</v>
      </c>
      <c r="C6" s="23">
        <v>0.52152777777777781</v>
      </c>
      <c r="D6" s="17" t="s">
        <v>19</v>
      </c>
      <c r="E6" s="16">
        <v>1</v>
      </c>
      <c r="F6" s="16">
        <v>5</v>
      </c>
      <c r="G6" s="17"/>
    </row>
    <row r="7" spans="1:13" x14ac:dyDescent="0.3">
      <c r="A7" s="25">
        <v>15</v>
      </c>
      <c r="B7" s="22">
        <v>45911</v>
      </c>
      <c r="C7" s="23">
        <v>0.46597222222222223</v>
      </c>
      <c r="D7" s="17" t="s">
        <v>54</v>
      </c>
      <c r="E7" s="16">
        <v>3</v>
      </c>
      <c r="F7" s="16">
        <v>-5</v>
      </c>
      <c r="G7" s="17" t="s">
        <v>34</v>
      </c>
      <c r="I7" s="4"/>
    </row>
    <row r="8" spans="1:13" x14ac:dyDescent="0.3">
      <c r="A8" s="25">
        <v>14</v>
      </c>
      <c r="B8" s="22">
        <v>45909</v>
      </c>
      <c r="C8" s="23">
        <v>0.4236111111111111</v>
      </c>
      <c r="D8" s="17" t="s">
        <v>55</v>
      </c>
      <c r="E8" s="16">
        <v>3</v>
      </c>
      <c r="F8" s="16">
        <v>5</v>
      </c>
      <c r="G8" s="17"/>
      <c r="I8" s="4"/>
    </row>
    <row r="9" spans="1:13" x14ac:dyDescent="0.3">
      <c r="A9" s="25">
        <v>13</v>
      </c>
      <c r="B9" s="22">
        <v>45873</v>
      </c>
      <c r="C9" s="23">
        <v>0.50763888888888886</v>
      </c>
      <c r="D9" s="17" t="s">
        <v>33</v>
      </c>
      <c r="E9" s="16">
        <v>2</v>
      </c>
      <c r="F9" s="16">
        <v>-5</v>
      </c>
      <c r="G9" s="17" t="s">
        <v>35</v>
      </c>
      <c r="I9" s="4"/>
    </row>
    <row r="10" spans="1:13" x14ac:dyDescent="0.3">
      <c r="A10" s="25">
        <v>12</v>
      </c>
      <c r="B10" s="22">
        <v>45853</v>
      </c>
      <c r="C10" s="23">
        <v>0.46597222222222223</v>
      </c>
      <c r="D10" s="17" t="s">
        <v>31</v>
      </c>
      <c r="E10" s="16">
        <v>2</v>
      </c>
      <c r="F10" s="16">
        <v>5</v>
      </c>
      <c r="G10" s="17"/>
    </row>
    <row r="11" spans="1:13" x14ac:dyDescent="0.3">
      <c r="A11" s="25">
        <v>11</v>
      </c>
      <c r="B11" s="22">
        <v>45847</v>
      </c>
      <c r="C11" s="23">
        <v>0.44791666666666669</v>
      </c>
      <c r="D11" s="17" t="s">
        <v>74</v>
      </c>
      <c r="E11" s="16">
        <v>1</v>
      </c>
      <c r="F11" s="16">
        <v>-1</v>
      </c>
      <c r="G11" s="17"/>
    </row>
    <row r="12" spans="1:13" x14ac:dyDescent="0.3">
      <c r="A12" s="25">
        <v>10</v>
      </c>
      <c r="B12" s="22">
        <v>45846</v>
      </c>
      <c r="C12" s="23">
        <v>0.59097222222222223</v>
      </c>
      <c r="D12" s="17" t="s">
        <v>69</v>
      </c>
      <c r="E12" s="16">
        <v>1</v>
      </c>
      <c r="F12" s="16">
        <v>1</v>
      </c>
      <c r="G12" s="17" t="s">
        <v>68</v>
      </c>
    </row>
    <row r="13" spans="1:13" x14ac:dyDescent="0.3">
      <c r="A13" s="25">
        <v>9</v>
      </c>
      <c r="B13" s="20">
        <v>45845</v>
      </c>
      <c r="C13" s="21">
        <v>0.59097222222222223</v>
      </c>
      <c r="D13" s="17" t="s">
        <v>23</v>
      </c>
      <c r="E13" s="16">
        <v>1</v>
      </c>
      <c r="F13" s="16">
        <v>-5</v>
      </c>
      <c r="G13" s="17" t="s">
        <v>68</v>
      </c>
    </row>
    <row r="14" spans="1:13" x14ac:dyDescent="0.3">
      <c r="A14" s="25">
        <v>8</v>
      </c>
      <c r="B14" s="15">
        <v>45841</v>
      </c>
      <c r="C14" s="19">
        <v>0.50763888888888886</v>
      </c>
      <c r="D14" s="17" t="s">
        <v>19</v>
      </c>
      <c r="E14" s="16">
        <v>1</v>
      </c>
      <c r="F14" s="16">
        <v>5</v>
      </c>
      <c r="G14" s="17"/>
    </row>
    <row r="15" spans="1:13" x14ac:dyDescent="0.3">
      <c r="A15" s="25">
        <v>7</v>
      </c>
      <c r="B15" s="15">
        <v>45792</v>
      </c>
      <c r="C15" s="19">
        <v>0.50763888888888886</v>
      </c>
      <c r="D15" s="17" t="s">
        <v>54</v>
      </c>
      <c r="E15" s="16">
        <v>3</v>
      </c>
      <c r="F15" s="16">
        <v>-5</v>
      </c>
      <c r="G15" s="17" t="s">
        <v>68</v>
      </c>
    </row>
    <row r="16" spans="1:13" x14ac:dyDescent="0.3">
      <c r="A16" s="25">
        <v>6</v>
      </c>
      <c r="B16" s="15">
        <v>45786</v>
      </c>
      <c r="C16" s="19">
        <v>0.63263888888888886</v>
      </c>
      <c r="D16" s="17" t="s">
        <v>55</v>
      </c>
      <c r="E16" s="16">
        <v>3</v>
      </c>
      <c r="F16" s="16">
        <v>5</v>
      </c>
      <c r="G16" s="17"/>
    </row>
    <row r="17" spans="1:7" x14ac:dyDescent="0.3">
      <c r="A17" s="25">
        <v>5</v>
      </c>
      <c r="B17" s="15">
        <v>45674</v>
      </c>
      <c r="C17" s="19">
        <v>0.62777777777777777</v>
      </c>
      <c r="D17" s="17" t="s">
        <v>33</v>
      </c>
      <c r="E17" s="16">
        <v>2</v>
      </c>
      <c r="F17" s="16">
        <v>-10</v>
      </c>
      <c r="G17" s="17" t="s">
        <v>68</v>
      </c>
    </row>
    <row r="18" spans="1:7" x14ac:dyDescent="0.3">
      <c r="A18" s="25">
        <v>4</v>
      </c>
      <c r="B18" s="15">
        <v>45672</v>
      </c>
      <c r="C18" s="19">
        <v>0.48958333333333331</v>
      </c>
      <c r="D18" s="17" t="s">
        <v>31</v>
      </c>
      <c r="E18" s="16">
        <v>2</v>
      </c>
      <c r="F18" s="16">
        <v>10</v>
      </c>
      <c r="G18" s="17"/>
    </row>
    <row r="19" spans="1:7" x14ac:dyDescent="0.3">
      <c r="A19" s="25">
        <v>3</v>
      </c>
      <c r="B19" s="15">
        <v>45670</v>
      </c>
      <c r="C19" s="19">
        <v>0.53819444444444442</v>
      </c>
      <c r="D19" s="17" t="s">
        <v>23</v>
      </c>
      <c r="E19" s="16">
        <v>1</v>
      </c>
      <c r="F19" s="16">
        <v>-5</v>
      </c>
      <c r="G19" s="17" t="s">
        <v>35</v>
      </c>
    </row>
    <row r="20" spans="1:7" x14ac:dyDescent="0.3">
      <c r="A20" s="25">
        <v>2</v>
      </c>
      <c r="B20" s="15">
        <v>45664</v>
      </c>
      <c r="C20" s="19">
        <v>0.53819444444444442</v>
      </c>
      <c r="D20" s="17" t="s">
        <v>23</v>
      </c>
      <c r="E20" s="16">
        <v>1</v>
      </c>
      <c r="F20" s="16">
        <v>-5</v>
      </c>
      <c r="G20" s="17" t="s">
        <v>34</v>
      </c>
    </row>
    <row r="21" spans="1:7" x14ac:dyDescent="0.3">
      <c r="A21" s="25">
        <v>1</v>
      </c>
      <c r="B21" s="15">
        <v>45663</v>
      </c>
      <c r="C21" s="19">
        <v>0.48958333333333331</v>
      </c>
      <c r="D21" s="17" t="s">
        <v>19</v>
      </c>
      <c r="E21" s="16">
        <v>1</v>
      </c>
      <c r="F21" s="16">
        <v>10</v>
      </c>
      <c r="G21" s="17"/>
    </row>
  </sheetData>
  <sortState xmlns:xlrd2="http://schemas.microsoft.com/office/spreadsheetml/2017/richdata2" ref="A2:G21">
    <sortCondition descending="1" ref="B2:B21"/>
  </sortState>
  <mergeCells count="1">
    <mergeCell ref="K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F5D7-1028-416A-ADFC-DE362D134495}">
  <dimension ref="A1:AD86"/>
  <sheetViews>
    <sheetView tabSelected="1" topLeftCell="Y32" workbookViewId="0">
      <selection activeCell="AC42" sqref="AC42"/>
    </sheetView>
  </sheetViews>
  <sheetFormatPr defaultRowHeight="14.4" x14ac:dyDescent="0.3"/>
  <cols>
    <col min="1" max="1" width="14" bestFit="1" customWidth="1"/>
    <col min="2" max="2" width="14.109375" bestFit="1" customWidth="1"/>
    <col min="3" max="3" width="12.77734375" bestFit="1" customWidth="1"/>
    <col min="4" max="4" width="38.6640625" bestFit="1" customWidth="1"/>
    <col min="5" max="5" width="17.21875" style="1" bestFit="1" customWidth="1"/>
    <col min="6" max="6" width="57.88671875" bestFit="1" customWidth="1"/>
    <col min="7" max="7" width="57.88671875" customWidth="1"/>
    <col min="8" max="8" width="12.5546875" bestFit="1" customWidth="1"/>
    <col min="9" max="9" width="23.88671875" bestFit="1" customWidth="1"/>
    <col min="10" max="10" width="57.88671875" customWidth="1"/>
    <col min="11" max="11" width="14" bestFit="1" customWidth="1"/>
    <col min="12" max="12" width="12.77734375" bestFit="1" customWidth="1"/>
    <col min="13" max="13" width="15" bestFit="1" customWidth="1"/>
    <col min="14" max="14" width="16.44140625" bestFit="1" customWidth="1"/>
    <col min="15" max="16" width="18.77734375" style="2" bestFit="1" customWidth="1"/>
    <col min="17" max="17" width="5.88671875" customWidth="1"/>
    <col min="18" max="18" width="19.109375" customWidth="1"/>
    <col min="19" max="20" width="18.77734375" style="1" bestFit="1" customWidth="1"/>
    <col min="21" max="21" width="17.21875" bestFit="1" customWidth="1"/>
    <col min="23" max="23" width="17.77734375" customWidth="1"/>
    <col min="24" max="25" width="18.77734375" style="1" bestFit="1" customWidth="1"/>
    <col min="26" max="26" width="17.21875" bestFit="1" customWidth="1"/>
    <col min="27" max="27" width="37.109375" style="1" customWidth="1"/>
    <col min="28" max="28" width="18.77734375" style="1" bestFit="1" customWidth="1"/>
    <col min="29" max="29" width="17.21875" style="1" bestFit="1" customWidth="1"/>
    <col min="30" max="30" width="15.109375" bestFit="1" customWidth="1"/>
  </cols>
  <sheetData>
    <row r="1" spans="1:30" x14ac:dyDescent="0.3">
      <c r="A1" t="s">
        <v>3</v>
      </c>
      <c r="B1" t="s">
        <v>127</v>
      </c>
      <c r="C1" t="s">
        <v>12</v>
      </c>
      <c r="D1" t="s">
        <v>5</v>
      </c>
      <c r="E1" s="1" t="s">
        <v>128</v>
      </c>
      <c r="F1" t="s">
        <v>9</v>
      </c>
      <c r="H1" s="27" t="s">
        <v>124</v>
      </c>
      <c r="I1" t="s">
        <v>129</v>
      </c>
      <c r="K1" s="17" t="s">
        <v>3</v>
      </c>
      <c r="L1" s="17" t="s">
        <v>12</v>
      </c>
      <c r="M1" s="60" t="s">
        <v>5</v>
      </c>
      <c r="N1" s="61"/>
      <c r="O1" s="16" t="s">
        <v>204</v>
      </c>
      <c r="P1" s="16" t="s">
        <v>205</v>
      </c>
      <c r="R1" s="17" t="s">
        <v>206</v>
      </c>
      <c r="S1" s="18" t="s">
        <v>204</v>
      </c>
      <c r="T1" s="18" t="s">
        <v>205</v>
      </c>
      <c r="U1" s="17" t="s">
        <v>209</v>
      </c>
      <c r="W1" s="58" t="s">
        <v>215</v>
      </c>
      <c r="X1" s="58"/>
      <c r="Y1" s="58"/>
      <c r="AA1" s="62" t="s">
        <v>220</v>
      </c>
      <c r="AB1" s="63"/>
      <c r="AC1" s="64"/>
    </row>
    <row r="2" spans="1:30" x14ac:dyDescent="0.3">
      <c r="A2" s="28">
        <v>46013</v>
      </c>
      <c r="B2" s="29">
        <v>0.57222222222222219</v>
      </c>
      <c r="C2">
        <v>111</v>
      </c>
      <c r="D2" t="s">
        <v>153</v>
      </c>
      <c r="E2" s="1">
        <v>-6225000</v>
      </c>
      <c r="H2" s="4">
        <v>111</v>
      </c>
      <c r="I2" s="1">
        <v>110270000</v>
      </c>
      <c r="K2" s="32">
        <v>46013</v>
      </c>
      <c r="L2" s="26">
        <v>111</v>
      </c>
      <c r="M2" s="17"/>
      <c r="N2" s="17" t="s">
        <v>187</v>
      </c>
      <c r="O2" s="31">
        <v>0</v>
      </c>
      <c r="P2" s="18">
        <v>6225000</v>
      </c>
      <c r="R2" s="17" t="s">
        <v>187</v>
      </c>
      <c r="S2" s="31">
        <f>SUM(O2:O36)</f>
        <v>945000000</v>
      </c>
      <c r="T2" s="31">
        <f>SUM(P2:P36)</f>
        <v>835705000</v>
      </c>
      <c r="U2" s="18">
        <f>S2-T2</f>
        <v>109295000</v>
      </c>
      <c r="W2" s="26" t="s">
        <v>206</v>
      </c>
      <c r="X2" s="31" t="s">
        <v>204</v>
      </c>
      <c r="Y2" s="31" t="s">
        <v>205</v>
      </c>
      <c r="AA2" s="17" t="s">
        <v>206</v>
      </c>
      <c r="AB2" s="18" t="s">
        <v>204</v>
      </c>
      <c r="AC2" s="18" t="s">
        <v>205</v>
      </c>
    </row>
    <row r="3" spans="1:30" x14ac:dyDescent="0.3">
      <c r="A3" s="28">
        <v>46013</v>
      </c>
      <c r="B3" s="29">
        <v>0.58333333333333337</v>
      </c>
      <c r="C3">
        <v>111</v>
      </c>
      <c r="D3" t="s">
        <v>154</v>
      </c>
      <c r="E3" s="1">
        <v>-4980000</v>
      </c>
      <c r="H3" s="4">
        <v>112</v>
      </c>
      <c r="I3" s="1">
        <v>149000000</v>
      </c>
      <c r="K3" s="32">
        <v>46013</v>
      </c>
      <c r="L3" s="26">
        <v>111</v>
      </c>
      <c r="M3" s="17"/>
      <c r="N3" s="17" t="s">
        <v>187</v>
      </c>
      <c r="O3" s="31">
        <v>0</v>
      </c>
      <c r="P3" s="31">
        <v>4980000</v>
      </c>
      <c r="R3" s="17" t="s">
        <v>188</v>
      </c>
      <c r="S3" s="31">
        <f>SUM(O38:O40)</f>
        <v>154000000</v>
      </c>
      <c r="T3" s="31">
        <f>SUM(P38:P40)</f>
        <v>5000000</v>
      </c>
      <c r="U3" s="18">
        <f>S3-T3</f>
        <v>149000000</v>
      </c>
      <c r="W3" s="17" t="s">
        <v>187</v>
      </c>
      <c r="X3" s="18">
        <f>U2</f>
        <v>109295000</v>
      </c>
      <c r="Y3" s="18">
        <v>0</v>
      </c>
      <c r="AA3" s="18" t="s">
        <v>191</v>
      </c>
      <c r="AB3" s="18">
        <f>Y8</f>
        <v>760000000</v>
      </c>
      <c r="AC3" s="18">
        <v>0</v>
      </c>
    </row>
    <row r="4" spans="1:30" x14ac:dyDescent="0.3">
      <c r="A4" s="28">
        <v>46006</v>
      </c>
      <c r="B4" s="29">
        <v>0.48680555555555555</v>
      </c>
      <c r="C4">
        <v>111</v>
      </c>
      <c r="D4" t="s">
        <v>105</v>
      </c>
      <c r="E4" s="1">
        <v>5000000</v>
      </c>
      <c r="H4" s="4">
        <v>121</v>
      </c>
      <c r="I4" s="1">
        <v>50000000</v>
      </c>
      <c r="K4" s="33">
        <v>46006</v>
      </c>
      <c r="L4" s="26">
        <v>111</v>
      </c>
      <c r="M4" s="17" t="s">
        <v>187</v>
      </c>
      <c r="N4" s="17"/>
      <c r="O4" s="31">
        <v>5000000</v>
      </c>
      <c r="P4" s="31">
        <v>0</v>
      </c>
      <c r="R4" s="17" t="s">
        <v>207</v>
      </c>
      <c r="S4" s="31">
        <v>50000000</v>
      </c>
      <c r="T4" s="31">
        <v>5000000</v>
      </c>
      <c r="U4" s="18">
        <f>S4-T4</f>
        <v>45000000</v>
      </c>
      <c r="W4" s="17" t="s">
        <v>188</v>
      </c>
      <c r="X4" s="18">
        <f>U3</f>
        <v>149000000</v>
      </c>
      <c r="Y4" s="18">
        <v>0</v>
      </c>
      <c r="AA4" s="18" t="s">
        <v>193</v>
      </c>
      <c r="AB4" s="18">
        <f>Y11</f>
        <v>12000000</v>
      </c>
      <c r="AC4" s="18">
        <v>0</v>
      </c>
    </row>
    <row r="5" spans="1:30" x14ac:dyDescent="0.3">
      <c r="A5" s="28">
        <v>46001</v>
      </c>
      <c r="B5" s="29">
        <v>0.4236111111111111</v>
      </c>
      <c r="C5">
        <v>111</v>
      </c>
      <c r="D5" t="s">
        <v>56</v>
      </c>
      <c r="E5" s="1">
        <v>-30000000</v>
      </c>
      <c r="F5" t="s">
        <v>152</v>
      </c>
      <c r="H5" s="4">
        <v>131</v>
      </c>
      <c r="I5" s="1">
        <v>-5000000</v>
      </c>
      <c r="K5" s="33">
        <v>46001</v>
      </c>
      <c r="L5" s="26">
        <v>111</v>
      </c>
      <c r="M5" s="17"/>
      <c r="N5" s="17" t="s">
        <v>187</v>
      </c>
      <c r="O5" s="31">
        <v>0</v>
      </c>
      <c r="P5" s="31">
        <v>30000000</v>
      </c>
      <c r="R5" s="17" t="s">
        <v>189</v>
      </c>
      <c r="S5" s="18">
        <v>15000000</v>
      </c>
      <c r="T5" s="18">
        <v>50000000</v>
      </c>
      <c r="U5" s="18">
        <f>T5-S5</f>
        <v>35000000</v>
      </c>
      <c r="W5" s="17" t="s">
        <v>207</v>
      </c>
      <c r="X5" s="18">
        <f>U4</f>
        <v>45000000</v>
      </c>
      <c r="Y5" s="18">
        <v>0</v>
      </c>
      <c r="AA5" s="18" t="s">
        <v>194</v>
      </c>
      <c r="AB5" s="18">
        <f>Y12</f>
        <v>3000000</v>
      </c>
      <c r="AC5" s="18">
        <v>0</v>
      </c>
    </row>
    <row r="6" spans="1:30" x14ac:dyDescent="0.3">
      <c r="A6" s="28">
        <v>46001</v>
      </c>
      <c r="B6" s="29">
        <v>0.4236111111111111</v>
      </c>
      <c r="C6">
        <v>111</v>
      </c>
      <c r="D6" t="s">
        <v>102</v>
      </c>
      <c r="E6" s="1">
        <v>3000000</v>
      </c>
      <c r="F6" t="s">
        <v>152</v>
      </c>
      <c r="H6" s="4">
        <v>211</v>
      </c>
      <c r="I6" s="1">
        <v>35000000</v>
      </c>
      <c r="K6" s="33">
        <v>46001</v>
      </c>
      <c r="L6" s="26">
        <v>111</v>
      </c>
      <c r="M6" s="17" t="s">
        <v>187</v>
      </c>
      <c r="N6" s="17"/>
      <c r="O6" s="31">
        <v>3000000</v>
      </c>
      <c r="P6" s="31">
        <v>0</v>
      </c>
      <c r="R6" s="17" t="s">
        <v>190</v>
      </c>
      <c r="S6" s="18">
        <v>10000000</v>
      </c>
      <c r="T6" s="18">
        <v>250000000</v>
      </c>
      <c r="U6" s="18">
        <f>T6-S6</f>
        <v>240000000</v>
      </c>
      <c r="W6" s="17" t="s">
        <v>189</v>
      </c>
      <c r="X6" s="18">
        <v>0</v>
      </c>
      <c r="Y6" s="18">
        <f>U5</f>
        <v>35000000</v>
      </c>
      <c r="AA6" s="18" t="s">
        <v>203</v>
      </c>
      <c r="AB6" s="18">
        <f>Y14</f>
        <v>19000000</v>
      </c>
      <c r="AC6" s="18">
        <v>0</v>
      </c>
    </row>
    <row r="7" spans="1:30" x14ac:dyDescent="0.3">
      <c r="A7" s="28">
        <v>45995</v>
      </c>
      <c r="B7" s="29">
        <v>0.5493055555555556</v>
      </c>
      <c r="C7">
        <v>111</v>
      </c>
      <c r="D7" t="s">
        <v>98</v>
      </c>
      <c r="E7" s="1">
        <v>-10000000</v>
      </c>
      <c r="F7" t="s">
        <v>131</v>
      </c>
      <c r="H7" s="4">
        <v>311</v>
      </c>
      <c r="I7" s="1">
        <v>240000000</v>
      </c>
      <c r="K7" s="33">
        <v>45995</v>
      </c>
      <c r="L7" s="26">
        <v>111</v>
      </c>
      <c r="M7" s="17"/>
      <c r="N7" s="17" t="s">
        <v>187</v>
      </c>
      <c r="O7" s="31">
        <v>0</v>
      </c>
      <c r="P7" s="31">
        <v>10000000</v>
      </c>
      <c r="R7" s="17" t="s">
        <v>191</v>
      </c>
      <c r="S7" s="18">
        <v>0</v>
      </c>
      <c r="T7" s="18">
        <f>SUM(P56:P64)</f>
        <v>760000000</v>
      </c>
      <c r="U7" s="18">
        <f>T7-S7</f>
        <v>760000000</v>
      </c>
      <c r="W7" s="17" t="s">
        <v>190</v>
      </c>
      <c r="X7" s="18">
        <v>0</v>
      </c>
      <c r="Y7" s="18">
        <f>U6</f>
        <v>240000000</v>
      </c>
      <c r="AA7" s="40" t="s">
        <v>213</v>
      </c>
      <c r="AB7" s="18">
        <v>0</v>
      </c>
      <c r="AC7" s="18">
        <f>SUM(AB3:AB6)</f>
        <v>794000000</v>
      </c>
    </row>
    <row r="8" spans="1:30" x14ac:dyDescent="0.3">
      <c r="A8" s="28">
        <v>45992</v>
      </c>
      <c r="B8" s="29">
        <v>0.53819444444444442</v>
      </c>
      <c r="C8">
        <v>111</v>
      </c>
      <c r="D8" t="s">
        <v>134</v>
      </c>
      <c r="E8" s="1">
        <v>130000000</v>
      </c>
      <c r="F8" t="s">
        <v>151</v>
      </c>
      <c r="H8" s="4">
        <v>411</v>
      </c>
      <c r="I8" s="1">
        <v>760000000</v>
      </c>
      <c r="K8" s="33">
        <v>45992</v>
      </c>
      <c r="L8" s="26">
        <v>111</v>
      </c>
      <c r="M8" s="17" t="s">
        <v>187</v>
      </c>
      <c r="N8" s="17"/>
      <c r="O8" s="31">
        <v>130000000</v>
      </c>
      <c r="P8" s="31">
        <v>0</v>
      </c>
      <c r="R8" s="17" t="s">
        <v>208</v>
      </c>
      <c r="S8" s="31">
        <v>13000000</v>
      </c>
      <c r="T8" s="18">
        <v>0</v>
      </c>
      <c r="U8" s="18">
        <f>S8-T8</f>
        <v>13000000</v>
      </c>
      <c r="W8" s="17" t="s">
        <v>191</v>
      </c>
      <c r="X8" s="18">
        <v>0</v>
      </c>
      <c r="Y8" s="18">
        <f>U7</f>
        <v>760000000</v>
      </c>
      <c r="AA8" s="18"/>
      <c r="AB8" s="18"/>
      <c r="AC8" s="18"/>
    </row>
    <row r="9" spans="1:30" x14ac:dyDescent="0.3">
      <c r="A9" s="28">
        <v>45979</v>
      </c>
      <c r="B9" s="29">
        <v>0.48958333333333331</v>
      </c>
      <c r="C9">
        <v>111</v>
      </c>
      <c r="D9" t="s">
        <v>132</v>
      </c>
      <c r="E9" s="1">
        <v>-120000000</v>
      </c>
      <c r="F9" t="s">
        <v>150</v>
      </c>
      <c r="H9" s="4">
        <v>412</v>
      </c>
      <c r="I9" s="1">
        <v>13000000</v>
      </c>
      <c r="K9" s="33">
        <v>45979</v>
      </c>
      <c r="L9" s="26">
        <v>111</v>
      </c>
      <c r="M9" s="17"/>
      <c r="N9" s="17" t="s">
        <v>187</v>
      </c>
      <c r="O9" s="31"/>
      <c r="P9" s="31">
        <v>120000000</v>
      </c>
      <c r="R9" s="17" t="s">
        <v>192</v>
      </c>
      <c r="S9" s="18">
        <f>SUM(O67:O75)</f>
        <v>735000000</v>
      </c>
      <c r="T9" s="18">
        <v>0</v>
      </c>
      <c r="U9" s="18">
        <f>S9-T9</f>
        <v>735000000</v>
      </c>
      <c r="W9" s="17" t="s">
        <v>208</v>
      </c>
      <c r="X9" s="18">
        <f>U8</f>
        <v>13000000</v>
      </c>
      <c r="Y9" s="18">
        <v>0</v>
      </c>
      <c r="Z9" s="1"/>
      <c r="AA9" s="18" t="s">
        <v>213</v>
      </c>
      <c r="AB9" s="18">
        <f>SUM(AC10:AC12)</f>
        <v>765705000</v>
      </c>
      <c r="AC9" s="18">
        <v>0</v>
      </c>
    </row>
    <row r="10" spans="1:30" x14ac:dyDescent="0.3">
      <c r="A10" s="28">
        <v>45972</v>
      </c>
      <c r="B10" s="29">
        <v>0.57916666666666672</v>
      </c>
      <c r="C10">
        <v>111</v>
      </c>
      <c r="D10" t="s">
        <v>139</v>
      </c>
      <c r="E10" s="1">
        <v>-3000000</v>
      </c>
      <c r="H10" s="4">
        <v>511</v>
      </c>
      <c r="I10" s="1">
        <v>735000000</v>
      </c>
      <c r="K10" s="33">
        <v>45972</v>
      </c>
      <c r="L10" s="26">
        <v>111</v>
      </c>
      <c r="M10" s="17"/>
      <c r="N10" s="17" t="s">
        <v>187</v>
      </c>
      <c r="O10" s="31">
        <v>0</v>
      </c>
      <c r="P10" s="31">
        <v>3000000</v>
      </c>
      <c r="R10" s="17" t="s">
        <v>193</v>
      </c>
      <c r="S10" s="18">
        <v>0</v>
      </c>
      <c r="T10" s="31">
        <v>12000000</v>
      </c>
      <c r="U10" s="18">
        <f>T10-S10</f>
        <v>12000000</v>
      </c>
      <c r="W10" s="17" t="s">
        <v>192</v>
      </c>
      <c r="X10" s="18">
        <f>U9</f>
        <v>735000000</v>
      </c>
      <c r="Y10" s="18">
        <v>0</v>
      </c>
      <c r="Z10" s="1"/>
      <c r="AA10" s="40" t="s">
        <v>208</v>
      </c>
      <c r="AB10" s="18">
        <v>0</v>
      </c>
      <c r="AC10" s="18">
        <f>X9</f>
        <v>13000000</v>
      </c>
    </row>
    <row r="11" spans="1:30" x14ac:dyDescent="0.3">
      <c r="A11" s="28">
        <v>45945</v>
      </c>
      <c r="B11" s="29">
        <v>0.63263888888888886</v>
      </c>
      <c r="C11">
        <v>111</v>
      </c>
      <c r="D11" t="s">
        <v>134</v>
      </c>
      <c r="E11" s="1">
        <v>65000000</v>
      </c>
      <c r="F11" t="s">
        <v>143</v>
      </c>
      <c r="H11" s="4">
        <v>512</v>
      </c>
      <c r="I11" s="1">
        <v>12000000</v>
      </c>
      <c r="K11" s="32">
        <v>45945</v>
      </c>
      <c r="L11" s="26">
        <v>111</v>
      </c>
      <c r="M11" s="17" t="s">
        <v>187</v>
      </c>
      <c r="N11" s="17"/>
      <c r="O11" s="31">
        <v>65000000</v>
      </c>
      <c r="P11" s="31">
        <v>0</v>
      </c>
      <c r="R11" s="17" t="s">
        <v>194</v>
      </c>
      <c r="S11" s="18">
        <v>0</v>
      </c>
      <c r="T11" s="31">
        <v>3000000</v>
      </c>
      <c r="U11" s="18">
        <f>T11-S11</f>
        <v>3000000</v>
      </c>
      <c r="W11" s="17" t="s">
        <v>193</v>
      </c>
      <c r="X11" s="18">
        <v>0</v>
      </c>
      <c r="Y11" s="18">
        <f>U10</f>
        <v>12000000</v>
      </c>
      <c r="Z11" s="1"/>
      <c r="AA11" s="40" t="s">
        <v>192</v>
      </c>
      <c r="AB11" s="18">
        <v>0</v>
      </c>
      <c r="AC11" s="18">
        <f>X10</f>
        <v>735000000</v>
      </c>
    </row>
    <row r="12" spans="1:30" x14ac:dyDescent="0.3">
      <c r="A12" s="28">
        <v>45943</v>
      </c>
      <c r="B12" s="29">
        <v>0.52152777777777781</v>
      </c>
      <c r="C12">
        <v>111</v>
      </c>
      <c r="D12" t="s">
        <v>132</v>
      </c>
      <c r="E12" s="1">
        <v>-60000000</v>
      </c>
      <c r="F12" t="s">
        <v>142</v>
      </c>
      <c r="H12" s="4">
        <v>513</v>
      </c>
      <c r="I12" s="1">
        <v>3000000</v>
      </c>
      <c r="K12" s="33">
        <v>45943</v>
      </c>
      <c r="L12" s="26">
        <v>111</v>
      </c>
      <c r="M12" s="17"/>
      <c r="N12" s="17" t="s">
        <v>187</v>
      </c>
      <c r="O12" s="31">
        <v>0</v>
      </c>
      <c r="P12" s="31">
        <v>60000000</v>
      </c>
      <c r="R12" s="17" t="s">
        <v>195</v>
      </c>
      <c r="S12" s="18">
        <f>SUM(O79:O82)</f>
        <v>17705000</v>
      </c>
      <c r="T12" s="18">
        <v>0</v>
      </c>
      <c r="U12" s="18">
        <f>S12-T12</f>
        <v>17705000</v>
      </c>
      <c r="W12" s="17" t="s">
        <v>194</v>
      </c>
      <c r="X12" s="18">
        <v>0</v>
      </c>
      <c r="Y12" s="18">
        <f>U11</f>
        <v>3000000</v>
      </c>
      <c r="Z12" s="1"/>
      <c r="AA12" s="40" t="s">
        <v>195</v>
      </c>
      <c r="AB12" s="18">
        <v>0</v>
      </c>
      <c r="AC12" s="18">
        <f>X13</f>
        <v>17705000</v>
      </c>
      <c r="AD12" s="1"/>
    </row>
    <row r="13" spans="1:30" x14ac:dyDescent="0.3">
      <c r="A13" s="28">
        <v>45940</v>
      </c>
      <c r="B13" s="29">
        <v>0.46666666666666667</v>
      </c>
      <c r="C13">
        <v>111</v>
      </c>
      <c r="D13" t="s">
        <v>139</v>
      </c>
      <c r="E13" s="1">
        <v>-3000000</v>
      </c>
      <c r="H13" s="4">
        <v>514</v>
      </c>
      <c r="I13" s="1">
        <v>16730000</v>
      </c>
      <c r="K13" s="33">
        <v>45940</v>
      </c>
      <c r="L13" s="26">
        <v>111</v>
      </c>
      <c r="M13" s="17"/>
      <c r="N13" s="17" t="s">
        <v>187</v>
      </c>
      <c r="O13" s="31">
        <v>0</v>
      </c>
      <c r="P13" s="31">
        <v>3000000</v>
      </c>
      <c r="R13" s="17" t="s">
        <v>203</v>
      </c>
      <c r="S13" s="18">
        <v>0</v>
      </c>
      <c r="T13" s="18">
        <v>19000000</v>
      </c>
      <c r="U13" s="18">
        <f>T13-S13</f>
        <v>19000000</v>
      </c>
      <c r="W13" s="17" t="s">
        <v>195</v>
      </c>
      <c r="X13" s="18">
        <f>U12</f>
        <v>17705000</v>
      </c>
      <c r="Y13" s="18">
        <v>0</v>
      </c>
      <c r="AA13" s="18"/>
      <c r="AB13" s="18"/>
      <c r="AC13" s="18"/>
      <c r="AD13" s="39"/>
    </row>
    <row r="14" spans="1:30" x14ac:dyDescent="0.3">
      <c r="A14" s="28">
        <v>45911</v>
      </c>
      <c r="B14" s="29">
        <v>0.46597222222222223</v>
      </c>
      <c r="C14">
        <v>111</v>
      </c>
      <c r="D14" t="s">
        <v>53</v>
      </c>
      <c r="E14" s="1">
        <v>80000000</v>
      </c>
      <c r="F14" t="s">
        <v>141</v>
      </c>
      <c r="H14" s="4">
        <v>611</v>
      </c>
      <c r="I14" s="1">
        <v>19000000</v>
      </c>
      <c r="K14" s="33">
        <v>45911</v>
      </c>
      <c r="L14" s="26">
        <v>111</v>
      </c>
      <c r="M14" s="17" t="s">
        <v>187</v>
      </c>
      <c r="N14" s="17"/>
      <c r="O14" s="31">
        <v>80000000</v>
      </c>
      <c r="P14" s="31">
        <v>0</v>
      </c>
      <c r="W14" s="17" t="s">
        <v>203</v>
      </c>
      <c r="X14" s="18">
        <v>0</v>
      </c>
      <c r="Y14" s="18">
        <f>U13</f>
        <v>19000000</v>
      </c>
      <c r="Z14" s="1"/>
      <c r="AA14" s="18" t="s">
        <v>213</v>
      </c>
      <c r="AB14" s="41">
        <v>30000000</v>
      </c>
      <c r="AC14" s="41">
        <v>0</v>
      </c>
      <c r="AD14" s="39"/>
    </row>
    <row r="15" spans="1:30" x14ac:dyDescent="0.3">
      <c r="A15" s="28">
        <v>45909</v>
      </c>
      <c r="B15" s="29">
        <v>0.4236111111111111</v>
      </c>
      <c r="C15">
        <v>111</v>
      </c>
      <c r="D15" t="s">
        <v>56</v>
      </c>
      <c r="E15" s="1">
        <v>-75000000</v>
      </c>
      <c r="F15" t="s">
        <v>140</v>
      </c>
      <c r="H15" s="4" t="s">
        <v>125</v>
      </c>
      <c r="I15" s="1">
        <v>2138000000</v>
      </c>
      <c r="K15" s="33">
        <v>45909</v>
      </c>
      <c r="L15" s="26">
        <v>111</v>
      </c>
      <c r="M15" s="17"/>
      <c r="N15" s="17" t="s">
        <v>187</v>
      </c>
      <c r="O15" s="31">
        <v>0</v>
      </c>
      <c r="P15" s="31">
        <v>75000000</v>
      </c>
      <c r="W15" s="17" t="s">
        <v>198</v>
      </c>
      <c r="X15" s="18">
        <f>SUM(X3:X14)</f>
        <v>1069000000</v>
      </c>
      <c r="Y15" s="18">
        <f>SUM(Y3:Y14)</f>
        <v>1069000000</v>
      </c>
      <c r="AA15" s="42" t="s">
        <v>214</v>
      </c>
      <c r="AB15" s="18">
        <v>0</v>
      </c>
      <c r="AC15" s="41">
        <v>30000000</v>
      </c>
    </row>
    <row r="16" spans="1:30" x14ac:dyDescent="0.3">
      <c r="A16" s="28">
        <v>45880</v>
      </c>
      <c r="B16" s="29">
        <v>0.57916666666666672</v>
      </c>
      <c r="C16">
        <v>111</v>
      </c>
      <c r="D16" t="s">
        <v>139</v>
      </c>
      <c r="E16" s="1">
        <v>-3000000</v>
      </c>
      <c r="K16" s="33">
        <v>45880</v>
      </c>
      <c r="L16" s="26">
        <v>111</v>
      </c>
      <c r="M16" s="17"/>
      <c r="N16" s="17" t="s">
        <v>187</v>
      </c>
      <c r="O16" s="31">
        <v>0</v>
      </c>
      <c r="P16" s="31">
        <v>3000000</v>
      </c>
      <c r="AA16" s="18"/>
      <c r="AB16" s="18"/>
      <c r="AC16" s="18"/>
    </row>
    <row r="17" spans="1:29" x14ac:dyDescent="0.3">
      <c r="A17" s="28">
        <v>45873</v>
      </c>
      <c r="B17" s="29">
        <v>0.50763888888888886</v>
      </c>
      <c r="C17">
        <v>111</v>
      </c>
      <c r="D17" t="s">
        <v>88</v>
      </c>
      <c r="E17" s="1">
        <v>70000000</v>
      </c>
      <c r="F17" t="s">
        <v>149</v>
      </c>
      <c r="K17" s="33">
        <v>45873</v>
      </c>
      <c r="L17" s="26">
        <v>111</v>
      </c>
      <c r="M17" s="17" t="s">
        <v>187</v>
      </c>
      <c r="N17" s="17"/>
      <c r="O17" s="31">
        <v>70000000</v>
      </c>
      <c r="P17" s="31">
        <v>0</v>
      </c>
      <c r="W17" s="69" t="s">
        <v>232</v>
      </c>
      <c r="X17" s="70"/>
      <c r="Y17" s="71"/>
      <c r="AA17" s="43" t="s">
        <v>213</v>
      </c>
      <c r="AB17" s="18">
        <f>AC18</f>
        <v>58295000</v>
      </c>
      <c r="AC17" s="18">
        <v>0</v>
      </c>
    </row>
    <row r="18" spans="1:29" x14ac:dyDescent="0.3">
      <c r="A18" s="28">
        <v>45853</v>
      </c>
      <c r="B18" s="29">
        <v>0.46527777777777779</v>
      </c>
      <c r="C18">
        <v>111</v>
      </c>
      <c r="D18" t="s">
        <v>80</v>
      </c>
      <c r="E18" s="1">
        <v>-65000000</v>
      </c>
      <c r="F18" t="s">
        <v>148</v>
      </c>
      <c r="K18" s="33">
        <v>45853</v>
      </c>
      <c r="L18" s="26">
        <v>111</v>
      </c>
      <c r="M18" s="17"/>
      <c r="N18" s="17" t="s">
        <v>187</v>
      </c>
      <c r="O18" s="31">
        <v>0</v>
      </c>
      <c r="P18" s="31">
        <v>65000000</v>
      </c>
      <c r="W18" s="46" t="s">
        <v>191</v>
      </c>
      <c r="X18" s="67">
        <f>Y8</f>
        <v>760000000</v>
      </c>
      <c r="Y18" s="47"/>
      <c r="AA18" s="40" t="s">
        <v>190</v>
      </c>
      <c r="AB18" s="18">
        <v>0</v>
      </c>
      <c r="AC18" s="18">
        <f>AC7-AB9+AC15</f>
        <v>58295000</v>
      </c>
    </row>
    <row r="19" spans="1:29" x14ac:dyDescent="0.3">
      <c r="A19" s="28">
        <v>45847</v>
      </c>
      <c r="B19" s="29">
        <v>0.44791666666666669</v>
      </c>
      <c r="C19">
        <v>111</v>
      </c>
      <c r="D19" t="s">
        <v>146</v>
      </c>
      <c r="E19" s="1">
        <v>12000000</v>
      </c>
      <c r="F19" t="s">
        <v>147</v>
      </c>
      <c r="K19" s="33">
        <v>45847</v>
      </c>
      <c r="L19" s="26">
        <v>111</v>
      </c>
      <c r="M19" s="17" t="s">
        <v>187</v>
      </c>
      <c r="N19" s="17"/>
      <c r="O19" s="31">
        <v>12000000</v>
      </c>
      <c r="P19" s="31">
        <v>0</v>
      </c>
      <c r="W19" s="46" t="s">
        <v>208</v>
      </c>
      <c r="X19" s="67">
        <f>X9</f>
        <v>13000000</v>
      </c>
      <c r="Y19" s="47"/>
    </row>
    <row r="20" spans="1:29" x14ac:dyDescent="0.3">
      <c r="A20" s="28">
        <v>45846</v>
      </c>
      <c r="B20" s="29">
        <v>0.59097222222222223</v>
      </c>
      <c r="C20">
        <v>111</v>
      </c>
      <c r="D20" t="s">
        <v>144</v>
      </c>
      <c r="E20" s="1">
        <v>-13000000</v>
      </c>
      <c r="F20" t="s">
        <v>145</v>
      </c>
      <c r="K20" s="33">
        <v>45846</v>
      </c>
      <c r="L20" s="26">
        <v>111</v>
      </c>
      <c r="M20" s="17"/>
      <c r="N20" s="17" t="s">
        <v>187</v>
      </c>
      <c r="O20" s="31">
        <v>0</v>
      </c>
      <c r="P20" s="31">
        <v>13000000</v>
      </c>
      <c r="W20" s="46" t="s">
        <v>216</v>
      </c>
      <c r="X20" s="67">
        <v>0</v>
      </c>
      <c r="Y20" s="47"/>
      <c r="AA20" s="65" t="s">
        <v>239</v>
      </c>
      <c r="AB20" s="65"/>
      <c r="AC20" s="65"/>
    </row>
    <row r="21" spans="1:29" x14ac:dyDescent="0.3">
      <c r="A21" s="28">
        <v>45845</v>
      </c>
      <c r="B21" s="29">
        <v>0.59097222222222223</v>
      </c>
      <c r="C21">
        <v>111</v>
      </c>
      <c r="D21" t="s">
        <v>134</v>
      </c>
      <c r="E21" s="1">
        <v>65000000</v>
      </c>
      <c r="F21" t="s">
        <v>143</v>
      </c>
      <c r="K21" s="34">
        <v>45845</v>
      </c>
      <c r="L21" s="26">
        <v>111</v>
      </c>
      <c r="M21" s="17" t="s">
        <v>187</v>
      </c>
      <c r="N21" s="17"/>
      <c r="O21" s="31">
        <v>65000000</v>
      </c>
      <c r="P21" s="31">
        <v>0</v>
      </c>
      <c r="W21" s="46"/>
      <c r="X21" s="67"/>
      <c r="Y21" s="47"/>
      <c r="AA21" s="43" t="s">
        <v>206</v>
      </c>
      <c r="AB21" s="31" t="s">
        <v>204</v>
      </c>
      <c r="AC21" s="31" t="s">
        <v>205</v>
      </c>
    </row>
    <row r="22" spans="1:29" x14ac:dyDescent="0.3">
      <c r="A22" s="28">
        <v>45841</v>
      </c>
      <c r="B22" s="29">
        <v>0.50763888888888886</v>
      </c>
      <c r="C22">
        <v>111</v>
      </c>
      <c r="D22" t="s">
        <v>132</v>
      </c>
      <c r="E22" s="1">
        <v>-60000000</v>
      </c>
      <c r="F22" t="s">
        <v>142</v>
      </c>
      <c r="K22" s="34">
        <v>45841</v>
      </c>
      <c r="L22" s="26">
        <v>111</v>
      </c>
      <c r="M22" s="17"/>
      <c r="N22" s="17" t="s">
        <v>187</v>
      </c>
      <c r="O22" s="31">
        <v>0</v>
      </c>
      <c r="P22" s="31">
        <v>60000000</v>
      </c>
      <c r="W22" s="46" t="s">
        <v>217</v>
      </c>
      <c r="X22" s="67"/>
      <c r="Y22" s="50">
        <f>X18-X19-X20</f>
        <v>747000000</v>
      </c>
      <c r="AA22" s="18" t="str">
        <f t="shared" ref="AA22:AC24" si="0">W3</f>
        <v>Cash</v>
      </c>
      <c r="AB22" s="18">
        <f t="shared" si="0"/>
        <v>109295000</v>
      </c>
      <c r="AC22" s="18">
        <f t="shared" si="0"/>
        <v>0</v>
      </c>
    </row>
    <row r="23" spans="1:29" x14ac:dyDescent="0.3">
      <c r="A23" s="28">
        <v>45839</v>
      </c>
      <c r="B23" s="29">
        <v>0.48958333333333331</v>
      </c>
      <c r="C23">
        <v>111</v>
      </c>
      <c r="D23" t="s">
        <v>118</v>
      </c>
      <c r="E23" s="1">
        <v>50000000</v>
      </c>
      <c r="F23" t="s">
        <v>131</v>
      </c>
      <c r="K23" s="34">
        <v>45839</v>
      </c>
      <c r="L23" s="26">
        <v>111</v>
      </c>
      <c r="M23" s="17" t="s">
        <v>187</v>
      </c>
      <c r="N23" s="17"/>
      <c r="O23" s="31">
        <v>50000000</v>
      </c>
      <c r="P23" s="31">
        <v>0</v>
      </c>
      <c r="W23" s="46"/>
      <c r="X23" s="67"/>
      <c r="Y23" s="47"/>
      <c r="AA23" s="18" t="str">
        <f t="shared" si="0"/>
        <v>Receivable</v>
      </c>
      <c r="AB23" s="18">
        <f t="shared" si="0"/>
        <v>149000000</v>
      </c>
      <c r="AC23" s="18">
        <f t="shared" si="0"/>
        <v>0</v>
      </c>
    </row>
    <row r="24" spans="1:29" x14ac:dyDescent="0.3">
      <c r="A24" s="28">
        <v>45792</v>
      </c>
      <c r="B24" s="29">
        <v>0.50763888888888886</v>
      </c>
      <c r="C24">
        <v>111</v>
      </c>
      <c r="D24" t="s">
        <v>53</v>
      </c>
      <c r="E24" s="1">
        <v>80000000</v>
      </c>
      <c r="F24" t="s">
        <v>141</v>
      </c>
      <c r="K24" s="34">
        <v>45792</v>
      </c>
      <c r="L24" s="26">
        <v>111</v>
      </c>
      <c r="M24" s="17" t="s">
        <v>187</v>
      </c>
      <c r="N24" s="17"/>
      <c r="O24" s="31">
        <v>80000000</v>
      </c>
      <c r="P24" s="31">
        <v>0</v>
      </c>
      <c r="W24" s="46" t="s">
        <v>218</v>
      </c>
      <c r="X24" s="67">
        <f>X10</f>
        <v>735000000</v>
      </c>
      <c r="Y24" s="47"/>
      <c r="AA24" s="18" t="str">
        <f t="shared" si="0"/>
        <v>Asset</v>
      </c>
      <c r="AB24" s="18">
        <f t="shared" si="0"/>
        <v>45000000</v>
      </c>
      <c r="AC24" s="18">
        <f t="shared" si="0"/>
        <v>0</v>
      </c>
    </row>
    <row r="25" spans="1:29" x14ac:dyDescent="0.3">
      <c r="A25" s="28">
        <v>45786</v>
      </c>
      <c r="B25" s="29">
        <v>0.63263888888888886</v>
      </c>
      <c r="C25">
        <v>111</v>
      </c>
      <c r="D25" t="s">
        <v>56</v>
      </c>
      <c r="E25" s="1">
        <v>-75000000</v>
      </c>
      <c r="F25" t="s">
        <v>140</v>
      </c>
      <c r="K25" s="34">
        <v>45786</v>
      </c>
      <c r="L25" s="26">
        <v>111</v>
      </c>
      <c r="M25" s="17"/>
      <c r="N25" s="17" t="s">
        <v>187</v>
      </c>
      <c r="O25" s="31">
        <v>0</v>
      </c>
      <c r="P25" s="31">
        <v>75000000</v>
      </c>
      <c r="W25" s="46" t="s">
        <v>193</v>
      </c>
      <c r="X25" s="67">
        <f>Y11</f>
        <v>12000000</v>
      </c>
      <c r="Y25" s="47"/>
      <c r="AA25" s="18" t="str">
        <f>AA15</f>
        <v>Merchandise Inventory</v>
      </c>
      <c r="AB25" s="18">
        <f>X28</f>
        <v>30000000</v>
      </c>
      <c r="AC25" s="18">
        <f>0</f>
        <v>0</v>
      </c>
    </row>
    <row r="26" spans="1:29" x14ac:dyDescent="0.3">
      <c r="A26" s="28">
        <v>45782</v>
      </c>
      <c r="B26" s="29">
        <v>0.5493055555555556</v>
      </c>
      <c r="C26">
        <v>111</v>
      </c>
      <c r="D26" t="s">
        <v>139</v>
      </c>
      <c r="E26" s="1">
        <v>-3000000</v>
      </c>
      <c r="K26" s="34">
        <v>45782</v>
      </c>
      <c r="L26" s="26">
        <v>111</v>
      </c>
      <c r="M26" s="17"/>
      <c r="N26" s="17" t="s">
        <v>187</v>
      </c>
      <c r="O26" s="31">
        <v>0</v>
      </c>
      <c r="P26" s="31">
        <v>3000000</v>
      </c>
      <c r="W26" s="46" t="s">
        <v>194</v>
      </c>
      <c r="X26" s="67">
        <f>Y12</f>
        <v>3000000</v>
      </c>
      <c r="Y26" s="47"/>
      <c r="AA26" s="18" t="str">
        <f>W6</f>
        <v>Liability</v>
      </c>
      <c r="AB26" s="18">
        <f>X6</f>
        <v>0</v>
      </c>
      <c r="AC26" s="18">
        <f>Y6</f>
        <v>35000000</v>
      </c>
    </row>
    <row r="27" spans="1:29" x14ac:dyDescent="0.3">
      <c r="A27" s="28">
        <v>45692</v>
      </c>
      <c r="B27" s="29">
        <v>0.57916666666666672</v>
      </c>
      <c r="C27">
        <v>111</v>
      </c>
      <c r="D27" t="s">
        <v>51</v>
      </c>
      <c r="E27" s="1">
        <v>-1500000</v>
      </c>
      <c r="K27" s="34">
        <v>45698</v>
      </c>
      <c r="L27" s="26">
        <v>111</v>
      </c>
      <c r="M27" s="17"/>
      <c r="N27" s="17" t="s">
        <v>187</v>
      </c>
      <c r="O27" s="31">
        <v>0</v>
      </c>
      <c r="P27" s="31">
        <v>1500000</v>
      </c>
      <c r="W27" s="46" t="s">
        <v>221</v>
      </c>
      <c r="X27" s="67">
        <f>X24-X25-X26</f>
        <v>720000000</v>
      </c>
      <c r="Y27" s="47"/>
      <c r="AA27" s="18" t="str">
        <f>W7</f>
        <v>Equity</v>
      </c>
      <c r="AB27" s="18">
        <f>X7</f>
        <v>0</v>
      </c>
      <c r="AC27" s="18">
        <f>Y7+AC18</f>
        <v>298295000</v>
      </c>
    </row>
    <row r="28" spans="1:29" x14ac:dyDescent="0.3">
      <c r="A28" s="28">
        <v>45691</v>
      </c>
      <c r="B28" s="29">
        <v>0.57916666666666672</v>
      </c>
      <c r="C28">
        <v>111</v>
      </c>
      <c r="D28" t="s">
        <v>139</v>
      </c>
      <c r="E28" s="1">
        <v>-3000000</v>
      </c>
      <c r="K28" s="34">
        <v>45691</v>
      </c>
      <c r="L28" s="26">
        <v>111</v>
      </c>
      <c r="M28" s="17"/>
      <c r="N28" s="17" t="s">
        <v>187</v>
      </c>
      <c r="O28" s="31">
        <v>0</v>
      </c>
      <c r="P28" s="31">
        <v>3000000</v>
      </c>
      <c r="W28" s="46" t="s">
        <v>222</v>
      </c>
      <c r="X28" s="67">
        <v>30000000</v>
      </c>
      <c r="Y28" s="47"/>
      <c r="AA28" s="18" t="s">
        <v>198</v>
      </c>
      <c r="AB28" s="18">
        <f>SUM(AB22:AB27)</f>
        <v>333295000</v>
      </c>
      <c r="AC28" s="18">
        <f>SUM(AC22:AC27)</f>
        <v>333295000</v>
      </c>
    </row>
    <row r="29" spans="1:29" x14ac:dyDescent="0.3">
      <c r="A29" s="28">
        <v>45677</v>
      </c>
      <c r="B29" s="29">
        <v>0.57916666666666672</v>
      </c>
      <c r="C29">
        <v>111</v>
      </c>
      <c r="D29" t="s">
        <v>45</v>
      </c>
      <c r="E29" s="1">
        <v>-50000000</v>
      </c>
      <c r="K29" s="34">
        <v>45677</v>
      </c>
      <c r="L29" s="26">
        <v>111</v>
      </c>
      <c r="M29" s="17"/>
      <c r="N29" s="17" t="s">
        <v>187</v>
      </c>
      <c r="O29" s="31">
        <v>0</v>
      </c>
      <c r="P29" s="31">
        <v>50000000</v>
      </c>
      <c r="W29" s="46"/>
      <c r="X29" s="67"/>
      <c r="Y29" s="47"/>
    </row>
    <row r="30" spans="1:29" x14ac:dyDescent="0.3">
      <c r="A30" s="28">
        <v>45674</v>
      </c>
      <c r="B30" s="29">
        <v>0.62777777777777777</v>
      </c>
      <c r="C30">
        <v>111</v>
      </c>
      <c r="D30" t="s">
        <v>138</v>
      </c>
      <c r="E30" s="1">
        <v>5000000</v>
      </c>
      <c r="K30" s="32">
        <v>45674</v>
      </c>
      <c r="L30" s="26">
        <v>111</v>
      </c>
      <c r="M30" s="17" t="s">
        <v>187</v>
      </c>
      <c r="N30" s="17"/>
      <c r="O30" s="31">
        <v>5000000</v>
      </c>
      <c r="P30" s="31">
        <v>0</v>
      </c>
      <c r="W30" s="46" t="s">
        <v>225</v>
      </c>
      <c r="X30" s="67"/>
      <c r="Y30" s="47">
        <f>X27-X28</f>
        <v>690000000</v>
      </c>
      <c r="Z30" s="1"/>
      <c r="AA30" s="65" t="s">
        <v>233</v>
      </c>
      <c r="AB30" s="65"/>
      <c r="AC30" s="65"/>
    </row>
    <row r="31" spans="1:29" x14ac:dyDescent="0.3">
      <c r="A31" s="28">
        <v>45672</v>
      </c>
      <c r="B31" s="29">
        <v>0.60069444444444442</v>
      </c>
      <c r="C31">
        <v>111</v>
      </c>
      <c r="D31" t="s">
        <v>80</v>
      </c>
      <c r="E31" s="1">
        <v>-130000000</v>
      </c>
      <c r="F31" t="s">
        <v>137</v>
      </c>
      <c r="K31" s="32">
        <v>45672</v>
      </c>
      <c r="L31" s="26">
        <v>111</v>
      </c>
      <c r="M31" s="17"/>
      <c r="N31" s="17" t="s">
        <v>187</v>
      </c>
      <c r="O31" s="31">
        <v>0</v>
      </c>
      <c r="P31" s="31">
        <v>130000000</v>
      </c>
      <c r="W31" s="46"/>
      <c r="X31" s="67"/>
      <c r="Y31" s="47"/>
      <c r="AA31" s="54" t="s">
        <v>234</v>
      </c>
      <c r="AB31" s="44"/>
      <c r="AC31" s="45"/>
    </row>
    <row r="32" spans="1:29" x14ac:dyDescent="0.3">
      <c r="A32" s="28">
        <v>45670</v>
      </c>
      <c r="B32" s="29">
        <v>0.6479166666666667</v>
      </c>
      <c r="C32">
        <v>111</v>
      </c>
      <c r="D32" t="s">
        <v>134</v>
      </c>
      <c r="E32" s="1">
        <v>65000000</v>
      </c>
      <c r="F32" t="s">
        <v>135</v>
      </c>
      <c r="K32" s="32">
        <v>45670</v>
      </c>
      <c r="L32" s="26">
        <v>111</v>
      </c>
      <c r="M32" s="17" t="s">
        <v>187</v>
      </c>
      <c r="N32" s="17"/>
      <c r="O32" s="31">
        <v>65000000</v>
      </c>
      <c r="P32" s="31">
        <v>0</v>
      </c>
      <c r="W32" s="46" t="s">
        <v>226</v>
      </c>
      <c r="X32" s="67"/>
      <c r="Y32" s="47">
        <f>Y22-Y30</f>
        <v>57000000</v>
      </c>
      <c r="AA32" s="55" t="str">
        <f>D49</f>
        <v>Equity - Brata</v>
      </c>
      <c r="AB32" s="1">
        <f>E49</f>
        <v>50000000</v>
      </c>
      <c r="AC32" s="47"/>
    </row>
    <row r="33" spans="1:29" x14ac:dyDescent="0.3">
      <c r="A33" s="28">
        <v>45667</v>
      </c>
      <c r="B33" s="29">
        <v>0.48055555555555557</v>
      </c>
      <c r="C33">
        <v>111</v>
      </c>
      <c r="D33" t="s">
        <v>136</v>
      </c>
      <c r="E33" s="1">
        <v>50000000</v>
      </c>
      <c r="K33" s="32">
        <v>45667</v>
      </c>
      <c r="L33" s="26">
        <v>111</v>
      </c>
      <c r="M33" s="17" t="s">
        <v>187</v>
      </c>
      <c r="N33" s="17"/>
      <c r="O33" s="31">
        <v>50000000</v>
      </c>
      <c r="P33" s="31">
        <v>0</v>
      </c>
      <c r="W33" s="46"/>
      <c r="X33" s="67"/>
      <c r="Y33" s="47"/>
      <c r="AA33" s="53" t="str">
        <f>D50</f>
        <v>Equity - Josse Surya Pinem</v>
      </c>
      <c r="AB33" s="1">
        <f>E50</f>
        <v>200000000</v>
      </c>
      <c r="AC33" s="47"/>
    </row>
    <row r="34" spans="1:29" x14ac:dyDescent="0.3">
      <c r="A34" s="28">
        <v>45664</v>
      </c>
      <c r="B34" s="29">
        <v>0.53819444444444442</v>
      </c>
      <c r="C34">
        <v>111</v>
      </c>
      <c r="D34" t="s">
        <v>134</v>
      </c>
      <c r="E34" s="1">
        <v>65000000</v>
      </c>
      <c r="F34" t="s">
        <v>135</v>
      </c>
      <c r="K34" s="32">
        <v>45664</v>
      </c>
      <c r="L34" s="26">
        <v>111</v>
      </c>
      <c r="M34" s="17" t="s">
        <v>187</v>
      </c>
      <c r="N34" s="17"/>
      <c r="O34" s="31">
        <v>65000000</v>
      </c>
      <c r="P34" s="31">
        <v>0</v>
      </c>
      <c r="W34" s="46" t="s">
        <v>227</v>
      </c>
      <c r="X34" s="67"/>
      <c r="Y34" s="47"/>
      <c r="AA34" s="51" t="s">
        <v>235</v>
      </c>
      <c r="AC34" s="47">
        <f>AB32+AB33</f>
        <v>250000000</v>
      </c>
    </row>
    <row r="35" spans="1:29" x14ac:dyDescent="0.3">
      <c r="A35" s="28">
        <v>45663</v>
      </c>
      <c r="B35" s="29">
        <v>0.48958333333333331</v>
      </c>
      <c r="C35">
        <v>111</v>
      </c>
      <c r="D35" t="s">
        <v>132</v>
      </c>
      <c r="E35" s="1">
        <v>-120000000</v>
      </c>
      <c r="F35" t="s">
        <v>133</v>
      </c>
      <c r="K35" s="32">
        <v>45663</v>
      </c>
      <c r="L35" s="26">
        <v>111</v>
      </c>
      <c r="M35" s="17"/>
      <c r="N35" s="17" t="s">
        <v>187</v>
      </c>
      <c r="O35" s="31">
        <v>0</v>
      </c>
      <c r="P35" s="31">
        <v>120000000</v>
      </c>
      <c r="W35" s="52" t="s">
        <v>228</v>
      </c>
      <c r="X35" s="67"/>
      <c r="Y35" s="47">
        <f>X13</f>
        <v>17705000</v>
      </c>
      <c r="AA35" s="51"/>
      <c r="AC35" s="47"/>
    </row>
    <row r="36" spans="1:29" x14ac:dyDescent="0.3">
      <c r="A36" s="28">
        <v>45658</v>
      </c>
      <c r="B36" s="29">
        <v>0.90347222222222223</v>
      </c>
      <c r="C36">
        <v>111</v>
      </c>
      <c r="D36" t="s">
        <v>130</v>
      </c>
      <c r="E36" s="1">
        <v>200000000</v>
      </c>
      <c r="F36" t="s">
        <v>131</v>
      </c>
      <c r="K36" s="32">
        <v>45658</v>
      </c>
      <c r="L36" s="26">
        <v>111</v>
      </c>
      <c r="M36" s="17" t="s">
        <v>187</v>
      </c>
      <c r="N36" s="17"/>
      <c r="O36" s="31">
        <v>200000000</v>
      </c>
      <c r="P36" s="31">
        <v>0</v>
      </c>
      <c r="W36" s="46"/>
      <c r="X36" s="67"/>
      <c r="Y36" s="47"/>
      <c r="AA36" s="51" t="s">
        <v>236</v>
      </c>
      <c r="AC36" s="47"/>
    </row>
    <row r="37" spans="1:29" x14ac:dyDescent="0.3">
      <c r="A37" s="28">
        <v>45674</v>
      </c>
      <c r="B37" s="29">
        <v>0.62777777777777777</v>
      </c>
      <c r="C37">
        <v>112</v>
      </c>
      <c r="D37" t="s">
        <v>155</v>
      </c>
      <c r="E37" s="1">
        <v>140000000</v>
      </c>
      <c r="F37" t="s">
        <v>156</v>
      </c>
      <c r="W37" s="46" t="s">
        <v>229</v>
      </c>
      <c r="X37" s="67"/>
      <c r="Y37" s="47"/>
      <c r="AA37" s="56" t="str">
        <f>D48</f>
        <v>Withdrawl Equity - Josse Surya Pinem</v>
      </c>
      <c r="AC37" s="47">
        <f>E48*-1</f>
        <v>10000000</v>
      </c>
    </row>
    <row r="38" spans="1:29" x14ac:dyDescent="0.3">
      <c r="A38" s="28">
        <v>45674</v>
      </c>
      <c r="B38" s="29">
        <v>0.62777777777777777</v>
      </c>
      <c r="C38">
        <v>112</v>
      </c>
      <c r="D38" t="s">
        <v>155</v>
      </c>
      <c r="E38" s="1">
        <v>14000000</v>
      </c>
      <c r="F38" t="s">
        <v>156</v>
      </c>
      <c r="K38" s="32">
        <v>45674</v>
      </c>
      <c r="L38" s="26">
        <v>112</v>
      </c>
      <c r="M38" s="17" t="s">
        <v>188</v>
      </c>
      <c r="N38" s="17"/>
      <c r="O38" s="31">
        <v>140000000</v>
      </c>
      <c r="P38" s="31">
        <v>0</v>
      </c>
      <c r="W38" s="53" t="s">
        <v>230</v>
      </c>
      <c r="X38" s="67"/>
      <c r="Y38" s="47">
        <f>Y14</f>
        <v>19000000</v>
      </c>
      <c r="AA38" s="51" t="s">
        <v>237</v>
      </c>
      <c r="AC38" s="47">
        <f>AC37</f>
        <v>10000000</v>
      </c>
    </row>
    <row r="39" spans="1:29" x14ac:dyDescent="0.3">
      <c r="A39" s="28">
        <v>45674</v>
      </c>
      <c r="B39" s="29">
        <v>0.62777777777777777</v>
      </c>
      <c r="C39">
        <v>112</v>
      </c>
      <c r="D39" t="s">
        <v>155</v>
      </c>
      <c r="E39" s="1">
        <v>-5000000</v>
      </c>
      <c r="K39" s="32">
        <v>45674</v>
      </c>
      <c r="L39" s="26">
        <v>112</v>
      </c>
      <c r="M39" s="17" t="s">
        <v>188</v>
      </c>
      <c r="N39" s="17"/>
      <c r="O39" s="31">
        <v>14000000</v>
      </c>
      <c r="P39" s="31">
        <v>0</v>
      </c>
      <c r="W39" s="46"/>
      <c r="X39" s="67"/>
      <c r="Y39" s="47"/>
      <c r="AA39" s="51"/>
      <c r="AC39" s="47"/>
    </row>
    <row r="40" spans="1:29" x14ac:dyDescent="0.3">
      <c r="A40" s="28">
        <v>45677</v>
      </c>
      <c r="B40" s="29">
        <v>0.57916666666666672</v>
      </c>
      <c r="C40">
        <v>121</v>
      </c>
      <c r="D40" t="s">
        <v>43</v>
      </c>
      <c r="E40" s="1">
        <v>50000000</v>
      </c>
      <c r="K40" s="32">
        <v>45674</v>
      </c>
      <c r="L40" s="26">
        <v>112</v>
      </c>
      <c r="M40" s="17"/>
      <c r="N40" s="17" t="s">
        <v>188</v>
      </c>
      <c r="O40" s="31">
        <v>0</v>
      </c>
      <c r="P40" s="31">
        <v>5000000</v>
      </c>
      <c r="W40" s="46" t="s">
        <v>231</v>
      </c>
      <c r="X40" s="67"/>
      <c r="Y40" s="47">
        <f>Y32-Y35+Y38</f>
        <v>58295000</v>
      </c>
      <c r="AA40" s="51" t="s">
        <v>213</v>
      </c>
      <c r="AC40" s="47">
        <f>AB17</f>
        <v>58295000</v>
      </c>
    </row>
    <row r="41" spans="1:29" x14ac:dyDescent="0.3">
      <c r="A41" s="28">
        <v>46013</v>
      </c>
      <c r="B41" s="29">
        <v>0.59375</v>
      </c>
      <c r="C41">
        <v>131</v>
      </c>
      <c r="D41" t="s">
        <v>157</v>
      </c>
      <c r="E41" s="1">
        <v>-5000000</v>
      </c>
      <c r="K41" s="28"/>
      <c r="L41" s="28"/>
      <c r="M41" s="28"/>
      <c r="N41" s="28"/>
      <c r="W41" s="66" t="s">
        <v>240</v>
      </c>
      <c r="X41" s="67"/>
      <c r="Y41" s="47"/>
      <c r="AA41" s="51"/>
      <c r="AC41" s="47"/>
    </row>
    <row r="42" spans="1:29" x14ac:dyDescent="0.3">
      <c r="A42" s="28">
        <v>45972</v>
      </c>
      <c r="B42" s="29">
        <v>0.57916666666666672</v>
      </c>
      <c r="C42">
        <v>211</v>
      </c>
      <c r="D42" t="s">
        <v>158</v>
      </c>
      <c r="E42" s="1">
        <v>-3000000</v>
      </c>
      <c r="F42" s="1"/>
      <c r="G42" s="1"/>
      <c r="H42" s="1"/>
      <c r="I42" s="1"/>
      <c r="J42" s="1"/>
      <c r="K42" s="34">
        <v>45677</v>
      </c>
      <c r="L42" s="26">
        <v>121</v>
      </c>
      <c r="M42" s="17" t="s">
        <v>43</v>
      </c>
      <c r="N42" s="17"/>
      <c r="O42" s="31">
        <v>50000000</v>
      </c>
      <c r="P42" s="31">
        <v>0</v>
      </c>
      <c r="W42" s="66" t="s">
        <v>241</v>
      </c>
      <c r="X42" s="67"/>
      <c r="Y42" s="47">
        <f>Y40*21/100</f>
        <v>12241950</v>
      </c>
      <c r="AA42" s="57" t="s">
        <v>238</v>
      </c>
      <c r="AB42" s="48"/>
      <c r="AC42" s="49">
        <f>AC34-AC38+AC40</f>
        <v>298295000</v>
      </c>
    </row>
    <row r="43" spans="1:29" x14ac:dyDescent="0.3">
      <c r="A43" s="28">
        <v>45940</v>
      </c>
      <c r="B43" s="29">
        <v>0.46666666666666667</v>
      </c>
      <c r="C43">
        <v>211</v>
      </c>
      <c r="D43" t="s">
        <v>158</v>
      </c>
      <c r="E43" s="1">
        <v>-3000000</v>
      </c>
      <c r="K43" s="32">
        <v>46013</v>
      </c>
      <c r="L43" s="26">
        <v>131</v>
      </c>
      <c r="M43" s="17"/>
      <c r="N43" s="17" t="s">
        <v>199</v>
      </c>
      <c r="O43" s="31">
        <v>0</v>
      </c>
      <c r="P43" s="31">
        <v>5000000</v>
      </c>
      <c r="W43" s="66" t="s">
        <v>242</v>
      </c>
      <c r="X43" s="67"/>
      <c r="Y43" s="47">
        <f>Y40*79/100</f>
        <v>46053050</v>
      </c>
    </row>
    <row r="44" spans="1:29" x14ac:dyDescent="0.3">
      <c r="A44" s="28">
        <v>45880</v>
      </c>
      <c r="B44" s="29">
        <v>0.57916666666666672</v>
      </c>
      <c r="C44">
        <v>211</v>
      </c>
      <c r="D44" t="s">
        <v>158</v>
      </c>
      <c r="E44" s="1">
        <v>-3000000</v>
      </c>
      <c r="K44" s="35"/>
      <c r="L44" s="4"/>
      <c r="O44" s="36"/>
      <c r="P44" s="36"/>
      <c r="W44" s="68" t="s">
        <v>243</v>
      </c>
      <c r="X44" s="48"/>
      <c r="Y44" s="49">
        <f>Y40*0/100</f>
        <v>0</v>
      </c>
    </row>
    <row r="45" spans="1:29" x14ac:dyDescent="0.3">
      <c r="A45" s="28">
        <v>45782</v>
      </c>
      <c r="B45" s="29">
        <v>0.5493055555555556</v>
      </c>
      <c r="C45">
        <v>211</v>
      </c>
      <c r="D45" t="s">
        <v>158</v>
      </c>
      <c r="E45" s="1">
        <v>-3000000</v>
      </c>
      <c r="K45" s="33">
        <v>45972</v>
      </c>
      <c r="L45" s="26">
        <v>211</v>
      </c>
      <c r="M45" s="17" t="s">
        <v>189</v>
      </c>
      <c r="N45" s="17"/>
      <c r="O45" s="31">
        <v>3000000</v>
      </c>
      <c r="P45" s="31">
        <v>0</v>
      </c>
    </row>
    <row r="46" spans="1:29" x14ac:dyDescent="0.3">
      <c r="A46" s="28">
        <v>45691</v>
      </c>
      <c r="B46" s="29">
        <v>0.57916666666666672</v>
      </c>
      <c r="C46">
        <v>211</v>
      </c>
      <c r="D46" t="s">
        <v>158</v>
      </c>
      <c r="E46" s="1">
        <v>-3000000</v>
      </c>
      <c r="K46" s="33">
        <v>45940</v>
      </c>
      <c r="L46" s="26">
        <v>211</v>
      </c>
      <c r="M46" s="17" t="s">
        <v>189</v>
      </c>
      <c r="N46" s="17"/>
      <c r="O46" s="31">
        <v>3000000</v>
      </c>
      <c r="P46" s="31">
        <v>0</v>
      </c>
    </row>
    <row r="47" spans="1:29" x14ac:dyDescent="0.3">
      <c r="A47" s="28">
        <v>45667</v>
      </c>
      <c r="B47" s="29">
        <v>0.48055555555555557</v>
      </c>
      <c r="C47">
        <v>211</v>
      </c>
      <c r="D47" t="s">
        <v>158</v>
      </c>
      <c r="E47" s="1">
        <v>50000000</v>
      </c>
      <c r="K47" s="33">
        <v>45880</v>
      </c>
      <c r="L47" s="26">
        <v>211</v>
      </c>
      <c r="M47" s="17" t="s">
        <v>189</v>
      </c>
      <c r="N47" s="17"/>
      <c r="O47" s="31">
        <v>3000000</v>
      </c>
      <c r="P47" s="31">
        <v>0</v>
      </c>
    </row>
    <row r="48" spans="1:29" x14ac:dyDescent="0.3">
      <c r="A48" s="28">
        <v>45995</v>
      </c>
      <c r="B48" s="29">
        <v>0.5493055555555556</v>
      </c>
      <c r="C48">
        <v>311</v>
      </c>
      <c r="D48" t="s">
        <v>159</v>
      </c>
      <c r="E48" s="1">
        <v>-10000000</v>
      </c>
      <c r="F48" t="s">
        <v>131</v>
      </c>
      <c r="K48" s="34">
        <v>45782</v>
      </c>
      <c r="L48" s="26">
        <v>211</v>
      </c>
      <c r="M48" s="17" t="s">
        <v>189</v>
      </c>
      <c r="N48" s="17"/>
      <c r="O48" s="31">
        <v>3000000</v>
      </c>
      <c r="P48" s="31">
        <v>0</v>
      </c>
    </row>
    <row r="49" spans="1:16" x14ac:dyDescent="0.3">
      <c r="A49" s="28">
        <v>45839</v>
      </c>
      <c r="B49" s="29">
        <v>0.48958333333333331</v>
      </c>
      <c r="C49">
        <v>311</v>
      </c>
      <c r="D49" t="s">
        <v>60</v>
      </c>
      <c r="E49" s="1">
        <v>50000000</v>
      </c>
      <c r="F49" t="s">
        <v>131</v>
      </c>
      <c r="K49" s="34">
        <v>45691</v>
      </c>
      <c r="L49" s="26">
        <v>211</v>
      </c>
      <c r="M49" s="17" t="s">
        <v>189</v>
      </c>
      <c r="N49" s="17"/>
      <c r="O49" s="31">
        <v>3000000</v>
      </c>
      <c r="P49" s="31">
        <v>0</v>
      </c>
    </row>
    <row r="50" spans="1:16" x14ac:dyDescent="0.3">
      <c r="A50" s="28">
        <v>45658</v>
      </c>
      <c r="B50" s="29">
        <v>0.90347222222222223</v>
      </c>
      <c r="C50">
        <v>311</v>
      </c>
      <c r="D50" t="s">
        <v>11</v>
      </c>
      <c r="E50" s="1">
        <v>200000000</v>
      </c>
      <c r="F50" t="s">
        <v>131</v>
      </c>
      <c r="K50" s="32">
        <v>45667</v>
      </c>
      <c r="L50" s="26">
        <v>211</v>
      </c>
      <c r="M50" s="17"/>
      <c r="N50" s="17" t="s">
        <v>189</v>
      </c>
      <c r="O50" s="31">
        <v>0</v>
      </c>
      <c r="P50" s="31">
        <v>50000000</v>
      </c>
    </row>
    <row r="51" spans="1:16" x14ac:dyDescent="0.3">
      <c r="A51" s="28">
        <v>45992</v>
      </c>
      <c r="B51" s="29">
        <v>0.53819444444444442</v>
      </c>
      <c r="C51">
        <v>411</v>
      </c>
      <c r="D51" t="s">
        <v>160</v>
      </c>
      <c r="E51" s="1">
        <v>130000000</v>
      </c>
      <c r="F51" t="s">
        <v>151</v>
      </c>
      <c r="K51" s="35"/>
      <c r="L51" s="4"/>
      <c r="O51" s="36"/>
      <c r="P51" s="36"/>
    </row>
    <row r="52" spans="1:16" x14ac:dyDescent="0.3">
      <c r="A52" s="28">
        <v>45945</v>
      </c>
      <c r="B52" s="29">
        <v>0.63263888888888886</v>
      </c>
      <c r="C52">
        <v>411</v>
      </c>
      <c r="D52" t="s">
        <v>160</v>
      </c>
      <c r="E52" s="1">
        <v>65000000</v>
      </c>
      <c r="F52" t="s">
        <v>143</v>
      </c>
      <c r="K52" s="34">
        <v>45839</v>
      </c>
      <c r="L52" s="26">
        <v>311</v>
      </c>
      <c r="M52" s="17"/>
      <c r="N52" s="17" t="s">
        <v>190</v>
      </c>
      <c r="O52" s="31">
        <v>0</v>
      </c>
      <c r="P52" s="31">
        <v>50000000</v>
      </c>
    </row>
    <row r="53" spans="1:16" x14ac:dyDescent="0.3">
      <c r="A53" s="28">
        <v>45911</v>
      </c>
      <c r="B53" s="29">
        <v>0.46597222222222223</v>
      </c>
      <c r="C53">
        <v>411</v>
      </c>
      <c r="D53" t="s">
        <v>54</v>
      </c>
      <c r="E53" s="1">
        <v>80000000</v>
      </c>
      <c r="F53" t="s">
        <v>141</v>
      </c>
      <c r="K53" s="32">
        <v>45658</v>
      </c>
      <c r="L53" s="26">
        <v>311</v>
      </c>
      <c r="M53" s="17"/>
      <c r="N53" s="17" t="s">
        <v>190</v>
      </c>
      <c r="O53" s="31">
        <v>0</v>
      </c>
      <c r="P53" s="31">
        <v>200000000</v>
      </c>
    </row>
    <row r="54" spans="1:16" x14ac:dyDescent="0.3">
      <c r="A54" s="28">
        <v>45873</v>
      </c>
      <c r="B54" s="29">
        <v>0.50763888888888886</v>
      </c>
      <c r="C54">
        <v>411</v>
      </c>
      <c r="D54" t="s">
        <v>33</v>
      </c>
      <c r="E54" s="1">
        <v>70000000</v>
      </c>
      <c r="F54" t="s">
        <v>149</v>
      </c>
      <c r="K54" s="33">
        <v>45995</v>
      </c>
      <c r="L54" s="26">
        <v>312</v>
      </c>
      <c r="M54" s="17" t="s">
        <v>190</v>
      </c>
      <c r="N54" s="17"/>
      <c r="O54" s="31">
        <v>10000000</v>
      </c>
      <c r="P54" s="31">
        <v>0</v>
      </c>
    </row>
    <row r="55" spans="1:16" x14ac:dyDescent="0.3">
      <c r="A55" s="28">
        <v>45845</v>
      </c>
      <c r="B55" s="29">
        <v>0.59097222222222223</v>
      </c>
      <c r="C55">
        <v>411</v>
      </c>
      <c r="D55" t="s">
        <v>160</v>
      </c>
      <c r="E55" s="1">
        <v>65000000</v>
      </c>
      <c r="F55" t="s">
        <v>143</v>
      </c>
      <c r="K55" s="37"/>
      <c r="L55" s="4"/>
      <c r="O55" s="36"/>
      <c r="P55" s="36"/>
    </row>
    <row r="56" spans="1:16" x14ac:dyDescent="0.3">
      <c r="A56" s="28">
        <v>45792</v>
      </c>
      <c r="B56" s="29">
        <v>0.50763888888888886</v>
      </c>
      <c r="C56">
        <v>411</v>
      </c>
      <c r="D56" t="s">
        <v>54</v>
      </c>
      <c r="E56" s="1">
        <v>80000000</v>
      </c>
      <c r="F56" t="s">
        <v>141</v>
      </c>
      <c r="K56" s="33">
        <v>45992</v>
      </c>
      <c r="L56" s="26">
        <v>411</v>
      </c>
      <c r="M56" s="17"/>
      <c r="N56" s="17" t="s">
        <v>191</v>
      </c>
      <c r="O56" s="31">
        <v>0</v>
      </c>
      <c r="P56" s="31">
        <v>130000000</v>
      </c>
    </row>
    <row r="57" spans="1:16" x14ac:dyDescent="0.3">
      <c r="A57" s="28">
        <v>45674</v>
      </c>
      <c r="B57" s="29">
        <v>0.62777777777777777</v>
      </c>
      <c r="C57">
        <v>411</v>
      </c>
      <c r="D57" t="s">
        <v>33</v>
      </c>
      <c r="E57" s="1">
        <v>140000000</v>
      </c>
      <c r="F57" t="s">
        <v>156</v>
      </c>
      <c r="K57" s="32">
        <v>45945</v>
      </c>
      <c r="L57" s="26">
        <v>411</v>
      </c>
      <c r="M57" s="17"/>
      <c r="N57" s="17" t="s">
        <v>191</v>
      </c>
      <c r="O57" s="31">
        <v>0</v>
      </c>
      <c r="P57" s="31">
        <v>65000000</v>
      </c>
    </row>
    <row r="58" spans="1:16" x14ac:dyDescent="0.3">
      <c r="A58" s="28">
        <v>45670</v>
      </c>
      <c r="B58" s="29">
        <v>0.6479166666666667</v>
      </c>
      <c r="C58">
        <v>411</v>
      </c>
      <c r="D58" t="s">
        <v>160</v>
      </c>
      <c r="E58" s="1">
        <v>65000000</v>
      </c>
      <c r="F58" t="s">
        <v>135</v>
      </c>
      <c r="K58" s="33">
        <v>45911</v>
      </c>
      <c r="L58" s="26">
        <v>411</v>
      </c>
      <c r="M58" s="17"/>
      <c r="N58" s="17" t="s">
        <v>191</v>
      </c>
      <c r="O58" s="31">
        <v>0</v>
      </c>
      <c r="P58" s="31">
        <v>80000000</v>
      </c>
    </row>
    <row r="59" spans="1:16" x14ac:dyDescent="0.3">
      <c r="A59" s="28">
        <v>45664</v>
      </c>
      <c r="B59" s="29">
        <v>0.53819444444444442</v>
      </c>
      <c r="C59">
        <v>411</v>
      </c>
      <c r="D59" t="s">
        <v>160</v>
      </c>
      <c r="E59" s="1">
        <v>65000000</v>
      </c>
      <c r="F59" t="s">
        <v>135</v>
      </c>
      <c r="K59" s="33">
        <v>45873</v>
      </c>
      <c r="L59" s="26">
        <v>411</v>
      </c>
      <c r="M59" s="17"/>
      <c r="N59" s="17" t="s">
        <v>191</v>
      </c>
      <c r="O59" s="31">
        <v>0</v>
      </c>
      <c r="P59" s="31">
        <v>70000000</v>
      </c>
    </row>
    <row r="60" spans="1:16" x14ac:dyDescent="0.3">
      <c r="A60" s="28">
        <v>45846</v>
      </c>
      <c r="B60" s="29">
        <v>0.59097222222222223</v>
      </c>
      <c r="C60">
        <v>412</v>
      </c>
      <c r="D60" t="s">
        <v>161</v>
      </c>
      <c r="E60" s="1">
        <v>13000000</v>
      </c>
      <c r="F60" t="s">
        <v>145</v>
      </c>
      <c r="K60" s="34">
        <v>45845</v>
      </c>
      <c r="L60" s="26">
        <v>411</v>
      </c>
      <c r="M60" s="17"/>
      <c r="N60" s="17" t="s">
        <v>191</v>
      </c>
      <c r="O60" s="31">
        <v>0</v>
      </c>
      <c r="P60" s="31">
        <v>65000000</v>
      </c>
    </row>
    <row r="61" spans="1:16" x14ac:dyDescent="0.3">
      <c r="A61" s="28">
        <v>46001</v>
      </c>
      <c r="B61" s="29">
        <v>0.4236111111111111</v>
      </c>
      <c r="C61">
        <v>511</v>
      </c>
      <c r="D61" t="s">
        <v>55</v>
      </c>
      <c r="E61" s="1">
        <v>30000000</v>
      </c>
      <c r="F61" t="s">
        <v>152</v>
      </c>
      <c r="K61" s="34">
        <v>45792</v>
      </c>
      <c r="L61" s="26">
        <v>411</v>
      </c>
      <c r="M61" s="17"/>
      <c r="N61" s="17" t="s">
        <v>191</v>
      </c>
      <c r="O61" s="31">
        <v>0</v>
      </c>
      <c r="P61" s="31">
        <v>80000000</v>
      </c>
    </row>
    <row r="62" spans="1:16" x14ac:dyDescent="0.3">
      <c r="A62" s="28">
        <v>45979</v>
      </c>
      <c r="B62" s="29">
        <v>0.48958333333333331</v>
      </c>
      <c r="C62">
        <v>511</v>
      </c>
      <c r="D62" t="s">
        <v>162</v>
      </c>
      <c r="E62" s="1">
        <v>120000000</v>
      </c>
      <c r="F62" t="s">
        <v>150</v>
      </c>
      <c r="K62" s="32">
        <v>45674</v>
      </c>
      <c r="L62" s="26">
        <v>411</v>
      </c>
      <c r="M62" s="17"/>
      <c r="N62" s="17" t="s">
        <v>191</v>
      </c>
      <c r="O62" s="31">
        <v>0</v>
      </c>
      <c r="P62" s="31">
        <v>140000000</v>
      </c>
    </row>
    <row r="63" spans="1:16" x14ac:dyDescent="0.3">
      <c r="A63" s="28">
        <v>45943</v>
      </c>
      <c r="B63" s="29">
        <v>0.52152777777777781</v>
      </c>
      <c r="C63">
        <v>511</v>
      </c>
      <c r="D63" t="s">
        <v>162</v>
      </c>
      <c r="E63" s="1">
        <v>60000000</v>
      </c>
      <c r="F63" t="s">
        <v>142</v>
      </c>
      <c r="K63" s="32">
        <v>45670</v>
      </c>
      <c r="L63" s="26">
        <v>411</v>
      </c>
      <c r="M63" s="17"/>
      <c r="N63" s="17" t="s">
        <v>191</v>
      </c>
      <c r="O63" s="31">
        <v>0</v>
      </c>
      <c r="P63" s="31">
        <v>65000000</v>
      </c>
    </row>
    <row r="64" spans="1:16" x14ac:dyDescent="0.3">
      <c r="A64" s="28">
        <v>45909</v>
      </c>
      <c r="B64" s="29">
        <v>0.4236111111111111</v>
      </c>
      <c r="C64">
        <v>511</v>
      </c>
      <c r="D64" t="s">
        <v>55</v>
      </c>
      <c r="E64" s="1">
        <v>75000000</v>
      </c>
      <c r="F64" t="s">
        <v>140</v>
      </c>
      <c r="K64" s="32">
        <v>45664</v>
      </c>
      <c r="L64" s="26">
        <v>411</v>
      </c>
      <c r="M64" s="17"/>
      <c r="N64" s="17" t="s">
        <v>191</v>
      </c>
      <c r="O64" s="31">
        <v>0</v>
      </c>
      <c r="P64" s="31">
        <v>65000000</v>
      </c>
    </row>
    <row r="65" spans="1:16" x14ac:dyDescent="0.3">
      <c r="A65" s="28">
        <v>45853</v>
      </c>
      <c r="B65" s="29">
        <v>0.46527777777777779</v>
      </c>
      <c r="C65">
        <v>511</v>
      </c>
      <c r="D65" t="s">
        <v>31</v>
      </c>
      <c r="E65" s="1">
        <v>65000000</v>
      </c>
      <c r="F65" t="s">
        <v>148</v>
      </c>
      <c r="K65" s="33">
        <v>45846</v>
      </c>
      <c r="L65" s="26">
        <v>412</v>
      </c>
      <c r="M65" s="17" t="s">
        <v>200</v>
      </c>
      <c r="N65" s="17"/>
      <c r="O65" s="31">
        <v>13000000</v>
      </c>
      <c r="P65" s="31">
        <v>0</v>
      </c>
    </row>
    <row r="66" spans="1:16" x14ac:dyDescent="0.3">
      <c r="A66" s="28">
        <v>45841</v>
      </c>
      <c r="B66" s="29">
        <v>0.50763888888888886</v>
      </c>
      <c r="C66">
        <v>511</v>
      </c>
      <c r="D66" t="s">
        <v>162</v>
      </c>
      <c r="E66" s="1">
        <v>60000000</v>
      </c>
      <c r="F66" t="s">
        <v>142</v>
      </c>
      <c r="K66" s="37"/>
      <c r="L66" s="4"/>
      <c r="O66" s="36"/>
      <c r="P66" s="36"/>
    </row>
    <row r="67" spans="1:16" x14ac:dyDescent="0.3">
      <c r="A67" s="28">
        <v>45786</v>
      </c>
      <c r="B67" s="29">
        <v>0.63263888888888886</v>
      </c>
      <c r="C67">
        <v>511</v>
      </c>
      <c r="D67" t="s">
        <v>55</v>
      </c>
      <c r="E67" s="1">
        <v>75000000</v>
      </c>
      <c r="F67" t="s">
        <v>140</v>
      </c>
      <c r="K67" s="33">
        <v>46001</v>
      </c>
      <c r="L67" s="26">
        <v>511</v>
      </c>
      <c r="M67" s="17" t="s">
        <v>192</v>
      </c>
      <c r="N67" s="17"/>
      <c r="O67" s="31">
        <v>30000000</v>
      </c>
      <c r="P67" s="31">
        <v>0</v>
      </c>
    </row>
    <row r="68" spans="1:16" x14ac:dyDescent="0.3">
      <c r="A68" s="28">
        <v>45672</v>
      </c>
      <c r="B68" s="29">
        <v>0.60069444444444442</v>
      </c>
      <c r="C68">
        <v>511</v>
      </c>
      <c r="D68" t="s">
        <v>31</v>
      </c>
      <c r="E68" s="1">
        <v>130000000</v>
      </c>
      <c r="F68" t="s">
        <v>137</v>
      </c>
      <c r="K68" s="33">
        <v>45979</v>
      </c>
      <c r="L68" s="26">
        <v>511</v>
      </c>
      <c r="M68" s="17" t="s">
        <v>192</v>
      </c>
      <c r="N68" s="17"/>
      <c r="O68" s="31">
        <v>120000000</v>
      </c>
      <c r="P68" s="31"/>
    </row>
    <row r="69" spans="1:16" x14ac:dyDescent="0.3">
      <c r="A69" s="28">
        <v>45663</v>
      </c>
      <c r="B69" s="29">
        <v>0.48958333333333331</v>
      </c>
      <c r="C69">
        <v>511</v>
      </c>
      <c r="D69" t="s">
        <v>162</v>
      </c>
      <c r="E69" s="1">
        <v>120000000</v>
      </c>
      <c r="F69" t="s">
        <v>133</v>
      </c>
      <c r="K69" s="33">
        <v>45943</v>
      </c>
      <c r="L69" s="26">
        <v>511</v>
      </c>
      <c r="M69" s="17" t="s">
        <v>192</v>
      </c>
      <c r="N69" s="17"/>
      <c r="O69" s="31">
        <v>60000000</v>
      </c>
      <c r="P69" s="31">
        <v>0</v>
      </c>
    </row>
    <row r="70" spans="1:16" x14ac:dyDescent="0.3">
      <c r="A70" s="28">
        <v>45847</v>
      </c>
      <c r="B70" s="29">
        <v>0.44791666666666669</v>
      </c>
      <c r="C70">
        <v>512</v>
      </c>
      <c r="D70" t="s">
        <v>163</v>
      </c>
      <c r="E70" s="1">
        <v>12000000</v>
      </c>
      <c r="F70" t="s">
        <v>147</v>
      </c>
      <c r="K70" s="33">
        <v>45909</v>
      </c>
      <c r="L70" s="26">
        <v>511</v>
      </c>
      <c r="M70" s="17" t="s">
        <v>192</v>
      </c>
      <c r="N70" s="17"/>
      <c r="O70" s="31">
        <v>75000000</v>
      </c>
      <c r="P70" s="31">
        <v>0</v>
      </c>
    </row>
    <row r="71" spans="1:16" x14ac:dyDescent="0.3">
      <c r="A71" s="28">
        <v>46001</v>
      </c>
      <c r="B71" s="29">
        <v>0.4236111111111111</v>
      </c>
      <c r="C71">
        <v>513</v>
      </c>
      <c r="D71" t="s">
        <v>103</v>
      </c>
      <c r="E71" s="1">
        <v>3000000</v>
      </c>
      <c r="F71" t="s">
        <v>152</v>
      </c>
      <c r="K71" s="33">
        <v>45853</v>
      </c>
      <c r="L71" s="26">
        <v>511</v>
      </c>
      <c r="M71" s="17" t="s">
        <v>192</v>
      </c>
      <c r="N71" s="17"/>
      <c r="O71" s="31">
        <v>65000000</v>
      </c>
      <c r="P71" s="31">
        <v>0</v>
      </c>
    </row>
    <row r="72" spans="1:16" x14ac:dyDescent="0.3">
      <c r="A72" s="28">
        <v>46013</v>
      </c>
      <c r="B72" s="29">
        <v>0.57222222222222219</v>
      </c>
      <c r="C72">
        <v>514</v>
      </c>
      <c r="D72" t="s">
        <v>165</v>
      </c>
      <c r="E72" s="1">
        <v>6225000</v>
      </c>
      <c r="K72" s="34">
        <v>45841</v>
      </c>
      <c r="L72" s="26">
        <v>511</v>
      </c>
      <c r="M72" s="17" t="s">
        <v>192</v>
      </c>
      <c r="N72" s="17"/>
      <c r="O72" s="31">
        <v>60000000</v>
      </c>
      <c r="P72" s="31">
        <v>0</v>
      </c>
    </row>
    <row r="73" spans="1:16" x14ac:dyDescent="0.3">
      <c r="A73" s="28">
        <v>46013</v>
      </c>
      <c r="B73" s="29">
        <v>0.58333333333333337</v>
      </c>
      <c r="C73">
        <v>514</v>
      </c>
      <c r="D73" t="s">
        <v>166</v>
      </c>
      <c r="E73" s="1">
        <v>4980000</v>
      </c>
      <c r="K73" s="34">
        <v>45786</v>
      </c>
      <c r="L73" s="26">
        <v>511</v>
      </c>
      <c r="M73" s="17" t="s">
        <v>192</v>
      </c>
      <c r="N73" s="17"/>
      <c r="O73" s="31">
        <v>75000000</v>
      </c>
      <c r="P73" s="31">
        <v>0</v>
      </c>
    </row>
    <row r="74" spans="1:16" x14ac:dyDescent="0.3">
      <c r="A74" s="28">
        <v>46013</v>
      </c>
      <c r="B74" s="29">
        <v>0.59375</v>
      </c>
      <c r="C74">
        <v>514</v>
      </c>
      <c r="D74" t="s">
        <v>116</v>
      </c>
      <c r="E74" s="1">
        <v>5000000</v>
      </c>
      <c r="K74" s="32">
        <v>45672</v>
      </c>
      <c r="L74" s="26">
        <v>511</v>
      </c>
      <c r="M74" s="17" t="s">
        <v>192</v>
      </c>
      <c r="N74" s="17"/>
      <c r="O74" s="31">
        <v>130000000</v>
      </c>
      <c r="P74" s="31">
        <v>0</v>
      </c>
    </row>
    <row r="75" spans="1:16" x14ac:dyDescent="0.3">
      <c r="A75" s="28">
        <v>45692</v>
      </c>
      <c r="B75" s="29">
        <v>0.57916666666666672</v>
      </c>
      <c r="C75">
        <v>514</v>
      </c>
      <c r="D75" t="s">
        <v>164</v>
      </c>
      <c r="E75" s="1">
        <v>1500000</v>
      </c>
      <c r="K75" s="32">
        <v>45663</v>
      </c>
      <c r="L75" s="26">
        <v>511</v>
      </c>
      <c r="M75" s="17" t="s">
        <v>192</v>
      </c>
      <c r="N75" s="17"/>
      <c r="O75" s="31">
        <v>120000000</v>
      </c>
      <c r="P75" s="31">
        <v>0</v>
      </c>
    </row>
    <row r="76" spans="1:16" x14ac:dyDescent="0.3">
      <c r="A76" s="28">
        <v>46006</v>
      </c>
      <c r="B76" s="29">
        <v>0.48680555555555555</v>
      </c>
      <c r="C76">
        <v>611</v>
      </c>
      <c r="D76" t="s">
        <v>168</v>
      </c>
      <c r="E76" s="1">
        <v>5000000</v>
      </c>
      <c r="K76" s="33">
        <v>45847</v>
      </c>
      <c r="L76" s="26">
        <v>512</v>
      </c>
      <c r="M76" s="17"/>
      <c r="N76" s="17" t="s">
        <v>201</v>
      </c>
      <c r="O76" s="31">
        <v>0</v>
      </c>
      <c r="P76" s="31">
        <v>12000000</v>
      </c>
    </row>
    <row r="77" spans="1:16" x14ac:dyDescent="0.3">
      <c r="A77" s="28">
        <v>45674</v>
      </c>
      <c r="B77" s="29">
        <v>0.62777777777777777</v>
      </c>
      <c r="C77">
        <v>611</v>
      </c>
      <c r="D77" t="s">
        <v>167</v>
      </c>
      <c r="E77" s="1">
        <v>14000000</v>
      </c>
      <c r="F77" t="s">
        <v>156</v>
      </c>
      <c r="K77" s="33">
        <v>46001</v>
      </c>
      <c r="L77" s="26">
        <v>513</v>
      </c>
      <c r="M77" s="17"/>
      <c r="N77" s="17" t="s">
        <v>202</v>
      </c>
      <c r="O77" s="31">
        <v>0</v>
      </c>
      <c r="P77" s="31">
        <v>3000000</v>
      </c>
    </row>
    <row r="78" spans="1:16" x14ac:dyDescent="0.3">
      <c r="K78" s="33"/>
      <c r="L78" s="26"/>
      <c r="M78" s="17"/>
      <c r="N78" s="17"/>
      <c r="O78" s="31"/>
      <c r="P78" s="31"/>
    </row>
    <row r="79" spans="1:16" x14ac:dyDescent="0.3">
      <c r="K79" s="32">
        <v>46013</v>
      </c>
      <c r="L79" s="26">
        <v>514</v>
      </c>
      <c r="M79" s="17" t="s">
        <v>195</v>
      </c>
      <c r="N79" s="17"/>
      <c r="O79" s="18">
        <v>6225000</v>
      </c>
      <c r="P79" s="31">
        <v>0</v>
      </c>
    </row>
    <row r="80" spans="1:16" x14ac:dyDescent="0.3">
      <c r="K80" s="32">
        <v>46013</v>
      </c>
      <c r="L80" s="26">
        <v>514</v>
      </c>
      <c r="M80" s="17" t="s">
        <v>195</v>
      </c>
      <c r="N80" s="17"/>
      <c r="O80" s="31">
        <v>4980000</v>
      </c>
      <c r="P80" s="31">
        <v>0</v>
      </c>
    </row>
    <row r="81" spans="11:16" x14ac:dyDescent="0.3">
      <c r="K81" s="32">
        <v>46013</v>
      </c>
      <c r="L81" s="26">
        <v>514</v>
      </c>
      <c r="M81" s="17" t="s">
        <v>195</v>
      </c>
      <c r="N81" s="17"/>
      <c r="O81" s="31">
        <v>5000000</v>
      </c>
      <c r="P81" s="31">
        <v>0</v>
      </c>
    </row>
    <row r="82" spans="11:16" x14ac:dyDescent="0.3">
      <c r="K82" s="34">
        <v>45698</v>
      </c>
      <c r="L82" s="26">
        <v>514</v>
      </c>
      <c r="M82" s="17" t="s">
        <v>195</v>
      </c>
      <c r="N82" s="17"/>
      <c r="O82" s="31">
        <v>1500000</v>
      </c>
      <c r="P82" s="31">
        <v>0</v>
      </c>
    </row>
    <row r="83" spans="11:16" x14ac:dyDescent="0.3">
      <c r="K83" s="34"/>
      <c r="L83" s="26"/>
      <c r="M83" s="17"/>
      <c r="N83" s="17"/>
      <c r="O83" s="31"/>
      <c r="P83" s="31"/>
    </row>
    <row r="84" spans="11:16" x14ac:dyDescent="0.3">
      <c r="K84" s="33">
        <v>46006</v>
      </c>
      <c r="L84" s="26">
        <v>611</v>
      </c>
      <c r="M84" s="17"/>
      <c r="N84" s="17" t="s">
        <v>203</v>
      </c>
      <c r="O84" s="31">
        <v>0</v>
      </c>
      <c r="P84" s="31">
        <v>5000000</v>
      </c>
    </row>
    <row r="85" spans="11:16" x14ac:dyDescent="0.3">
      <c r="K85" s="32">
        <v>45674</v>
      </c>
      <c r="L85" s="26">
        <v>611</v>
      </c>
      <c r="M85" s="17"/>
      <c r="N85" s="17" t="s">
        <v>203</v>
      </c>
      <c r="O85" s="31">
        <v>0</v>
      </c>
      <c r="P85" s="31">
        <v>14000000</v>
      </c>
    </row>
    <row r="86" spans="11:16" x14ac:dyDescent="0.3">
      <c r="K86" s="59" t="s">
        <v>198</v>
      </c>
      <c r="L86" s="59"/>
      <c r="M86" s="59"/>
      <c r="N86" s="59"/>
      <c r="O86" s="31">
        <f>SUM(O2:O85)</f>
        <v>1939705000</v>
      </c>
      <c r="P86" s="31">
        <f>SUM(P2:P85)</f>
        <v>1939705000</v>
      </c>
    </row>
  </sheetData>
  <sortState xmlns:xlrd2="http://schemas.microsoft.com/office/spreadsheetml/2017/richdata2" ref="A2:F77">
    <sortCondition ref="C2:C77"/>
    <sortCondition descending="1" ref="A2:A77"/>
  </sortState>
  <mergeCells count="7">
    <mergeCell ref="K86:N86"/>
    <mergeCell ref="M1:N1"/>
    <mergeCell ref="W1:Y1"/>
    <mergeCell ref="AA1:AC1"/>
    <mergeCell ref="W17:Y17"/>
    <mergeCell ref="AA20:AC20"/>
    <mergeCell ref="AA30:AC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AFE2-5AF9-42AB-9572-CC4711E03C67}">
  <dimension ref="A1:Q12"/>
  <sheetViews>
    <sheetView topLeftCell="L1" workbookViewId="0">
      <selection activeCell="P9" sqref="P9"/>
    </sheetView>
  </sheetViews>
  <sheetFormatPr defaultRowHeight="14.4" x14ac:dyDescent="0.3"/>
  <cols>
    <col min="1" max="1" width="7" bestFit="1" customWidth="1"/>
    <col min="2" max="2" width="22.6640625" bestFit="1" customWidth="1"/>
    <col min="3" max="3" width="9.44140625" bestFit="1" customWidth="1"/>
    <col min="4" max="4" width="9.21875" bestFit="1" customWidth="1"/>
    <col min="5" max="5" width="12.21875" bestFit="1" customWidth="1"/>
    <col min="6" max="6" width="16.109375" bestFit="1" customWidth="1"/>
    <col min="7" max="7" width="7.21875" bestFit="1" customWidth="1"/>
    <col min="8" max="8" width="17.21875" bestFit="1" customWidth="1"/>
    <col min="9" max="9" width="36.6640625" bestFit="1" customWidth="1"/>
    <col min="10" max="10" width="13.88671875" bestFit="1" customWidth="1"/>
    <col min="12" max="12" width="7" bestFit="1" customWidth="1"/>
    <col min="13" max="13" width="12.5546875" bestFit="1" customWidth="1"/>
    <col min="14" max="14" width="14" bestFit="1" customWidth="1"/>
    <col min="15" max="15" width="17.6640625" bestFit="1" customWidth="1"/>
    <col min="16" max="17" width="16.109375" style="1" bestFit="1" customWidth="1"/>
    <col min="18" max="18" width="14.77734375" bestFit="1" customWidth="1"/>
    <col min="19" max="19" width="17.21875" bestFit="1" customWidth="1"/>
    <col min="20" max="20" width="33.33203125" bestFit="1" customWidth="1"/>
  </cols>
  <sheetData>
    <row r="1" spans="1:16" x14ac:dyDescent="0.3">
      <c r="A1" s="17" t="s">
        <v>21</v>
      </c>
      <c r="B1" s="15" t="s">
        <v>13</v>
      </c>
      <c r="C1" s="17" t="s">
        <v>14</v>
      </c>
      <c r="D1" s="17" t="s">
        <v>170</v>
      </c>
      <c r="E1" s="17" t="s">
        <v>171</v>
      </c>
      <c r="F1" s="18" t="s">
        <v>169</v>
      </c>
      <c r="G1" s="17" t="s">
        <v>172</v>
      </c>
      <c r="H1" s="18" t="s">
        <v>173</v>
      </c>
      <c r="I1" s="17" t="s">
        <v>18</v>
      </c>
      <c r="J1" s="17" t="s">
        <v>174</v>
      </c>
      <c r="M1" s="38" t="s">
        <v>124</v>
      </c>
      <c r="N1" s="17" t="s">
        <v>210</v>
      </c>
      <c r="O1" s="17" t="s">
        <v>211</v>
      </c>
      <c r="P1" s="18" t="s">
        <v>212</v>
      </c>
    </row>
    <row r="2" spans="1:16" x14ac:dyDescent="0.3">
      <c r="A2" s="17">
        <v>19</v>
      </c>
      <c r="B2" s="15">
        <v>45992</v>
      </c>
      <c r="C2" s="30">
        <v>0.53888888888888886</v>
      </c>
      <c r="D2" s="17" t="s">
        <v>175</v>
      </c>
      <c r="E2" s="17" t="s">
        <v>176</v>
      </c>
      <c r="F2" s="18">
        <v>13000000</v>
      </c>
      <c r="G2" s="17">
        <v>10</v>
      </c>
      <c r="H2" s="18">
        <v>130000000</v>
      </c>
      <c r="I2" s="17" t="s">
        <v>177</v>
      </c>
      <c r="J2" s="17" t="s">
        <v>178</v>
      </c>
      <c r="M2" s="26" t="s">
        <v>175</v>
      </c>
      <c r="N2" s="17">
        <v>30</v>
      </c>
      <c r="O2" s="18">
        <v>415000000</v>
      </c>
      <c r="P2" s="18">
        <f>GETPIVOTDATA("Sum of SaleBalance",$M$1,"SaleName","Doddy")*1.5%</f>
        <v>6225000</v>
      </c>
    </row>
    <row r="3" spans="1:16" x14ac:dyDescent="0.3">
      <c r="A3" s="17">
        <v>17</v>
      </c>
      <c r="B3" s="15">
        <v>45945</v>
      </c>
      <c r="C3" s="30">
        <v>0.63263888888888886</v>
      </c>
      <c r="D3" s="17" t="s">
        <v>179</v>
      </c>
      <c r="E3" s="17" t="s">
        <v>176</v>
      </c>
      <c r="F3" s="18">
        <v>13000000</v>
      </c>
      <c r="G3" s="17">
        <v>5</v>
      </c>
      <c r="H3" s="18">
        <v>65000000</v>
      </c>
      <c r="I3" s="17" t="s">
        <v>180</v>
      </c>
      <c r="J3" s="17" t="s">
        <v>181</v>
      </c>
      <c r="M3" s="26" t="s">
        <v>179</v>
      </c>
      <c r="N3" s="17">
        <v>24</v>
      </c>
      <c r="O3" s="18">
        <v>332000000</v>
      </c>
      <c r="P3" s="18">
        <f>GETPIVOTDATA("Sum of SaleBalance",$M$1,"SaleName","Wpu")*1.5%</f>
        <v>4980000</v>
      </c>
    </row>
    <row r="4" spans="1:16" x14ac:dyDescent="0.3">
      <c r="A4" s="17">
        <v>15</v>
      </c>
      <c r="B4" s="15">
        <v>45911</v>
      </c>
      <c r="C4" s="30">
        <v>0.46597222222222223</v>
      </c>
      <c r="D4" s="17" t="s">
        <v>175</v>
      </c>
      <c r="E4" s="17" t="s">
        <v>182</v>
      </c>
      <c r="F4" s="18">
        <v>16000000</v>
      </c>
      <c r="G4" s="17">
        <v>5</v>
      </c>
      <c r="H4" s="18">
        <v>80000000</v>
      </c>
      <c r="I4" s="17" t="s">
        <v>177</v>
      </c>
      <c r="J4" s="17" t="s">
        <v>178</v>
      </c>
      <c r="M4" s="26" t="s">
        <v>125</v>
      </c>
      <c r="N4" s="17">
        <v>54</v>
      </c>
      <c r="O4" s="18">
        <v>747000000</v>
      </c>
      <c r="P4" s="18">
        <f>GETPIVOTDATA("Sum of SaleBalance",$M$1)*1.5%</f>
        <v>11205000</v>
      </c>
    </row>
    <row r="5" spans="1:16" x14ac:dyDescent="0.3">
      <c r="A5" s="17">
        <v>13</v>
      </c>
      <c r="B5" s="15">
        <v>45873</v>
      </c>
      <c r="C5" s="30">
        <v>0.50763888888888886</v>
      </c>
      <c r="D5" s="17" t="s">
        <v>179</v>
      </c>
      <c r="E5" s="17" t="s">
        <v>183</v>
      </c>
      <c r="F5" s="18">
        <v>14000000</v>
      </c>
      <c r="G5" s="17">
        <v>5</v>
      </c>
      <c r="H5" s="18">
        <v>70000000</v>
      </c>
      <c r="I5" s="17" t="s">
        <v>184</v>
      </c>
      <c r="J5" s="17" t="s">
        <v>185</v>
      </c>
    </row>
    <row r="6" spans="1:16" x14ac:dyDescent="0.3">
      <c r="A6" s="17">
        <v>10</v>
      </c>
      <c r="B6" s="15">
        <v>45846</v>
      </c>
      <c r="C6" s="30">
        <v>0.59097222222222223</v>
      </c>
      <c r="D6" s="17" t="s">
        <v>179</v>
      </c>
      <c r="E6" s="17" t="s">
        <v>176</v>
      </c>
      <c r="F6" s="18">
        <v>13000000</v>
      </c>
      <c r="G6" s="17">
        <v>-1</v>
      </c>
      <c r="H6" s="18">
        <v>-13000000</v>
      </c>
      <c r="I6" s="17" t="s">
        <v>180</v>
      </c>
      <c r="J6" s="17" t="s">
        <v>181</v>
      </c>
    </row>
    <row r="7" spans="1:16" x14ac:dyDescent="0.3">
      <c r="A7" s="17">
        <v>9</v>
      </c>
      <c r="B7" s="15">
        <v>45845</v>
      </c>
      <c r="C7" s="30">
        <v>0.5493055555555556</v>
      </c>
      <c r="D7" s="17" t="s">
        <v>179</v>
      </c>
      <c r="E7" s="17" t="s">
        <v>176</v>
      </c>
      <c r="F7" s="18">
        <v>13000000</v>
      </c>
      <c r="G7" s="17">
        <v>5</v>
      </c>
      <c r="H7" s="18">
        <v>65000000</v>
      </c>
      <c r="I7" s="17" t="s">
        <v>180</v>
      </c>
      <c r="J7" s="17" t="s">
        <v>181</v>
      </c>
    </row>
    <row r="8" spans="1:16" x14ac:dyDescent="0.3">
      <c r="A8" s="17">
        <v>7</v>
      </c>
      <c r="B8" s="15">
        <v>45792</v>
      </c>
      <c r="C8" s="30">
        <v>0.50763888888888886</v>
      </c>
      <c r="D8" s="17" t="s">
        <v>179</v>
      </c>
      <c r="E8" s="17" t="s">
        <v>182</v>
      </c>
      <c r="F8" s="18">
        <v>16000000</v>
      </c>
      <c r="G8" s="17">
        <v>5</v>
      </c>
      <c r="H8" s="18">
        <v>80000000</v>
      </c>
      <c r="I8" s="17" t="s">
        <v>180</v>
      </c>
      <c r="J8" s="17" t="s">
        <v>181</v>
      </c>
    </row>
    <row r="9" spans="1:16" x14ac:dyDescent="0.3">
      <c r="A9" s="17">
        <v>5</v>
      </c>
      <c r="B9" s="15">
        <v>45674</v>
      </c>
      <c r="C9" s="30">
        <v>0.62777777777777777</v>
      </c>
      <c r="D9" s="17" t="s">
        <v>175</v>
      </c>
      <c r="E9" s="17" t="s">
        <v>183</v>
      </c>
      <c r="F9" s="18">
        <v>14000000</v>
      </c>
      <c r="G9" s="17">
        <v>10</v>
      </c>
      <c r="H9" s="18">
        <v>140000000</v>
      </c>
      <c r="I9" s="17" t="s">
        <v>186</v>
      </c>
      <c r="J9" s="17" t="s">
        <v>181</v>
      </c>
    </row>
    <row r="10" spans="1:16" x14ac:dyDescent="0.3">
      <c r="A10" s="17">
        <v>3</v>
      </c>
      <c r="B10" s="15">
        <v>45670</v>
      </c>
      <c r="C10" s="30">
        <v>0.6479166666666667</v>
      </c>
      <c r="D10" s="17" t="s">
        <v>179</v>
      </c>
      <c r="E10" s="17" t="s">
        <v>176</v>
      </c>
      <c r="F10" s="18">
        <v>13000000</v>
      </c>
      <c r="G10" s="17">
        <v>5</v>
      </c>
      <c r="H10" s="18">
        <v>65000000</v>
      </c>
      <c r="I10" s="17" t="s">
        <v>184</v>
      </c>
      <c r="J10" s="17" t="s">
        <v>185</v>
      </c>
    </row>
    <row r="11" spans="1:16" x14ac:dyDescent="0.3">
      <c r="A11" s="17">
        <v>2</v>
      </c>
      <c r="B11" s="15">
        <v>45664</v>
      </c>
      <c r="C11" s="30">
        <v>0.53819444444444442</v>
      </c>
      <c r="D11" s="17" t="s">
        <v>175</v>
      </c>
      <c r="E11" s="17" t="s">
        <v>176</v>
      </c>
      <c r="F11" s="18">
        <v>13000000</v>
      </c>
      <c r="G11" s="17">
        <v>5</v>
      </c>
      <c r="H11" s="18">
        <v>65000000</v>
      </c>
      <c r="I11" s="17" t="s">
        <v>177</v>
      </c>
      <c r="J11" s="17" t="s">
        <v>178</v>
      </c>
    </row>
    <row r="12" spans="1:16" x14ac:dyDescent="0.3">
      <c r="B12" s="11"/>
      <c r="F12" s="1"/>
      <c r="H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exercise</vt:lpstr>
      <vt:lpstr>general-entry</vt:lpstr>
      <vt:lpstr>stock</vt:lpstr>
      <vt:lpstr>financial-statement</vt:lpstr>
      <vt:lpstr>sale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TUF GAMING</dc:creator>
  <cp:lastModifiedBy>TUF GAMING</cp:lastModifiedBy>
  <dcterms:created xsi:type="dcterms:W3CDTF">2025-02-19T15:12:09Z</dcterms:created>
  <dcterms:modified xsi:type="dcterms:W3CDTF">2025-03-22T07:09:35Z</dcterms:modified>
</cp:coreProperties>
</file>