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Documents\1_SASWAO\0_saswao\i_site internet\"/>
    </mc:Choice>
  </mc:AlternateContent>
  <xr:revisionPtr revIDLastSave="0" documentId="13_ncr:1_{FC931489-2908-44B7-958F-F07F8F707379}" xr6:coauthVersionLast="43" xr6:coauthVersionMax="43" xr10:uidLastSave="{00000000-0000-0000-0000-000000000000}"/>
  <bookViews>
    <workbookView xWindow="-19320" yWindow="645" windowWidth="19440" windowHeight="15000" tabRatio="500" activeTab="3" xr2:uid="{00000000-000D-0000-FFFF-FFFF00000000}"/>
  </bookViews>
  <sheets>
    <sheet name="Facture" sheetId="1" r:id="rId1"/>
    <sheet name="acompte 1" sheetId="2" r:id="rId2"/>
    <sheet name="Devis" sheetId="4" r:id="rId3"/>
    <sheet name="Abritel" sheetId="3" r:id="rId4"/>
  </sheets>
  <definedNames>
    <definedName name="_xlnm.Print_Area" localSheetId="3">Abritel!$A$1:$G$46</definedName>
    <definedName name="_xlnm.Print_Area" localSheetId="1">'acompte 1'!$A$1:$G$44</definedName>
    <definedName name="_xlnm.Print_Area" localSheetId="2">Devis!$A$1:$G$44</definedName>
    <definedName name="_xlnm.Print_Area" localSheetId="0">Facture!$A$1:$G$46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35" i="4" l="1"/>
  <c r="B17" i="4"/>
  <c r="E3" i="4"/>
  <c r="F19" i="1" l="1"/>
  <c r="D3" i="2" l="1"/>
  <c r="P9" i="1"/>
  <c r="P10" i="1"/>
  <c r="P11" i="1"/>
  <c r="P12" i="1"/>
  <c r="P13" i="1"/>
  <c r="P14" i="1"/>
  <c r="P15" i="1"/>
  <c r="P8" i="1"/>
  <c r="G33" i="2" l="1"/>
  <c r="G35" i="1"/>
  <c r="F35" i="1"/>
  <c r="F33" i="2"/>
  <c r="K31" i="1" l="1"/>
  <c r="K30" i="1"/>
  <c r="E18" i="4" l="1"/>
  <c r="G21" i="4"/>
  <c r="F21" i="4"/>
  <c r="E21" i="4"/>
  <c r="D21" i="4"/>
  <c r="G20" i="4"/>
  <c r="F20" i="4"/>
  <c r="E20" i="4"/>
  <c r="D20" i="4"/>
  <c r="G19" i="4"/>
  <c r="F19" i="4"/>
  <c r="E19" i="4"/>
  <c r="D19" i="4"/>
  <c r="D18" i="4" l="1"/>
  <c r="B33" i="4" s="1"/>
  <c r="C33" i="4" s="1"/>
  <c r="D33" i="4" s="1"/>
  <c r="D37" i="4" s="1"/>
  <c r="B17" i="1"/>
  <c r="G20" i="1"/>
  <c r="D20" i="1" s="1"/>
  <c r="C19" i="1"/>
  <c r="G22" i="1" l="1"/>
  <c r="E21" i="1"/>
  <c r="F22" i="1"/>
  <c r="C21" i="1"/>
  <c r="D22" i="1"/>
  <c r="B21" i="1"/>
  <c r="F21" i="1"/>
  <c r="A17" i="1" l="1"/>
  <c r="M20" i="1"/>
  <c r="K29" i="1" s="1"/>
  <c r="G18" i="1" l="1"/>
  <c r="K29" i="3"/>
  <c r="G18" i="3" s="1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K8" i="3"/>
  <c r="G35" i="3" s="1"/>
  <c r="L8" i="3"/>
  <c r="M8" i="3"/>
  <c r="D3" i="3" s="1"/>
  <c r="N8" i="3"/>
  <c r="J8" i="3"/>
  <c r="F35" i="3" s="1"/>
  <c r="K21" i="3" l="1"/>
  <c r="K22" i="3"/>
  <c r="K23" i="3"/>
  <c r="K24" i="3"/>
  <c r="K25" i="3"/>
  <c r="K26" i="3"/>
  <c r="K27" i="3"/>
  <c r="K28" i="3"/>
  <c r="K20" i="3"/>
  <c r="E3" i="3" l="1"/>
  <c r="B22" i="3"/>
  <c r="D37" i="3"/>
  <c r="M20" i="3"/>
  <c r="B17" i="3"/>
  <c r="A17" i="3"/>
  <c r="J3" i="3"/>
  <c r="E18" i="3" l="1"/>
  <c r="K32" i="3" l="1"/>
  <c r="D18" i="3"/>
  <c r="B35" i="3" s="1"/>
  <c r="C35" i="3" s="1"/>
  <c r="D35" i="3" s="1"/>
  <c r="D39" i="3" s="1"/>
  <c r="G39" i="3" s="1"/>
  <c r="J23" i="2"/>
  <c r="G18" i="2" l="1"/>
  <c r="E3" i="2" l="1"/>
  <c r="E3" i="1"/>
  <c r="J22" i="2"/>
  <c r="G21" i="2"/>
  <c r="F21" i="2"/>
  <c r="E21" i="2"/>
  <c r="D21" i="2"/>
  <c r="G20" i="2"/>
  <c r="F20" i="2"/>
  <c r="E20" i="2"/>
  <c r="D20" i="2"/>
  <c r="G19" i="2"/>
  <c r="F19" i="2"/>
  <c r="E19" i="2"/>
  <c r="D19" i="2"/>
  <c r="A17" i="2"/>
  <c r="B15" i="2"/>
  <c r="B14" i="2"/>
  <c r="J21" i="2" s="1"/>
  <c r="D10" i="2"/>
  <c r="D9" i="2"/>
  <c r="D8" i="2"/>
  <c r="J20" i="2" s="1"/>
  <c r="G29" i="1"/>
  <c r="D37" i="1" s="1"/>
  <c r="E29" i="1"/>
  <c r="C29" i="1"/>
  <c r="B29" i="1"/>
  <c r="B28" i="1"/>
  <c r="B27" i="1"/>
  <c r="D18" i="1"/>
  <c r="E18" i="1"/>
  <c r="B17" i="2"/>
  <c r="J3" i="1"/>
  <c r="G3" i="1"/>
  <c r="G3" i="3" l="1"/>
  <c r="G3" i="2"/>
  <c r="B35" i="1"/>
  <c r="C35" i="1" s="1"/>
  <c r="D35" i="1" s="1"/>
  <c r="D39" i="1" s="1"/>
  <c r="G39" i="1" s="1"/>
  <c r="B20" i="2"/>
  <c r="E18" i="2" l="1"/>
  <c r="D18" i="2"/>
  <c r="B33" i="2" s="1"/>
  <c r="C33" i="2" l="1"/>
  <c r="D33" i="2" s="1"/>
  <c r="D37" i="2" s="1"/>
  <c r="G37" i="2" s="1"/>
</calcChain>
</file>

<file path=xl/sharedStrings.xml><?xml version="1.0" encoding="utf-8"?>
<sst xmlns="http://schemas.openxmlformats.org/spreadsheetml/2006/main" count="234" uniqueCount="99">
  <si>
    <t>SAS WAO</t>
  </si>
  <si>
    <t>Manola</t>
  </si>
  <si>
    <t>Prestations Gîte Manola
labellisé 2 clevacances 08MS116</t>
  </si>
  <si>
    <t>N° facture</t>
  </si>
  <si>
    <t>Date</t>
  </si>
  <si>
    <t>Code client</t>
  </si>
  <si>
    <t>Brinchette</t>
  </si>
  <si>
    <t>Prestations Gîte Brinchette</t>
  </si>
  <si>
    <t>1 Route de Nouart</t>
  </si>
  <si>
    <t>Lauberoye</t>
  </si>
  <si>
    <t>Prestations Gîte Lauberoye
labellisé 2 clevacances 08MS171</t>
  </si>
  <si>
    <t>08240 Fossé</t>
  </si>
  <si>
    <t>Petit Nay</t>
  </si>
  <si>
    <t>Prestations Gîte Petit Nay</t>
  </si>
  <si>
    <t>Tél : 03.24.30.08.95</t>
  </si>
  <si>
    <t>type transaction</t>
  </si>
  <si>
    <t>montant</t>
  </si>
  <si>
    <t>date</t>
  </si>
  <si>
    <t>informations</t>
  </si>
  <si>
    <t xml:space="preserve">courriel : </t>
  </si>
  <si>
    <t xml:space="preserve">contact@gites-wao.fr  </t>
  </si>
  <si>
    <t>nom prénom</t>
  </si>
  <si>
    <t xml:space="preserve">site perso : </t>
  </si>
  <si>
    <t xml:space="preserve">www.gites-wao.fr </t>
  </si>
  <si>
    <t>adresse</t>
  </si>
  <si>
    <t>code postal ville</t>
  </si>
  <si>
    <t>N° d'identification : 522 577 063 RCS Sedan</t>
  </si>
  <si>
    <t>SIRET : 522 577 063 00012</t>
  </si>
  <si>
    <t>IBAN</t>
  </si>
  <si>
    <t>FR76 1020 6084 0362 5580 0011 266</t>
  </si>
  <si>
    <t>Séjour du</t>
  </si>
  <si>
    <t>BIC (Bank Identifier Code) : AGRIFRPP802</t>
  </si>
  <si>
    <t>au</t>
  </si>
  <si>
    <t xml:space="preserve">Prix unitaire
 HT </t>
  </si>
  <si>
    <t>unité</t>
  </si>
  <si>
    <t>Taux TVA</t>
  </si>
  <si>
    <t>Montant TTC</t>
  </si>
  <si>
    <t>Location</t>
  </si>
  <si>
    <t>tarif chien</t>
  </si>
  <si>
    <t>Forfait chien(s)</t>
  </si>
  <si>
    <t xml:space="preserve">Facture d'acompte réglée le </t>
  </si>
  <si>
    <t xml:space="preserve">N° </t>
  </si>
  <si>
    <t>Forfait ménage</t>
  </si>
  <si>
    <t>Forfait lits faits</t>
  </si>
  <si>
    <t>supplément</t>
  </si>
  <si>
    <t>loyer</t>
  </si>
  <si>
    <t>TS</t>
  </si>
  <si>
    <t>Taxes diverses</t>
  </si>
  <si>
    <t>Nbre Nuitée(s)</t>
  </si>
  <si>
    <t>Gîte</t>
  </si>
  <si>
    <t>Remise</t>
  </si>
  <si>
    <t>Acompte 30 % à la réservation</t>
  </si>
  <si>
    <t xml:space="preserve">Taux T.V.A. </t>
  </si>
  <si>
    <t>Base H.T.</t>
  </si>
  <si>
    <t>TVA</t>
  </si>
  <si>
    <t>TTC</t>
  </si>
  <si>
    <t>Règlement(s)</t>
  </si>
  <si>
    <t>Taxes</t>
  </si>
  <si>
    <t>N° facture en D3</t>
  </si>
  <si>
    <t>la date en F3</t>
  </si>
  <si>
    <t>mettre la date du paiement du solde</t>
  </si>
  <si>
    <t>Net à payer</t>
  </si>
  <si>
    <t>Solde à payer</t>
  </si>
  <si>
    <t>Le N° facture en F21</t>
  </si>
  <si>
    <t>Facture acquittée</t>
  </si>
  <si>
    <t>la date en C21</t>
  </si>
  <si>
    <t>date paiement acompte</t>
  </si>
  <si>
    <t>Nous vous remercions de votre confiance</t>
  </si>
  <si>
    <t>effacer les règlements d'acompte</t>
  </si>
  <si>
    <r>
      <rPr>
        <b/>
        <sz val="11"/>
        <color rgb="FF000000"/>
        <rFont val="Calibri"/>
        <family val="2"/>
        <charset val="1"/>
      </rPr>
      <t xml:space="preserve">                           IBAN :</t>
    </r>
    <r>
      <rPr>
        <sz val="11"/>
        <color rgb="FF000000"/>
        <rFont val="Calibri"/>
        <family val="2"/>
        <charset val="1"/>
      </rPr>
      <t xml:space="preserve">                                                  </t>
    </r>
    <r>
      <rPr>
        <b/>
        <sz val="11"/>
        <color rgb="FF000000"/>
        <rFont val="Calibri"/>
        <family val="2"/>
        <charset val="1"/>
      </rPr>
      <t>BIC :</t>
    </r>
    <r>
      <rPr>
        <sz val="11"/>
        <color rgb="FF000000"/>
        <rFont val="Calibri"/>
        <family val="2"/>
        <charset val="1"/>
      </rPr>
      <t xml:space="preserve">                   </t>
    </r>
    <r>
      <rPr>
        <b/>
        <sz val="11"/>
        <color rgb="FF000000"/>
        <rFont val="Calibri"/>
        <family val="2"/>
        <charset val="1"/>
      </rPr>
      <t>TITULAIRE :</t>
    </r>
    <r>
      <rPr>
        <sz val="11"/>
        <color rgb="FF000000"/>
        <rFont val="Calibri"/>
        <family val="2"/>
        <charset val="1"/>
      </rPr>
      <t xml:space="preserve">                                        </t>
    </r>
    <r>
      <rPr>
        <b/>
        <sz val="11"/>
        <color rgb="FF000000"/>
        <rFont val="Calibri"/>
        <family val="2"/>
        <charset val="1"/>
      </rPr>
      <t xml:space="preserve">BANQUE </t>
    </r>
    <r>
      <rPr>
        <sz val="11"/>
        <color rgb="FF000000"/>
        <rFont val="Calibri"/>
        <family val="2"/>
        <charset val="1"/>
      </rPr>
      <t xml:space="preserve">: </t>
    </r>
  </si>
  <si>
    <t>FR76 1020 6084 0398 3877 2925 093           AGRIFRPP802             SAS WAO                   CREDIT AGRICOLE DU NORD EST</t>
  </si>
  <si>
    <t>FACTURE d'ACOMPTE</t>
  </si>
  <si>
    <t>Acompte</t>
  </si>
  <si>
    <t>sur contrat de location</t>
  </si>
  <si>
    <t>référencé</t>
  </si>
  <si>
    <t xml:space="preserve">informations de paiements </t>
  </si>
  <si>
    <t>vérifier</t>
  </si>
  <si>
    <t>FACTURE de SOLDE</t>
  </si>
  <si>
    <t xml:space="preserve">Abritel Homeaway </t>
  </si>
  <si>
    <t>10 Place de la Joliette</t>
  </si>
  <si>
    <t>13002 Marseille</t>
  </si>
  <si>
    <t>gitewao/shared/app/ressources/excel/facture</t>
  </si>
  <si>
    <t>CA</t>
  </si>
  <si>
    <t>Nbr prersonnes taxées</t>
  </si>
  <si>
    <t>Nbr personnes exonérées</t>
  </si>
  <si>
    <t>type additionnel</t>
  </si>
  <si>
    <t>exercice</t>
  </si>
  <si>
    <t>DEVIS</t>
  </si>
  <si>
    <t>N° devis</t>
  </si>
  <si>
    <t>Nombre de personne(s) exonérée(s)</t>
  </si>
  <si>
    <t>Nombre de personne(s) taxée(s)</t>
  </si>
  <si>
    <t>Taxe/personne ---&gt; nb nuit</t>
  </si>
  <si>
    <t>€</t>
  </si>
  <si>
    <t>Association ADASMS</t>
  </si>
  <si>
    <t>3 nuitées</t>
  </si>
  <si>
    <t>* Ménage inclus, draps fournis</t>
  </si>
  <si>
    <t>*Devis</t>
  </si>
  <si>
    <t>52220 Puellemontier</t>
  </si>
  <si>
    <t>2019_04 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</si>
</sst>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00"/>
    <numFmt numFmtId="166" formatCode="0.00\ %"/>
    <numFmt numFmtId="167" formatCode="dd/mm/yy;@"/>
    <numFmt numFmtId="168" formatCode="0.000"/>
  </numFmts>
  <fonts count="18" x14ac:knownFonts="1">
    <font>
      <sz val="11"/>
      <color rgb="FF000000"/>
      <name val="Calibri"/>
      <charset val="1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Ravie"/>
      <family val="5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C6EFCE"/>
      </patternFill>
    </fill>
    <fill>
      <patternFill patternType="solid">
        <fgColor rgb="FFFABF8F"/>
        <bgColor rgb="FFFAC090"/>
      </patternFill>
    </fill>
    <fill>
      <patternFill patternType="solid">
        <fgColor rgb="FF66CCFF"/>
        <bgColor rgb="FF95B3D7"/>
      </patternFill>
    </fill>
    <fill>
      <patternFill patternType="solid">
        <fgColor rgb="FF95B3D7"/>
        <bgColor rgb="FF9999FF"/>
      </patternFill>
    </fill>
    <fill>
      <patternFill patternType="solid">
        <fgColor rgb="FFE6B9B8"/>
        <bgColor rgb="FFFAC090"/>
      </patternFill>
    </fill>
    <fill>
      <patternFill patternType="solid">
        <fgColor rgb="FFC4BD97"/>
        <bgColor rgb="FFE6B9B8"/>
      </patternFill>
    </fill>
    <fill>
      <patternFill patternType="solid">
        <fgColor rgb="FFFAC090"/>
        <bgColor rgb="FFFABF8F"/>
      </patternFill>
    </fill>
    <fill>
      <patternFill patternType="solid">
        <fgColor rgb="FF00B0F0"/>
        <bgColor rgb="FF0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rgb="FF95B3D7"/>
      </patternFill>
    </fill>
    <fill>
      <patternFill patternType="solid">
        <fgColor rgb="FFBFBFBF"/>
        <bgColor rgb="FFDDDDDD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7" fillId="0" borderId="0" applyBorder="0" applyProtection="0"/>
    <xf numFmtId="0" fontId="1" fillId="2" borderId="0" applyBorder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3" borderId="0" xfId="0" applyNumberFormat="1" applyFont="1" applyFill="1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 applyAlignment="1">
      <alignment horizontal="left"/>
    </xf>
    <xf numFmtId="0" fontId="0" fillId="4" borderId="2" xfId="0" applyFill="1" applyBorder="1" applyAlignment="1">
      <alignment vertical="center" wrapText="1"/>
    </xf>
    <xf numFmtId="0" fontId="5" fillId="4" borderId="2" xfId="0" applyFont="1" applyFill="1" applyBorder="1" applyAlignment="1">
      <alignment horizontal="left" wrapText="1"/>
    </xf>
    <xf numFmtId="0" fontId="0" fillId="0" borderId="0" xfId="0" applyAlignment="1">
      <alignment horizontal="left" vertical="center"/>
    </xf>
    <xf numFmtId="0" fontId="5" fillId="0" borderId="0" xfId="0" applyFont="1"/>
    <xf numFmtId="2" fontId="0" fillId="0" borderId="0" xfId="0" applyNumberFormat="1" applyAlignment="1">
      <alignment horizontal="center"/>
    </xf>
    <xf numFmtId="2" fontId="6" fillId="0" borderId="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5" xfId="0" applyBorder="1"/>
    <xf numFmtId="164" fontId="5" fillId="0" borderId="0" xfId="0" applyNumberFormat="1" applyFont="1"/>
    <xf numFmtId="0" fontId="7" fillId="0" borderId="0" xfId="1" applyAlignment="1">
      <alignment vertical="center"/>
    </xf>
    <xf numFmtId="2" fontId="6" fillId="0" borderId="6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7" xfId="0" applyBorder="1"/>
    <xf numFmtId="0" fontId="0" fillId="6" borderId="0" xfId="0" applyFill="1"/>
    <xf numFmtId="2" fontId="6" fillId="0" borderId="6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12" xfId="0" applyBorder="1" applyAlignment="1">
      <alignment vertical="center"/>
    </xf>
    <xf numFmtId="0" fontId="5" fillId="0" borderId="0" xfId="0" applyFont="1" applyAlignment="1">
      <alignment wrapText="1"/>
    </xf>
    <xf numFmtId="0" fontId="10" fillId="7" borderId="0" xfId="0" applyFont="1" applyFill="1"/>
    <xf numFmtId="0" fontId="0" fillId="0" borderId="0" xfId="0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7" borderId="0" xfId="0" applyFont="1" applyFill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7" borderId="0" xfId="0" applyFill="1"/>
    <xf numFmtId="0" fontId="0" fillId="0" borderId="16" xfId="0" applyBorder="1" applyAlignment="1">
      <alignment vertical="center"/>
    </xf>
    <xf numFmtId="2" fontId="0" fillId="0" borderId="16" xfId="0" applyNumberFormat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4" fillId="8" borderId="20" xfId="0" applyFont="1" applyFill="1" applyBorder="1" applyAlignment="1">
      <alignment horizontal="center" vertical="center" wrapText="1"/>
    </xf>
    <xf numFmtId="2" fontId="9" fillId="0" borderId="2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1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/>
    <xf numFmtId="0" fontId="5" fillId="0" borderId="17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9" xfId="0" applyFont="1" applyBorder="1"/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wrapText="1"/>
    </xf>
    <xf numFmtId="164" fontId="0" fillId="0" borderId="0" xfId="0" applyNumberFormat="1"/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0" xfId="0" applyFont="1"/>
    <xf numFmtId="14" fontId="0" fillId="0" borderId="12" xfId="0" applyNumberFormat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10" fillId="0" borderId="0" xfId="0" applyFont="1" applyAlignment="1">
      <alignment horizontal="right" vertical="center"/>
    </xf>
    <xf numFmtId="0" fontId="9" fillId="9" borderId="20" xfId="0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2" fontId="5" fillId="6" borderId="0" xfId="0" applyNumberFormat="1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14" fillId="6" borderId="0" xfId="0" applyFont="1" applyFill="1"/>
    <xf numFmtId="0" fontId="14" fillId="0" borderId="0" xfId="0" applyFont="1" applyAlignment="1">
      <alignment horizontal="left" vertical="center"/>
    </xf>
    <xf numFmtId="0" fontId="0" fillId="11" borderId="1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1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168" fontId="5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right"/>
    </xf>
    <xf numFmtId="167" fontId="5" fillId="0" borderId="11" xfId="0" applyNumberFormat="1" applyFont="1" applyBorder="1" applyAlignment="1">
      <alignment horizontal="left" vertical="center"/>
    </xf>
    <xf numFmtId="2" fontId="5" fillId="0" borderId="11" xfId="0" applyNumberFormat="1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5" fillId="0" borderId="11" xfId="0" applyFont="1" applyBorder="1"/>
    <xf numFmtId="0" fontId="0" fillId="0" borderId="11" xfId="0" applyBorder="1"/>
    <xf numFmtId="14" fontId="0" fillId="0" borderId="0" xfId="0" applyNumberFormat="1"/>
    <xf numFmtId="0" fontId="4" fillId="11" borderId="1" xfId="0" applyFont="1" applyFill="1" applyBorder="1" applyAlignment="1">
      <alignment vertical="center" wrapText="1"/>
    </xf>
    <xf numFmtId="0" fontId="4" fillId="11" borderId="15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7" fontId="0" fillId="13" borderId="26" xfId="0" applyNumberFormat="1" applyFill="1" applyBorder="1" applyAlignment="1">
      <alignment horizontal="left" vertical="center"/>
    </xf>
    <xf numFmtId="2" fontId="0" fillId="13" borderId="27" xfId="0" applyNumberFormat="1" applyFill="1" applyBorder="1" applyAlignment="1">
      <alignment horizontal="center" vertical="center"/>
    </xf>
    <xf numFmtId="2" fontId="0" fillId="13" borderId="25" xfId="0" applyNumberFormat="1" applyFill="1" applyBorder="1" applyAlignment="1">
      <alignment horizontal="right" vertical="center"/>
    </xf>
    <xf numFmtId="3" fontId="0" fillId="13" borderId="26" xfId="0" applyNumberFormat="1" applyFill="1" applyBorder="1" applyAlignment="1">
      <alignment horizontal="center" vertical="center"/>
    </xf>
    <xf numFmtId="2" fontId="0" fillId="13" borderId="26" xfId="0" applyNumberFormat="1" applyFill="1" applyBorder="1" applyAlignment="1">
      <alignment vertical="center"/>
    </xf>
    <xf numFmtId="0" fontId="0" fillId="13" borderId="28" xfId="0" applyFill="1" applyBorder="1"/>
    <xf numFmtId="168" fontId="0" fillId="13" borderId="29" xfId="0" applyNumberFormat="1" applyFill="1" applyBorder="1" applyAlignment="1">
      <alignment horizontal="center" vertical="center"/>
    </xf>
    <xf numFmtId="2" fontId="0" fillId="13" borderId="29" xfId="0" applyNumberFormat="1" applyFill="1" applyBorder="1" applyAlignment="1">
      <alignment horizontal="center" vertical="center"/>
    </xf>
    <xf numFmtId="166" fontId="0" fillId="13" borderId="29" xfId="0" applyNumberFormat="1" applyFill="1" applyBorder="1" applyAlignment="1">
      <alignment vertical="center"/>
    </xf>
    <xf numFmtId="2" fontId="0" fillId="13" borderId="29" xfId="0" applyNumberFormat="1" applyFill="1" applyBorder="1" applyAlignment="1">
      <alignment vertical="center"/>
    </xf>
    <xf numFmtId="0" fontId="0" fillId="13" borderId="25" xfId="0" applyFill="1" applyBorder="1" applyAlignment="1">
      <alignment horizontal="right" vertical="center"/>
    </xf>
    <xf numFmtId="168" fontId="0" fillId="0" borderId="30" xfId="0" applyNumberFormat="1" applyBorder="1" applyAlignment="1">
      <alignment horizontal="right" vertical="center"/>
    </xf>
    <xf numFmtId="168" fontId="0" fillId="0" borderId="30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166" fontId="0" fillId="0" borderId="30" xfId="0" applyNumberFormat="1" applyBorder="1" applyAlignment="1">
      <alignment vertical="center"/>
    </xf>
    <xf numFmtId="2" fontId="0" fillId="0" borderId="30" xfId="0" applyNumberFormat="1" applyBorder="1" applyAlignment="1">
      <alignment horizontal="right" vertical="center"/>
    </xf>
    <xf numFmtId="0" fontId="16" fillId="0" borderId="0" xfId="0" applyFont="1" applyAlignment="1">
      <alignment wrapText="1"/>
    </xf>
    <xf numFmtId="0" fontId="16" fillId="7" borderId="0" xfId="0" applyFont="1" applyFill="1"/>
    <xf numFmtId="0" fontId="14" fillId="0" borderId="0" xfId="0" applyFont="1"/>
    <xf numFmtId="0" fontId="5" fillId="11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Texte explicatif" xfId="2" builtinId="53" customBuiltin="1"/>
  </cellStyles>
  <dxfs count="264"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auto="1"/>
      </font>
      <fill>
        <patternFill>
          <bgColor rgb="FFFBAF3F"/>
        </patternFill>
      </fill>
    </dxf>
    <dxf>
      <fill>
        <patternFill>
          <bgColor rgb="FFFF9797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theme="5"/>
        </patternFill>
      </fill>
    </dxf>
    <dxf>
      <fill>
        <patternFill>
          <bgColor rgb="FFFF3333"/>
        </patternFill>
      </fill>
    </dxf>
    <dxf>
      <fill>
        <patternFill>
          <bgColor rgb="FF7ABC32"/>
        </patternFill>
      </fill>
    </dxf>
    <dxf>
      <fill>
        <patternFill>
          <bgColor rgb="FFFD67F2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ill>
        <patternFill>
          <bgColor rgb="FFFBAF3F"/>
        </patternFill>
      </fill>
    </dxf>
    <dxf>
      <fill>
        <patternFill>
          <bgColor rgb="FFFF8181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auto="1"/>
      </font>
      <fill>
        <patternFill>
          <bgColor rgb="FFFBAF3F"/>
        </patternFill>
      </fill>
    </dxf>
    <dxf>
      <fill>
        <patternFill>
          <bgColor rgb="FFFF9797"/>
        </patternFill>
      </fill>
    </dxf>
    <dxf>
      <fill>
        <patternFill>
          <bgColor rgb="FFB6DF89"/>
        </patternFill>
      </fill>
    </dxf>
    <dxf>
      <fill>
        <patternFill>
          <bgColor rgb="FFFD87F5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ill>
        <patternFill>
          <bgColor rgb="FFFF9933"/>
        </patternFill>
      </fill>
    </dxf>
    <dxf>
      <fill>
        <patternFill>
          <bgColor rgb="FFFF4B4B"/>
        </patternFill>
      </fill>
    </dxf>
    <dxf>
      <fill>
        <patternFill>
          <bgColor theme="9" tint="0.39994506668294322"/>
        </patternFill>
      </fill>
    </dxf>
    <dxf>
      <fill>
        <patternFill>
          <bgColor rgb="FFFF99FF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  <dxf>
      <font>
        <color rgb="FF9C0006"/>
        <name val="Calibri"/>
      </font>
      <numFmt numFmtId="0" formatCode="General"/>
      <fill>
        <patternFill>
          <bgColor rgb="FFFFC7CE"/>
        </patternFill>
      </fill>
    </dxf>
    <dxf>
      <font>
        <color rgb="FF006100"/>
        <name val="Calibri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4BD97"/>
      <rgbColor rgb="FF808080"/>
      <rgbColor rgb="FF9999FF"/>
      <rgbColor rgb="FF993366"/>
      <rgbColor rgb="FFFFFFCC"/>
      <rgbColor rgb="FFC6EFCE"/>
      <rgbColor rgb="FF660066"/>
      <rgbColor rgb="FFFFCCCC"/>
      <rgbColor rgb="FF0066CC"/>
      <rgbColor rgb="FFB9CDE5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B0F0"/>
      <rgbColor rgb="FFDDDDDD"/>
      <rgbColor rgb="FFCCFFCC"/>
      <rgbColor rgb="FFFFFF66"/>
      <rgbColor rgb="FF95B3D7"/>
      <rgbColor rgb="FFE6B9B8"/>
      <rgbColor rgb="FFFFC7CE"/>
      <rgbColor rgb="FFFAC090"/>
      <rgbColor rgb="FF3366FF"/>
      <rgbColor rgb="FF66CCFF"/>
      <rgbColor rgb="FF99CC00"/>
      <rgbColor rgb="FFFABF8F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4B4B"/>
      <color rgb="FFFF9933"/>
      <color rgb="FFFBAF3F"/>
      <color rgb="FFFFD03B"/>
      <color rgb="FFFD67F2"/>
      <color rgb="FFFD87F5"/>
      <color rgb="FF7ABC32"/>
      <color rgb="FFB6DF89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761745</xdr:colOff>
      <xdr:row>1</xdr:row>
      <xdr:rowOff>37800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866520" cy="39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857160</xdr:colOff>
      <xdr:row>42</xdr:row>
      <xdr:rowOff>190440</xdr:rowOff>
    </xdr:from>
    <xdr:to>
      <xdr:col>9</xdr:col>
      <xdr:colOff>1599900</xdr:colOff>
      <xdr:row>45</xdr:row>
      <xdr:rowOff>199800</xdr:rowOff>
    </xdr:to>
    <xdr:pic>
      <xdr:nvPicPr>
        <xdr:cNvPr id="4" name="Imag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576520" y="9439200"/>
          <a:ext cx="1009440" cy="67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342901</xdr:colOff>
      <xdr:row>38</xdr:row>
      <xdr:rowOff>152401</xdr:rowOff>
    </xdr:from>
    <xdr:to>
      <xdr:col>1</xdr:col>
      <xdr:colOff>2171701</xdr:colOff>
      <xdr:row>40</xdr:row>
      <xdr:rowOff>261422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1" y="8277226"/>
          <a:ext cx="1828800" cy="699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761745</xdr:colOff>
      <xdr:row>1</xdr:row>
      <xdr:rowOff>37800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866520" cy="39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495300</xdr:colOff>
      <xdr:row>37</xdr:row>
      <xdr:rowOff>47625</xdr:rowOff>
    </xdr:from>
    <xdr:to>
      <xdr:col>2</xdr:col>
      <xdr:colOff>104775</xdr:colOff>
      <xdr:row>39</xdr:row>
      <xdr:rowOff>213796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8620125"/>
          <a:ext cx="1828800" cy="699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761745</xdr:colOff>
      <xdr:row>1</xdr:row>
      <xdr:rowOff>37800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638DE57-E0BD-49E9-9CDB-168DAF90154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761745" cy="3997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56895</xdr:colOff>
      <xdr:row>1</xdr:row>
      <xdr:rowOff>37800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3951BD0E-C7D2-4E27-A85C-B2374E9B143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150" y="0"/>
          <a:ext cx="609345" cy="3997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257175</xdr:colOff>
      <xdr:row>36</xdr:row>
      <xdr:rowOff>57150</xdr:rowOff>
    </xdr:from>
    <xdr:to>
      <xdr:col>1</xdr:col>
      <xdr:colOff>1476375</xdr:colOff>
      <xdr:row>38</xdr:row>
      <xdr:rowOff>194746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AF01DCB-EE43-47F0-BEDC-D94BC1382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8039100"/>
          <a:ext cx="1828800" cy="699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647445</xdr:colOff>
      <xdr:row>1</xdr:row>
      <xdr:rowOff>37800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00" y="0"/>
          <a:ext cx="609345" cy="3997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857160</xdr:colOff>
      <xdr:row>42</xdr:row>
      <xdr:rowOff>190440</xdr:rowOff>
    </xdr:from>
    <xdr:to>
      <xdr:col>9</xdr:col>
      <xdr:colOff>1599900</xdr:colOff>
      <xdr:row>45</xdr:row>
      <xdr:rowOff>199800</xdr:rowOff>
    </xdr:to>
    <xdr:pic>
      <xdr:nvPicPr>
        <xdr:cNvPr id="3" name="Imag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896260" y="9439215"/>
          <a:ext cx="742740" cy="6761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342901</xdr:colOff>
      <xdr:row>38</xdr:row>
      <xdr:rowOff>152401</xdr:rowOff>
    </xdr:from>
    <xdr:to>
      <xdr:col>1</xdr:col>
      <xdr:colOff>2171701</xdr:colOff>
      <xdr:row>40</xdr:row>
      <xdr:rowOff>261422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1" y="8277226"/>
          <a:ext cx="1828800" cy="699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ites-wao.fr/" TargetMode="External"/><Relationship Id="rId1" Type="http://schemas.openxmlformats.org/officeDocument/2006/relationships/hyperlink" Target="mailto:contact@gites-wao.fr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opLeftCell="D1" zoomScaleNormal="100" workbookViewId="0">
      <selection activeCell="D3" sqref="D3"/>
    </sheetView>
  </sheetViews>
  <sheetFormatPr baseColWidth="10" defaultColWidth="9.140625" defaultRowHeight="15" x14ac:dyDescent="0.25"/>
  <cols>
    <col min="1" max="1" width="11.42578125"/>
    <col min="2" max="2" width="33.28515625" customWidth="1"/>
    <col min="3" max="3" width="11.42578125" style="1"/>
    <col min="4" max="4" width="12.28515625" customWidth="1"/>
    <col min="5" max="5" width="5.42578125" style="1" customWidth="1"/>
    <col min="6" max="6" width="11" customWidth="1"/>
    <col min="7" max="7" width="12.85546875" customWidth="1"/>
    <col min="8" max="9" width="11.42578125"/>
    <col min="10" max="10" width="24" customWidth="1"/>
    <col min="11" max="11" width="26.85546875" customWidth="1"/>
    <col min="12" max="12" width="36.42578125" customWidth="1"/>
    <col min="13" max="13" width="26.42578125" customWidth="1"/>
    <col min="14" max="15" width="17" customWidth="1"/>
    <col min="16" max="1026" width="9.140625" customWidth="1"/>
  </cols>
  <sheetData>
    <row r="1" spans="1:16" ht="28.5" customHeight="1" x14ac:dyDescent="0.25">
      <c r="A1" s="2" t="s">
        <v>0</v>
      </c>
      <c r="B1" s="3"/>
      <c r="C1" s="4"/>
      <c r="D1" s="169" t="s">
        <v>77</v>
      </c>
      <c r="E1" s="169"/>
      <c r="F1" s="169"/>
      <c r="G1" s="169"/>
      <c r="K1" s="5" t="s">
        <v>1</v>
      </c>
      <c r="L1" s="6" t="s">
        <v>2</v>
      </c>
    </row>
    <row r="2" spans="1:16" ht="21.75" x14ac:dyDescent="0.25">
      <c r="A2" s="157" t="s">
        <v>0</v>
      </c>
      <c r="B2" s="3"/>
      <c r="C2" s="4"/>
      <c r="D2" s="7" t="s">
        <v>3</v>
      </c>
      <c r="E2" s="170" t="s">
        <v>4</v>
      </c>
      <c r="F2" s="170"/>
      <c r="G2" s="7" t="s">
        <v>5</v>
      </c>
      <c r="K2" s="5" t="s">
        <v>6</v>
      </c>
      <c r="L2" s="6" t="s">
        <v>7</v>
      </c>
    </row>
    <row r="3" spans="1:16" ht="17.25" customHeight="1" x14ac:dyDescent="0.25">
      <c r="A3" s="3" t="s">
        <v>8</v>
      </c>
      <c r="B3" s="3"/>
      <c r="C3" s="4"/>
      <c r="D3" s="9">
        <f>M9</f>
        <v>0</v>
      </c>
      <c r="E3" s="171">
        <f>L9</f>
        <v>0</v>
      </c>
      <c r="F3" s="171"/>
      <c r="G3" s="9">
        <f>J1</f>
        <v>0</v>
      </c>
      <c r="I3" s="10"/>
      <c r="J3" s="11" t="str">
        <f>UPPER(LEFT(K27,2))</f>
        <v/>
      </c>
      <c r="K3" s="5" t="s">
        <v>9</v>
      </c>
      <c r="L3" s="12" t="s">
        <v>10</v>
      </c>
    </row>
    <row r="4" spans="1:16" x14ac:dyDescent="0.25">
      <c r="A4" s="3" t="s">
        <v>11</v>
      </c>
      <c r="B4" s="3"/>
      <c r="C4" s="4"/>
      <c r="D4" s="3"/>
      <c r="E4" s="4"/>
      <c r="F4" s="3"/>
      <c r="K4" s="5" t="s">
        <v>12</v>
      </c>
      <c r="L4" s="13" t="s">
        <v>13</v>
      </c>
    </row>
    <row r="5" spans="1:16" ht="7.5" customHeight="1" x14ac:dyDescent="0.25">
      <c r="A5" s="3"/>
      <c r="B5" s="3"/>
      <c r="C5" s="14"/>
      <c r="D5" s="3"/>
      <c r="E5" s="4"/>
      <c r="F5" s="3"/>
    </row>
    <row r="6" spans="1:16" ht="13.5" customHeight="1" x14ac:dyDescent="0.25">
      <c r="A6" s="3" t="s">
        <v>14</v>
      </c>
      <c r="B6" s="3"/>
      <c r="C6" s="4"/>
      <c r="D6" s="3"/>
      <c r="E6" s="4"/>
      <c r="F6" s="3"/>
      <c r="I6" s="1"/>
      <c r="J6" s="15" t="s">
        <v>75</v>
      </c>
      <c r="P6" s="16"/>
    </row>
    <row r="7" spans="1:16" ht="15.75" customHeight="1" x14ac:dyDescent="0.25">
      <c r="A7" s="3"/>
      <c r="B7" s="3"/>
      <c r="C7" s="17"/>
      <c r="D7" s="18"/>
      <c r="E7" s="19"/>
      <c r="F7" s="20"/>
      <c r="G7" s="21"/>
      <c r="J7" s="22" t="s">
        <v>15</v>
      </c>
      <c r="K7" s="15" t="s">
        <v>16</v>
      </c>
      <c r="L7" s="15" t="s">
        <v>17</v>
      </c>
      <c r="M7" s="15" t="s">
        <v>18</v>
      </c>
      <c r="N7" s="15" t="s">
        <v>85</v>
      </c>
      <c r="O7" s="15" t="s">
        <v>86</v>
      </c>
      <c r="P7" s="16"/>
    </row>
    <row r="8" spans="1:16" ht="15.75" customHeight="1" x14ac:dyDescent="0.25">
      <c r="A8" s="3" t="s">
        <v>19</v>
      </c>
      <c r="B8" s="23" t="s">
        <v>20</v>
      </c>
      <c r="C8" s="24"/>
      <c r="D8" s="25" t="s">
        <v>21</v>
      </c>
      <c r="E8" s="26"/>
      <c r="F8" s="25"/>
      <c r="G8" s="27"/>
      <c r="J8" s="107"/>
      <c r="K8" s="110"/>
      <c r="L8" s="28"/>
      <c r="M8" s="111"/>
      <c r="N8" s="111"/>
      <c r="O8" s="111"/>
      <c r="P8" s="28" t="str">
        <f>MID(N8,1,2)</f>
        <v/>
      </c>
    </row>
    <row r="9" spans="1:16" ht="15.75" customHeight="1" x14ac:dyDescent="0.25">
      <c r="A9" s="3" t="s">
        <v>22</v>
      </c>
      <c r="B9" s="23" t="s">
        <v>23</v>
      </c>
      <c r="C9" s="29"/>
      <c r="D9" s="25" t="s">
        <v>24</v>
      </c>
      <c r="E9" s="26"/>
      <c r="F9" s="25"/>
      <c r="G9" s="27"/>
      <c r="J9" s="107"/>
      <c r="K9" s="110"/>
      <c r="L9" s="28"/>
      <c r="M9" s="111"/>
      <c r="N9" s="111"/>
      <c r="O9" s="111"/>
      <c r="P9" s="28" t="str">
        <f t="shared" ref="P9:P15" si="0">MID(N9,1,2)</f>
        <v/>
      </c>
    </row>
    <row r="10" spans="1:16" ht="15.75" customHeight="1" x14ac:dyDescent="0.25">
      <c r="A10" s="3"/>
      <c r="B10" s="3"/>
      <c r="C10" s="30"/>
      <c r="D10" s="25" t="s">
        <v>25</v>
      </c>
      <c r="E10" s="26"/>
      <c r="F10" s="25"/>
      <c r="G10" s="27"/>
      <c r="J10" s="107"/>
      <c r="K10" s="110"/>
      <c r="L10" s="28"/>
      <c r="M10" s="28"/>
      <c r="N10" s="28"/>
      <c r="O10" s="28"/>
      <c r="P10" s="28" t="str">
        <f t="shared" si="0"/>
        <v/>
      </c>
    </row>
    <row r="11" spans="1:16" ht="15.75" customHeight="1" x14ac:dyDescent="0.25">
      <c r="A11" s="3" t="s">
        <v>26</v>
      </c>
      <c r="B11" s="3"/>
      <c r="C11" s="31"/>
      <c r="D11" s="32"/>
      <c r="E11" s="33"/>
      <c r="F11" s="32"/>
      <c r="G11" s="34"/>
      <c r="J11" s="108"/>
      <c r="K11" s="109"/>
      <c r="L11" s="28"/>
      <c r="M11" s="28"/>
      <c r="N11" s="28"/>
      <c r="O11" s="28"/>
      <c r="P11" s="28" t="str">
        <f t="shared" si="0"/>
        <v/>
      </c>
    </row>
    <row r="12" spans="1:16" ht="13.5" customHeight="1" x14ac:dyDescent="0.25">
      <c r="A12" s="35" t="s">
        <v>27</v>
      </c>
      <c r="B12" s="3"/>
      <c r="C12" s="4"/>
      <c r="D12" s="3"/>
      <c r="E12" s="4"/>
      <c r="F12" s="3"/>
      <c r="J12" s="107"/>
      <c r="K12" s="110"/>
      <c r="L12" s="28"/>
      <c r="M12" s="28"/>
      <c r="N12" s="28"/>
      <c r="O12" s="28"/>
      <c r="P12" s="28" t="str">
        <f t="shared" si="0"/>
        <v/>
      </c>
    </row>
    <row r="13" spans="1:16" x14ac:dyDescent="0.25">
      <c r="C13" s="36" t="s">
        <v>28</v>
      </c>
      <c r="D13" s="37" t="s">
        <v>29</v>
      </c>
      <c r="J13" s="107"/>
      <c r="K13" s="110"/>
      <c r="L13" s="28"/>
      <c r="M13" s="28"/>
      <c r="N13" s="28"/>
      <c r="O13" s="28"/>
      <c r="P13" s="28" t="str">
        <f t="shared" si="0"/>
        <v/>
      </c>
    </row>
    <row r="14" spans="1:16" x14ac:dyDescent="0.25">
      <c r="A14" s="38" t="s">
        <v>30</v>
      </c>
      <c r="B14" s="39"/>
      <c r="C14" s="36" t="s">
        <v>31</v>
      </c>
      <c r="D14" s="1"/>
      <c r="E14"/>
      <c r="J14" s="107"/>
      <c r="K14" s="110"/>
      <c r="L14" s="28"/>
      <c r="M14" s="28"/>
      <c r="N14" s="28"/>
      <c r="O14" s="28"/>
      <c r="P14" s="28" t="str">
        <f t="shared" si="0"/>
        <v/>
      </c>
    </row>
    <row r="15" spans="1:16" x14ac:dyDescent="0.25">
      <c r="A15" s="40" t="s">
        <v>32</v>
      </c>
      <c r="B15" s="39"/>
      <c r="C15" s="14"/>
      <c r="E15" s="172"/>
      <c r="F15" s="172"/>
      <c r="J15" s="107"/>
      <c r="K15" s="110"/>
      <c r="L15" s="28"/>
      <c r="M15" s="28"/>
      <c r="N15" s="28"/>
      <c r="O15" s="28"/>
      <c r="P15" s="28" t="str">
        <f t="shared" si="0"/>
        <v/>
      </c>
    </row>
    <row r="16" spans="1:16" ht="7.5" customHeight="1" x14ac:dyDescent="0.25">
      <c r="A16" s="3"/>
      <c r="B16" s="41"/>
      <c r="C16" s="4"/>
      <c r="D16" s="3"/>
      <c r="E16" s="4"/>
      <c r="F16" s="3"/>
      <c r="P16" s="16"/>
    </row>
    <row r="17" spans="1:16" ht="30" customHeight="1" x14ac:dyDescent="0.25">
      <c r="A17" s="116" t="str">
        <f>IF(DAY($B$14)+(MONTH($B$14)*30)+(YEAR($B$14)*365)&lt;736871,"Exercice 2017-2018",IF(DAY($B$14)+(MONTH($B$14)*30)+(YEAR($B$14)*365)&lt;737236,"Exercice 2018-2019","Exercice  2019-2020"))</f>
        <v>Exercice 2017-2018</v>
      </c>
      <c r="B17" s="117" t="e">
        <f>VLOOKUP(K27,K1:L4,2,0)</f>
        <v>#N/A</v>
      </c>
      <c r="C17" s="7"/>
      <c r="D17" s="116" t="s">
        <v>33</v>
      </c>
      <c r="E17" s="7" t="s">
        <v>34</v>
      </c>
      <c r="F17" s="7" t="s">
        <v>35</v>
      </c>
      <c r="G17" s="7" t="s">
        <v>36</v>
      </c>
      <c r="J17" s="118"/>
      <c r="M17" s="129"/>
      <c r="P17" s="16"/>
    </row>
    <row r="18" spans="1:16" ht="20.25" customHeight="1" x14ac:dyDescent="0.25">
      <c r="A18" s="133"/>
      <c r="B18" s="43" t="s">
        <v>37</v>
      </c>
      <c r="C18" s="44"/>
      <c r="D18" s="45">
        <f>G18/1.1</f>
        <v>0</v>
      </c>
      <c r="E18" s="45" t="str">
        <f>IF(G18=0," ","€")</f>
        <v xml:space="preserve"> </v>
      </c>
      <c r="F18" s="46">
        <v>0.1</v>
      </c>
      <c r="G18" s="47">
        <f>K29</f>
        <v>0</v>
      </c>
      <c r="J18" s="48"/>
      <c r="M18" s="129"/>
      <c r="P18" s="16"/>
    </row>
    <row r="19" spans="1:16" ht="15" customHeight="1" x14ac:dyDescent="0.25">
      <c r="A19" s="42"/>
      <c r="B19" s="144" t="s">
        <v>40</v>
      </c>
      <c r="C19" s="134">
        <f>L8</f>
        <v>0</v>
      </c>
      <c r="D19" s="135"/>
      <c r="E19" s="136" t="s">
        <v>41</v>
      </c>
      <c r="F19" s="137">
        <f>M8</f>
        <v>0</v>
      </c>
      <c r="G19" s="138"/>
      <c r="J19" s="48"/>
      <c r="L19" s="15" t="s">
        <v>38</v>
      </c>
      <c r="P19" s="16"/>
    </row>
    <row r="20" spans="1:16" ht="15" customHeight="1" x14ac:dyDescent="0.25">
      <c r="A20" s="42"/>
      <c r="B20" s="139"/>
      <c r="C20" s="140"/>
      <c r="D20" s="141">
        <f>G20/1.1</f>
        <v>0</v>
      </c>
      <c r="E20" s="141"/>
      <c r="F20" s="142">
        <v>0.1</v>
      </c>
      <c r="G20" s="143">
        <f>-K8</f>
        <v>0</v>
      </c>
      <c r="J20" s="50" t="s">
        <v>39</v>
      </c>
      <c r="K20" s="51"/>
      <c r="L20" s="52">
        <v>3</v>
      </c>
      <c r="M20">
        <f>L20*K20*K26</f>
        <v>0</v>
      </c>
      <c r="P20" s="16"/>
    </row>
    <row r="21" spans="1:16" x14ac:dyDescent="0.25">
      <c r="A21" s="42"/>
      <c r="B21" s="145" t="str">
        <f>IF(P9="ac","Facture d'acompte réglée le","")</f>
        <v/>
      </c>
      <c r="C21" s="146" t="str">
        <f>IF(P9="ac",L9,"")</f>
        <v/>
      </c>
      <c r="D21" s="147"/>
      <c r="E21" s="145" t="str">
        <f>IF(P9="ac","N°","")</f>
        <v/>
      </c>
      <c r="F21" s="148" t="str">
        <f>IF(P9="ac",UPPER(RIGHT(M9,LEN(M9)-SEARCH(" ",M9,1))),"")</f>
        <v/>
      </c>
      <c r="G21" s="149"/>
      <c r="J21" s="48" t="s">
        <v>42</v>
      </c>
      <c r="K21" s="51"/>
      <c r="P21" s="16"/>
    </row>
    <row r="22" spans="1:16" x14ac:dyDescent="0.25">
      <c r="A22" s="54"/>
      <c r="C22" s="146"/>
      <c r="D22" s="147" t="str">
        <f>IF(P9="ac",G22/1.1,"")</f>
        <v/>
      </c>
      <c r="E22" s="150"/>
      <c r="F22" s="151" t="str">
        <f>IF(P9="ac",F20,"")</f>
        <v/>
      </c>
      <c r="G22" s="152" t="str">
        <f>IF(P9="ac",-K9,"")</f>
        <v/>
      </c>
      <c r="J22" s="48" t="s">
        <v>43</v>
      </c>
      <c r="K22" s="51"/>
      <c r="P22" s="16"/>
    </row>
    <row r="23" spans="1:16" x14ac:dyDescent="0.25">
      <c r="A23" s="54"/>
      <c r="C23" s="55"/>
      <c r="D23" s="45"/>
      <c r="E23" s="42"/>
      <c r="F23" s="56"/>
      <c r="G23" s="56"/>
      <c r="J23" s="14" t="s">
        <v>44</v>
      </c>
      <c r="K23" s="57"/>
      <c r="L23" s="4"/>
      <c r="M23" s="4"/>
      <c r="N23" s="4"/>
      <c r="O23" s="4"/>
      <c r="P23" s="16"/>
    </row>
    <row r="24" spans="1:16" x14ac:dyDescent="0.25">
      <c r="A24" s="42"/>
      <c r="C24" s="55"/>
      <c r="D24" s="45"/>
      <c r="E24" s="42"/>
      <c r="F24" s="56"/>
      <c r="G24" s="56"/>
      <c r="J24" s="48" t="s">
        <v>45</v>
      </c>
      <c r="K24" s="51"/>
      <c r="P24" s="16"/>
    </row>
    <row r="25" spans="1:16" x14ac:dyDescent="0.25">
      <c r="A25" s="42"/>
      <c r="C25" s="55"/>
      <c r="D25" s="45"/>
      <c r="E25" s="42"/>
      <c r="F25" s="56"/>
      <c r="G25" s="56"/>
      <c r="J25" s="48" t="s">
        <v>46</v>
      </c>
      <c r="K25" s="51"/>
      <c r="P25" s="16"/>
    </row>
    <row r="26" spans="1:16" x14ac:dyDescent="0.25">
      <c r="A26" s="42"/>
      <c r="B26" s="58" t="s">
        <v>47</v>
      </c>
      <c r="C26" s="55"/>
      <c r="D26" s="45"/>
      <c r="E26" s="45"/>
      <c r="F26" s="46"/>
      <c r="G26" s="47"/>
      <c r="J26" s="50" t="s">
        <v>48</v>
      </c>
      <c r="K26" s="51"/>
      <c r="P26" s="16"/>
    </row>
    <row r="27" spans="1:16" x14ac:dyDescent="0.25">
      <c r="A27" s="42"/>
      <c r="B27" s="49" t="str">
        <f>IF(K25=0, "  ", "Nombre de personne(s) exonérée(s)")</f>
        <v xml:space="preserve">  </v>
      </c>
      <c r="C27" s="59"/>
      <c r="D27" s="45"/>
      <c r="E27" s="45"/>
      <c r="F27" s="46"/>
      <c r="G27" s="47"/>
      <c r="J27" s="15" t="s">
        <v>49</v>
      </c>
      <c r="K27" s="51"/>
      <c r="P27" s="16"/>
    </row>
    <row r="28" spans="1:16" x14ac:dyDescent="0.25">
      <c r="A28" s="42"/>
      <c r="B28" s="49" t="str">
        <f>IF(K25=0, "  ", "Nombre de personne(s) taxée(s)")</f>
        <v xml:space="preserve">  </v>
      </c>
      <c r="C28" s="59"/>
      <c r="D28" s="56"/>
      <c r="E28" s="42"/>
      <c r="F28" s="56"/>
      <c r="G28" s="56"/>
      <c r="J28" t="s">
        <v>50</v>
      </c>
      <c r="K28" s="60"/>
      <c r="P28" s="16"/>
    </row>
    <row r="29" spans="1:16" ht="18.75" x14ac:dyDescent="0.3">
      <c r="A29" s="42"/>
      <c r="B29" s="49" t="str">
        <f>IF(K25= 0, "  ","Taxe/personne ---&gt; nb nuit")</f>
        <v xml:space="preserve">  </v>
      </c>
      <c r="C29" s="1">
        <f>K26</f>
        <v>0</v>
      </c>
      <c r="D29" s="45"/>
      <c r="E29" s="42">
        <f>IF(C28= 0, 0,"€")</f>
        <v>0</v>
      </c>
      <c r="F29" s="56"/>
      <c r="G29" s="47">
        <f>K25</f>
        <v>0</v>
      </c>
      <c r="H29" s="61"/>
      <c r="J29" s="153" t="s">
        <v>82</v>
      </c>
      <c r="K29" s="154">
        <f>M20+K21+K22+K23+K24+K28</f>
        <v>0</v>
      </c>
      <c r="P29" s="16"/>
    </row>
    <row r="30" spans="1:16" x14ac:dyDescent="0.25">
      <c r="A30" s="42"/>
      <c r="C30" s="55"/>
      <c r="D30" s="45"/>
      <c r="E30" s="42"/>
      <c r="F30" s="56"/>
      <c r="G30" s="56"/>
      <c r="H30" s="62"/>
      <c r="J30" s="155" t="s">
        <v>84</v>
      </c>
      <c r="K30">
        <f>C27</f>
        <v>0</v>
      </c>
      <c r="L30" s="35"/>
      <c r="M30" s="63"/>
      <c r="N30" s="63"/>
      <c r="O30" s="63"/>
      <c r="P30" s="16"/>
    </row>
    <row r="31" spans="1:16" ht="11.25" customHeight="1" x14ac:dyDescent="0.25">
      <c r="A31" s="42"/>
      <c r="C31" s="55"/>
      <c r="D31" s="45"/>
      <c r="E31" s="42"/>
      <c r="F31" s="56"/>
      <c r="G31" s="56"/>
      <c r="H31" s="61"/>
      <c r="J31" s="155" t="s">
        <v>83</v>
      </c>
      <c r="K31" s="35">
        <f>C28</f>
        <v>0</v>
      </c>
      <c r="L31" s="35"/>
      <c r="M31" s="35"/>
      <c r="N31" s="63"/>
      <c r="O31" s="63"/>
      <c r="P31" s="16"/>
    </row>
    <row r="32" spans="1:16" ht="25.5" customHeight="1" x14ac:dyDescent="0.25">
      <c r="A32" s="64"/>
      <c r="B32" s="65"/>
      <c r="C32" s="66"/>
      <c r="D32" s="67"/>
      <c r="E32" s="66"/>
      <c r="F32" s="67"/>
      <c r="G32" s="67"/>
      <c r="H32" s="61"/>
      <c r="K32" s="106"/>
    </row>
    <row r="33" spans="1:11" x14ac:dyDescent="0.25">
      <c r="A33" s="3"/>
      <c r="B33" s="3"/>
      <c r="C33" s="4"/>
      <c r="D33" s="3"/>
      <c r="E33" s="4"/>
      <c r="F33" s="3"/>
      <c r="G33" s="3"/>
    </row>
    <row r="34" spans="1:11" x14ac:dyDescent="0.25">
      <c r="A34" s="7" t="s">
        <v>52</v>
      </c>
      <c r="B34" s="7" t="s">
        <v>53</v>
      </c>
      <c r="C34" s="7" t="s">
        <v>54</v>
      </c>
      <c r="D34" s="7" t="s">
        <v>55</v>
      </c>
      <c r="E34" s="4"/>
      <c r="F34" s="3"/>
      <c r="G34" s="113" t="s">
        <v>56</v>
      </c>
    </row>
    <row r="35" spans="1:11" ht="25.5" customHeight="1" x14ac:dyDescent="0.25">
      <c r="A35" s="70">
        <v>0.1</v>
      </c>
      <c r="B35" s="71">
        <f>SUMIF(F18:F25,A35,D18:D25)</f>
        <v>0</v>
      </c>
      <c r="C35" s="71">
        <f>B35*A35</f>
        <v>0</v>
      </c>
      <c r="D35" s="71">
        <f>B35+C35</f>
        <v>0</v>
      </c>
      <c r="E35" s="4"/>
      <c r="F35" s="156">
        <f>J9</f>
        <v>0</v>
      </c>
      <c r="G35" s="72">
        <f>K9</f>
        <v>0</v>
      </c>
      <c r="J35" t="s">
        <v>81</v>
      </c>
    </row>
    <row r="36" spans="1:11" ht="25.5" customHeight="1" x14ac:dyDescent="0.25">
      <c r="A36" s="70"/>
      <c r="B36" s="71"/>
      <c r="C36" s="71"/>
      <c r="D36" s="71"/>
      <c r="E36" s="4"/>
      <c r="F36" s="156"/>
      <c r="G36" s="72"/>
      <c r="J36" s="15" t="s">
        <v>76</v>
      </c>
    </row>
    <row r="37" spans="1:11" ht="25.5" customHeight="1" x14ac:dyDescent="0.25">
      <c r="A37" s="70" t="s">
        <v>57</v>
      </c>
      <c r="B37" s="71"/>
      <c r="C37" s="71"/>
      <c r="D37" s="71">
        <f>G29</f>
        <v>0</v>
      </c>
      <c r="E37" s="4"/>
      <c r="F37" s="156"/>
      <c r="G37" s="72"/>
      <c r="J37" s="15" t="s">
        <v>58</v>
      </c>
      <c r="K37" s="15"/>
    </row>
    <row r="38" spans="1:11" ht="25.5" customHeight="1" x14ac:dyDescent="0.25">
      <c r="A38" s="3"/>
      <c r="B38" s="3"/>
      <c r="C38" s="4"/>
      <c r="D38" s="3"/>
      <c r="E38" s="4"/>
      <c r="F38" s="131"/>
      <c r="G38" s="73"/>
      <c r="J38" s="15" t="s">
        <v>59</v>
      </c>
      <c r="K38" s="15" t="s">
        <v>60</v>
      </c>
    </row>
    <row r="39" spans="1:11" s="4" customFormat="1" ht="25.5" customHeight="1" x14ac:dyDescent="0.25">
      <c r="C39" s="115" t="s">
        <v>61</v>
      </c>
      <c r="D39" s="74">
        <f>D35+D36+D37</f>
        <v>0</v>
      </c>
      <c r="E39" s="75"/>
      <c r="F39" s="119" t="s">
        <v>62</v>
      </c>
      <c r="G39" s="74">
        <f>D39-SUM(G35:G38)</f>
        <v>0</v>
      </c>
      <c r="J39" s="76" t="s">
        <v>63</v>
      </c>
    </row>
    <row r="40" spans="1:11" ht="21" customHeight="1" x14ac:dyDescent="0.25">
      <c r="A40" t="s">
        <v>64</v>
      </c>
      <c r="B40" s="77"/>
      <c r="C40" s="78"/>
      <c r="D40" s="77"/>
      <c r="E40" s="168"/>
      <c r="F40" s="168"/>
      <c r="J40" s="15" t="s">
        <v>65</v>
      </c>
      <c r="K40" t="s">
        <v>66</v>
      </c>
    </row>
    <row r="41" spans="1:11" ht="21" customHeight="1" x14ac:dyDescent="0.25">
      <c r="C41"/>
      <c r="E41" s="168"/>
      <c r="F41" s="168"/>
    </row>
    <row r="42" spans="1:11" ht="21" customHeight="1" x14ac:dyDescent="0.25">
      <c r="A42" s="79" t="s">
        <v>67</v>
      </c>
      <c r="C42" s="78"/>
      <c r="D42" s="77"/>
      <c r="E42" s="168"/>
      <c r="F42" s="168"/>
      <c r="J42" t="s">
        <v>68</v>
      </c>
    </row>
    <row r="43" spans="1:11" ht="15.75" customHeight="1" x14ac:dyDescent="0.25">
      <c r="C43" s="4"/>
      <c r="D43" s="3"/>
      <c r="E43" s="168"/>
      <c r="F43" s="168"/>
    </row>
    <row r="44" spans="1:11" ht="15.75" customHeight="1" x14ac:dyDescent="0.25">
      <c r="C44" s="4"/>
      <c r="D44" s="14"/>
    </row>
    <row r="45" spans="1:11" ht="21" customHeight="1" x14ac:dyDescent="0.25">
      <c r="A45" s="80" t="s">
        <v>69</v>
      </c>
      <c r="B45" s="81"/>
      <c r="C45" s="82"/>
      <c r="D45" s="81"/>
      <c r="E45" s="82"/>
      <c r="F45" s="81"/>
      <c r="G45" s="83"/>
    </row>
    <row r="46" spans="1:11" ht="18.75" customHeight="1" x14ac:dyDescent="0.25">
      <c r="A46" s="84" t="s">
        <v>70</v>
      </c>
      <c r="B46" s="85"/>
      <c r="C46" s="86"/>
      <c r="D46" s="85"/>
      <c r="E46" s="86"/>
      <c r="F46" s="85"/>
      <c r="G46" s="87"/>
    </row>
    <row r="47" spans="1:11" ht="25.5" customHeight="1" x14ac:dyDescent="0.25"/>
    <row r="48" spans="1:11" ht="30" customHeight="1" x14ac:dyDescent="0.25"/>
    <row r="49" ht="30" customHeight="1" x14ac:dyDescent="0.25"/>
    <row r="58" ht="15.75" customHeight="1" x14ac:dyDescent="0.25"/>
    <row r="59" ht="15.75" customHeight="1" x14ac:dyDescent="0.25"/>
  </sheetData>
  <mergeCells count="8">
    <mergeCell ref="E41:F41"/>
    <mergeCell ref="E42:F42"/>
    <mergeCell ref="E43:F43"/>
    <mergeCell ref="D1:G1"/>
    <mergeCell ref="E2:F2"/>
    <mergeCell ref="E3:F3"/>
    <mergeCell ref="E15:F15"/>
    <mergeCell ref="E40:F40"/>
  </mergeCells>
  <conditionalFormatting sqref="AE48">
    <cfRule type="containsText" dxfId="263" priority="32" operator="containsText" text="OK"/>
  </conditionalFormatting>
  <conditionalFormatting sqref="AE48">
    <cfRule type="containsText" dxfId="262" priority="33" operator="containsText" text="OK"/>
  </conditionalFormatting>
  <conditionalFormatting sqref="AF47">
    <cfRule type="containsText" dxfId="261" priority="34" operator="containsText" text="OK"/>
  </conditionalFormatting>
  <conditionalFormatting sqref="AF47">
    <cfRule type="containsText" dxfId="260" priority="35" operator="containsText" text="OK"/>
  </conditionalFormatting>
  <conditionalFormatting sqref="AF48">
    <cfRule type="containsText" dxfId="259" priority="36" operator="containsText" text="OK"/>
  </conditionalFormatting>
  <conditionalFormatting sqref="AF48">
    <cfRule type="containsText" dxfId="258" priority="37" operator="containsText" text="OK"/>
  </conditionalFormatting>
  <conditionalFormatting sqref="AF49">
    <cfRule type="containsText" dxfId="257" priority="38" operator="containsText" text="OK"/>
  </conditionalFormatting>
  <conditionalFormatting sqref="AF49">
    <cfRule type="containsText" dxfId="256" priority="39" operator="containsText" text="OK"/>
  </conditionalFormatting>
  <conditionalFormatting sqref="AF52">
    <cfRule type="containsText" dxfId="255" priority="40" operator="containsText" text="OK"/>
  </conditionalFormatting>
  <conditionalFormatting sqref="AF52">
    <cfRule type="containsText" dxfId="254" priority="41" operator="containsText" text="OK"/>
  </conditionalFormatting>
  <conditionalFormatting sqref="AK49">
    <cfRule type="containsText" dxfId="253" priority="42" operator="containsText" text="OK"/>
  </conditionalFormatting>
  <conditionalFormatting sqref="AK49">
    <cfRule type="containsText" dxfId="252" priority="43" operator="containsText" text="OK"/>
  </conditionalFormatting>
  <conditionalFormatting sqref="AK52">
    <cfRule type="containsText" dxfId="251" priority="44" operator="containsText" text="OK"/>
  </conditionalFormatting>
  <conditionalFormatting sqref="AK52">
    <cfRule type="containsText" dxfId="250" priority="45" operator="containsText" text="OK"/>
  </conditionalFormatting>
  <conditionalFormatting sqref="AL49">
    <cfRule type="containsText" dxfId="249" priority="46" operator="containsText" text="OK"/>
  </conditionalFormatting>
  <conditionalFormatting sqref="AL49">
    <cfRule type="containsText" dxfId="248" priority="47" operator="containsText" text="OK"/>
  </conditionalFormatting>
  <conditionalFormatting sqref="AL52">
    <cfRule type="containsText" dxfId="247" priority="48" operator="containsText" text="OK"/>
  </conditionalFormatting>
  <conditionalFormatting sqref="AL52">
    <cfRule type="containsText" dxfId="246" priority="49" operator="containsText" text="OK"/>
  </conditionalFormatting>
  <conditionalFormatting sqref="AM49">
    <cfRule type="containsText" dxfId="245" priority="50" operator="containsText" text="OK"/>
  </conditionalFormatting>
  <conditionalFormatting sqref="AM49">
    <cfRule type="containsText" dxfId="244" priority="51" operator="containsText" text="OK"/>
  </conditionalFormatting>
  <conditionalFormatting sqref="AM52">
    <cfRule type="containsText" dxfId="243" priority="52" operator="containsText" text="OK"/>
  </conditionalFormatting>
  <conditionalFormatting sqref="AM52">
    <cfRule type="containsText" dxfId="242" priority="53" operator="containsText" text="OK"/>
  </conditionalFormatting>
  <conditionalFormatting sqref="AN49">
    <cfRule type="containsText" dxfId="241" priority="54" operator="containsText" text="OK"/>
  </conditionalFormatting>
  <conditionalFormatting sqref="AN49">
    <cfRule type="containsText" dxfId="240" priority="55" operator="containsText" text="OK"/>
  </conditionalFormatting>
  <conditionalFormatting sqref="AN52">
    <cfRule type="containsText" dxfId="239" priority="56" operator="containsText" text="OK"/>
  </conditionalFormatting>
  <conditionalFormatting sqref="AN52">
    <cfRule type="containsText" dxfId="238" priority="57" operator="containsText" text="OK"/>
  </conditionalFormatting>
  <conditionalFormatting sqref="AO49">
    <cfRule type="containsText" dxfId="237" priority="58" operator="containsText" text="OK"/>
  </conditionalFormatting>
  <conditionalFormatting sqref="AO49">
    <cfRule type="containsText" dxfId="236" priority="59" operator="containsText" text="OK"/>
  </conditionalFormatting>
  <conditionalFormatting sqref="AO52">
    <cfRule type="containsText" dxfId="235" priority="60" operator="containsText" text="OK"/>
  </conditionalFormatting>
  <conditionalFormatting sqref="AO52">
    <cfRule type="containsText" dxfId="234" priority="61" operator="containsText" text="OK"/>
  </conditionalFormatting>
  <conditionalFormatting sqref="AP49">
    <cfRule type="containsText" dxfId="233" priority="62" operator="containsText" text="OK"/>
  </conditionalFormatting>
  <conditionalFormatting sqref="AP49">
    <cfRule type="containsText" dxfId="232" priority="63" operator="containsText" text="OK"/>
  </conditionalFormatting>
  <conditionalFormatting sqref="AP52">
    <cfRule type="containsText" dxfId="231" priority="64" operator="containsText" text="OK"/>
  </conditionalFormatting>
  <conditionalFormatting sqref="AP52">
    <cfRule type="containsText" dxfId="230" priority="65" operator="containsText" text="OK"/>
  </conditionalFormatting>
  <conditionalFormatting sqref="AQ49">
    <cfRule type="containsText" dxfId="229" priority="66" operator="containsText" text="OK"/>
  </conditionalFormatting>
  <conditionalFormatting sqref="AQ49">
    <cfRule type="containsText" dxfId="228" priority="67" operator="containsText" text="OK"/>
  </conditionalFormatting>
  <conditionalFormatting sqref="AQ52">
    <cfRule type="containsText" dxfId="227" priority="68" operator="containsText" text="OK"/>
  </conditionalFormatting>
  <conditionalFormatting sqref="AQ52">
    <cfRule type="containsText" dxfId="226" priority="69" operator="containsText" text="OK"/>
  </conditionalFormatting>
  <conditionalFormatting sqref="AR49">
    <cfRule type="containsText" dxfId="225" priority="70" operator="containsText" text="OK"/>
  </conditionalFormatting>
  <conditionalFormatting sqref="AR49">
    <cfRule type="containsText" dxfId="224" priority="71" operator="containsText" text="OK"/>
  </conditionalFormatting>
  <conditionalFormatting sqref="AR52">
    <cfRule type="containsText" dxfId="223" priority="72" operator="containsText" text="OK"/>
  </conditionalFormatting>
  <conditionalFormatting sqref="AR52">
    <cfRule type="containsText" dxfId="222" priority="73" operator="containsText" text="OK"/>
  </conditionalFormatting>
  <conditionalFormatting sqref="D2:G2">
    <cfRule type="expression" dxfId="221" priority="26">
      <formula>$K$27="Petit Nay"</formula>
    </cfRule>
    <cfRule type="expression" dxfId="220" priority="27">
      <formula>$K$27="Lauberoye"</formula>
    </cfRule>
    <cfRule type="expression" dxfId="219" priority="28">
      <formula>$K$27="Brinchette"</formula>
    </cfRule>
    <cfRule type="expression" dxfId="218" priority="30">
      <formula>$K$27="Manola"</formula>
    </cfRule>
  </conditionalFormatting>
  <conditionalFormatting sqref="A34:D34">
    <cfRule type="expression" dxfId="217" priority="21">
      <formula>$K$27="Petit Nay"</formula>
    </cfRule>
    <cfRule type="expression" dxfId="216" priority="22">
      <formula>$K$27="Lauberoye"</formula>
    </cfRule>
    <cfRule type="expression" dxfId="215" priority="23">
      <formula>$K$27="Brinchette"</formula>
    </cfRule>
    <cfRule type="expression" dxfId="214" priority="24">
      <formula>$K$27="Manola"</formula>
    </cfRule>
  </conditionalFormatting>
  <conditionalFormatting sqref="C39">
    <cfRule type="expression" dxfId="213" priority="17">
      <formula>$K$27="Petit Nay"</formula>
    </cfRule>
    <cfRule type="expression" dxfId="212" priority="18">
      <formula>$K$27="Lauberoye"</formula>
    </cfRule>
    <cfRule type="expression" dxfId="211" priority="19">
      <formula>$K$27="Brinchette"</formula>
    </cfRule>
    <cfRule type="expression" dxfId="210" priority="20">
      <formula>$K$27="Manola"</formula>
    </cfRule>
  </conditionalFormatting>
  <conditionalFormatting sqref="B17">
    <cfRule type="expression" dxfId="209" priority="13">
      <formula>$K$27="Petit Nay"</formula>
    </cfRule>
    <cfRule type="expression" dxfId="208" priority="14">
      <formula>$K$27="Lauberoye"</formula>
    </cfRule>
    <cfRule type="expression" dxfId="207" priority="15">
      <formula>$K$27="Brinchette"</formula>
    </cfRule>
    <cfRule type="expression" dxfId="206" priority="16">
      <formula>$K$27="Manola"</formula>
    </cfRule>
  </conditionalFormatting>
  <conditionalFormatting sqref="C17:G17">
    <cfRule type="expression" dxfId="205" priority="9">
      <formula>$K$27="Petit Nay"</formula>
    </cfRule>
    <cfRule type="expression" dxfId="204" priority="10">
      <formula>$K$27="Lauberoye"</formula>
    </cfRule>
    <cfRule type="expression" dxfId="203" priority="11">
      <formula>$K$27="Brinchette"</formula>
    </cfRule>
    <cfRule type="expression" dxfId="202" priority="12">
      <formula>$K$27="Manola"</formula>
    </cfRule>
  </conditionalFormatting>
  <conditionalFormatting sqref="A17">
    <cfRule type="expression" dxfId="201" priority="5">
      <formula>$K$27="Petit Nay"</formula>
    </cfRule>
    <cfRule type="expression" dxfId="200" priority="6">
      <formula>$K$27="Lauberoye"</formula>
    </cfRule>
    <cfRule type="expression" dxfId="199" priority="7">
      <formula>$K$27="Brinchette"</formula>
    </cfRule>
    <cfRule type="expression" dxfId="198" priority="8">
      <formula>$K$27="Manola"</formula>
    </cfRule>
  </conditionalFormatting>
  <conditionalFormatting sqref="F39">
    <cfRule type="expression" dxfId="197" priority="1">
      <formula>$K$27="Petit Nay"</formula>
    </cfRule>
    <cfRule type="expression" dxfId="196" priority="2">
      <formula>$K$27="Lauberoye"</formula>
    </cfRule>
    <cfRule type="expression" dxfId="195" priority="3">
      <formula>$K$27="Brinchette"</formula>
    </cfRule>
    <cfRule type="expression" dxfId="194" priority="4">
      <formula>$K$27="Manola"</formula>
    </cfRule>
  </conditionalFormatting>
  <dataValidations disablePrompts="1" count="1">
    <dataValidation type="list" allowBlank="1" showInputMessage="1" showErrorMessage="1" promptTitle="paiement" prompt="choisir le paiement" sqref="A15" xr:uid="{00000000-0002-0000-0000-000000000000}">
      <formula1>paiement</formula1>
      <formula2>0</formula2>
    </dataValidation>
  </dataValidations>
  <hyperlinks>
    <hyperlink ref="B8" r:id="rId1" xr:uid="{00000000-0004-0000-0000-000000000000}"/>
    <hyperlink ref="B9" r:id="rId2" xr:uid="{00000000-0004-0000-0000-000001000000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zoomScaleNormal="100" workbookViewId="0">
      <selection activeCell="G3" sqref="G3"/>
    </sheetView>
  </sheetViews>
  <sheetFormatPr baseColWidth="10" defaultColWidth="9.140625" defaultRowHeight="15" x14ac:dyDescent="0.25"/>
  <cols>
    <col min="1" max="1" width="11.42578125"/>
    <col min="2" max="2" width="33.28515625" customWidth="1"/>
    <col min="3" max="3" width="11.42578125" style="1"/>
    <col min="4" max="4" width="12.28515625" customWidth="1"/>
    <col min="5" max="5" width="5.42578125" style="1" customWidth="1"/>
    <col min="6" max="6" width="11" customWidth="1"/>
    <col min="7" max="7" width="12.85546875" customWidth="1"/>
    <col min="8" max="9" width="11.42578125"/>
    <col min="10" max="10" width="24" customWidth="1"/>
    <col min="11" max="11" width="31.28515625" customWidth="1"/>
    <col min="12" max="12" width="36.42578125" customWidth="1"/>
    <col min="13" max="13" width="11.42578125"/>
    <col min="14" max="1025" width="9.140625" customWidth="1"/>
  </cols>
  <sheetData>
    <row r="1" spans="1:15" ht="28.5" customHeight="1" x14ac:dyDescent="0.25">
      <c r="A1" s="2" t="s">
        <v>0</v>
      </c>
      <c r="B1" s="3"/>
      <c r="C1" s="4"/>
      <c r="D1" s="173" t="s">
        <v>71</v>
      </c>
      <c r="E1" s="173"/>
      <c r="F1" s="173"/>
      <c r="G1" s="173"/>
      <c r="K1" s="88"/>
      <c r="L1" s="89"/>
    </row>
    <row r="2" spans="1:15" ht="21.75" x14ac:dyDescent="0.25">
      <c r="A2" s="157" t="s">
        <v>0</v>
      </c>
      <c r="B2" s="3"/>
      <c r="C2" s="4"/>
      <c r="D2" s="90" t="s">
        <v>3</v>
      </c>
      <c r="E2" s="174" t="s">
        <v>4</v>
      </c>
      <c r="F2" s="174"/>
      <c r="G2" s="90" t="s">
        <v>5</v>
      </c>
      <c r="K2" s="88"/>
      <c r="L2" s="89"/>
    </row>
    <row r="3" spans="1:15" ht="17.25" customHeight="1" x14ac:dyDescent="0.25">
      <c r="A3" s="3" t="s">
        <v>8</v>
      </c>
      <c r="B3" s="3"/>
      <c r="C3" s="4"/>
      <c r="D3" s="8">
        <f>Facture!M8</f>
        <v>0</v>
      </c>
      <c r="E3" s="171">
        <f>Facture!L8</f>
        <v>0</v>
      </c>
      <c r="F3" s="171"/>
      <c r="G3" s="9">
        <f>Facture!G3</f>
        <v>0</v>
      </c>
      <c r="I3" s="10"/>
      <c r="J3" s="11"/>
      <c r="K3" s="88"/>
      <c r="L3" s="91"/>
    </row>
    <row r="4" spans="1:15" x14ac:dyDescent="0.25">
      <c r="A4" s="3" t="s">
        <v>11</v>
      </c>
      <c r="B4" s="3"/>
      <c r="C4" s="4"/>
      <c r="D4" s="3"/>
      <c r="E4" s="4"/>
      <c r="F4" s="3"/>
      <c r="K4" s="88"/>
      <c r="L4" s="92"/>
    </row>
    <row r="5" spans="1:15" ht="7.5" customHeight="1" x14ac:dyDescent="0.25">
      <c r="A5" s="3"/>
      <c r="B5" s="3"/>
      <c r="C5" s="14"/>
      <c r="D5" s="3"/>
      <c r="E5" s="4"/>
      <c r="F5" s="3"/>
    </row>
    <row r="6" spans="1:15" ht="13.5" customHeight="1" x14ac:dyDescent="0.25">
      <c r="A6" s="3" t="s">
        <v>14</v>
      </c>
      <c r="B6" s="3"/>
      <c r="C6" s="4"/>
      <c r="D6" s="3"/>
      <c r="E6" s="4"/>
      <c r="F6" s="3"/>
      <c r="I6" s="1"/>
      <c r="O6" s="16"/>
    </row>
    <row r="7" spans="1:15" ht="15.75" customHeight="1" x14ac:dyDescent="0.25">
      <c r="A7" s="3"/>
      <c r="B7" s="3"/>
      <c r="C7" s="17"/>
      <c r="D7" s="18"/>
      <c r="E7" s="19"/>
      <c r="F7" s="20"/>
      <c r="G7" s="21"/>
      <c r="J7" s="93"/>
      <c r="O7" s="16"/>
    </row>
    <row r="8" spans="1:15" ht="15.75" customHeight="1" x14ac:dyDescent="0.25">
      <c r="A8" s="3" t="s">
        <v>19</v>
      </c>
      <c r="B8" s="23" t="s">
        <v>20</v>
      </c>
      <c r="C8" s="24"/>
      <c r="D8" s="25" t="str">
        <f>Facture!D8</f>
        <v>nom prénom</v>
      </c>
      <c r="E8" s="26"/>
      <c r="F8" s="25"/>
      <c r="G8" s="27"/>
      <c r="O8" s="16"/>
    </row>
    <row r="9" spans="1:15" ht="15.75" customHeight="1" x14ac:dyDescent="0.25">
      <c r="A9" s="3" t="s">
        <v>22</v>
      </c>
      <c r="B9" s="23" t="s">
        <v>23</v>
      </c>
      <c r="C9" s="29"/>
      <c r="D9" s="25" t="str">
        <f>Facture!D9</f>
        <v>adresse</v>
      </c>
      <c r="E9" s="26"/>
      <c r="F9" s="25"/>
      <c r="G9" s="27"/>
      <c r="O9" s="16"/>
    </row>
    <row r="10" spans="1:15" ht="15.75" customHeight="1" x14ac:dyDescent="0.25">
      <c r="A10" s="3"/>
      <c r="B10" s="3"/>
      <c r="C10" s="30"/>
      <c r="D10" s="25" t="str">
        <f>Facture!D10</f>
        <v>code postal ville</v>
      </c>
      <c r="E10" s="26"/>
      <c r="F10" s="25"/>
      <c r="G10" s="27"/>
      <c r="O10" s="16"/>
    </row>
    <row r="11" spans="1:15" ht="15.75" customHeight="1" x14ac:dyDescent="0.25">
      <c r="A11" s="3" t="s">
        <v>26</v>
      </c>
      <c r="B11" s="3"/>
      <c r="C11" s="31"/>
      <c r="D11" s="32"/>
      <c r="E11" s="33"/>
      <c r="F11" s="32"/>
      <c r="G11" s="34"/>
      <c r="J11" s="94"/>
      <c r="K11" s="95"/>
      <c r="O11" s="16"/>
    </row>
    <row r="12" spans="1:15" ht="13.5" customHeight="1" x14ac:dyDescent="0.25">
      <c r="A12" s="35" t="s">
        <v>27</v>
      </c>
      <c r="B12" s="3"/>
      <c r="C12" s="4"/>
      <c r="D12" s="3"/>
      <c r="E12" s="4"/>
      <c r="F12" s="3"/>
      <c r="J12" s="1"/>
      <c r="K12" s="96"/>
      <c r="O12" s="16"/>
    </row>
    <row r="13" spans="1:15" x14ac:dyDescent="0.25">
      <c r="C13" s="36" t="s">
        <v>28</v>
      </c>
      <c r="D13" s="37" t="s">
        <v>29</v>
      </c>
      <c r="O13" s="16"/>
    </row>
    <row r="14" spans="1:15" x14ac:dyDescent="0.25">
      <c r="A14" s="38" t="s">
        <v>30</v>
      </c>
      <c r="B14" s="39">
        <f>Facture!B14</f>
        <v>0</v>
      </c>
      <c r="C14" s="36" t="s">
        <v>31</v>
      </c>
      <c r="D14" s="1"/>
      <c r="E14"/>
      <c r="O14" s="16"/>
    </row>
    <row r="15" spans="1:15" x14ac:dyDescent="0.25">
      <c r="A15" s="40" t="s">
        <v>32</v>
      </c>
      <c r="B15" s="39">
        <f>Facture!B15</f>
        <v>0</v>
      </c>
      <c r="C15" s="14"/>
      <c r="E15" s="172"/>
      <c r="F15" s="172"/>
      <c r="O15" s="16"/>
    </row>
    <row r="16" spans="1:15" ht="7.5" customHeight="1" x14ac:dyDescent="0.25">
      <c r="A16" s="3"/>
      <c r="B16" s="41"/>
      <c r="C16" s="4"/>
      <c r="D16" s="3"/>
      <c r="E16" s="4"/>
      <c r="F16" s="3"/>
      <c r="O16" s="16"/>
    </row>
    <row r="17" spans="1:15" ht="30" customHeight="1" x14ac:dyDescent="0.25">
      <c r="A17" s="97" t="str">
        <f>Facture!A17</f>
        <v>Exercice 2017-2018</v>
      </c>
      <c r="B17" s="12" t="e">
        <f>Facture!B17</f>
        <v>#N/A</v>
      </c>
      <c r="C17" s="97"/>
      <c r="D17" s="97" t="s">
        <v>33</v>
      </c>
      <c r="E17" s="97" t="s">
        <v>34</v>
      </c>
      <c r="F17" s="90" t="s">
        <v>35</v>
      </c>
      <c r="G17" s="90" t="s">
        <v>36</v>
      </c>
      <c r="O17" s="16"/>
    </row>
    <row r="18" spans="1:15" ht="20.25" customHeight="1" x14ac:dyDescent="0.25">
      <c r="A18" s="133"/>
      <c r="B18" s="98" t="s">
        <v>72</v>
      </c>
      <c r="C18" s="44"/>
      <c r="D18" s="45">
        <f>G18/1.1</f>
        <v>0</v>
      </c>
      <c r="E18" s="45" t="str">
        <f>IF(G18=0," ","€")</f>
        <v xml:space="preserve"> </v>
      </c>
      <c r="F18" s="46">
        <v>0.1</v>
      </c>
      <c r="G18" s="47">
        <f>Facture!K8</f>
        <v>0</v>
      </c>
      <c r="J18" s="48"/>
      <c r="O18" s="16"/>
    </row>
    <row r="19" spans="1:15" ht="14.25" customHeight="1" x14ac:dyDescent="0.25">
      <c r="A19" s="42"/>
      <c r="B19" s="99" t="s">
        <v>73</v>
      </c>
      <c r="C19" s="44"/>
      <c r="D19" s="45" t="str">
        <f>IF(K21=0," ",G19/1.1)</f>
        <v xml:space="preserve"> </v>
      </c>
      <c r="E19" s="45" t="str">
        <f>IF(K21=0," ","€")</f>
        <v xml:space="preserve"> </v>
      </c>
      <c r="F19" s="46" t="str">
        <f>IF(K21= 0, " ", 10%)</f>
        <v xml:space="preserve"> </v>
      </c>
      <c r="G19" s="47" t="str">
        <f>IF(K21= 0, " ", K21)</f>
        <v xml:space="preserve"> </v>
      </c>
      <c r="J19" s="48"/>
      <c r="L19" s="15"/>
      <c r="O19" s="16"/>
    </row>
    <row r="20" spans="1:15" x14ac:dyDescent="0.25">
      <c r="A20" s="54" t="s">
        <v>74</v>
      </c>
      <c r="B20" s="100" t="str">
        <f>CONCATENATE(J20," ",J21," ",J22)</f>
        <v xml:space="preserve">PRÉNOM 0 </v>
      </c>
      <c r="C20" s="44"/>
      <c r="D20" s="45" t="str">
        <f>IF(K22=0," ",G20/1.1)</f>
        <v xml:space="preserve"> </v>
      </c>
      <c r="E20" s="45" t="str">
        <f>IF(K22=0," ","€")</f>
        <v xml:space="preserve"> </v>
      </c>
      <c r="F20" s="46" t="str">
        <f>IF(K22= 0, " ", 10%)</f>
        <v xml:space="preserve"> </v>
      </c>
      <c r="G20" s="47" t="str">
        <f>IF(K22= 0, " ", K22)</f>
        <v xml:space="preserve"> </v>
      </c>
      <c r="J20" s="8" t="str">
        <f>UPPER(RIGHT(D8,LEN(D8)-SEARCH(" ",D8,1)))</f>
        <v>PRÉNOM</v>
      </c>
      <c r="K20" s="101"/>
      <c r="L20" s="52"/>
      <c r="O20" s="16"/>
    </row>
    <row r="21" spans="1:15" x14ac:dyDescent="0.25">
      <c r="A21" s="42"/>
      <c r="B21" s="102"/>
      <c r="C21" s="49"/>
      <c r="D21" s="45" t="str">
        <f>IF(K20=0," ",G21/1.1)</f>
        <v xml:space="preserve"> </v>
      </c>
      <c r="E21" s="45" t="str">
        <f>IF(K20=0," ","€")</f>
        <v xml:space="preserve"> </v>
      </c>
      <c r="F21" s="46" t="str">
        <f>IF(K20= 0, " ", 10%)</f>
        <v xml:space="preserve"> </v>
      </c>
      <c r="G21" s="47" t="str">
        <f>IF(K20= 0, " ", K20*L20)</f>
        <v xml:space="preserve"> </v>
      </c>
      <c r="J21" s="103">
        <f>B14</f>
        <v>0</v>
      </c>
      <c r="K21" s="101"/>
      <c r="O21" s="16"/>
    </row>
    <row r="22" spans="1:15" x14ac:dyDescent="0.25">
      <c r="A22" s="54"/>
      <c r="B22" s="52"/>
      <c r="C22" s="55"/>
      <c r="D22" s="45"/>
      <c r="E22" s="45"/>
      <c r="F22" s="46"/>
      <c r="G22" s="47"/>
      <c r="J22" s="52" t="str">
        <f>UPPER(Facture!K27)</f>
        <v/>
      </c>
      <c r="K22" s="101"/>
      <c r="O22" s="16"/>
    </row>
    <row r="23" spans="1:15" x14ac:dyDescent="0.25">
      <c r="A23" s="42"/>
      <c r="C23" s="55"/>
      <c r="D23" s="45"/>
      <c r="E23" s="42"/>
      <c r="F23" s="56"/>
      <c r="G23" s="56"/>
      <c r="J23" s="112">
        <f>Facture!K27</f>
        <v>0</v>
      </c>
      <c r="K23" s="104"/>
      <c r="L23" s="4"/>
      <c r="M23" s="4"/>
      <c r="N23" s="4"/>
      <c r="O23" s="16"/>
    </row>
    <row r="24" spans="1:15" x14ac:dyDescent="0.25">
      <c r="A24" s="42"/>
      <c r="C24" s="55"/>
      <c r="D24" s="45"/>
      <c r="E24" s="42"/>
      <c r="F24" s="56"/>
      <c r="G24" s="56"/>
      <c r="J24" s="48"/>
      <c r="K24" s="101"/>
      <c r="O24" s="16"/>
    </row>
    <row r="25" spans="1:15" x14ac:dyDescent="0.25">
      <c r="A25" s="42"/>
      <c r="C25" s="55"/>
      <c r="D25" s="45"/>
      <c r="E25" s="42"/>
      <c r="F25" s="56"/>
      <c r="G25" s="56"/>
      <c r="J25" s="48"/>
      <c r="K25" s="101"/>
      <c r="O25" s="16"/>
    </row>
    <row r="26" spans="1:15" x14ac:dyDescent="0.25">
      <c r="A26" s="42"/>
      <c r="B26" s="58"/>
      <c r="C26" s="55"/>
      <c r="D26" s="45"/>
      <c r="E26" s="45"/>
      <c r="F26" s="46"/>
      <c r="G26" s="47"/>
      <c r="J26" s="50"/>
      <c r="K26" s="101"/>
      <c r="O26" s="16"/>
    </row>
    <row r="27" spans="1:15" x14ac:dyDescent="0.25">
      <c r="A27" s="42"/>
      <c r="B27" s="49"/>
      <c r="D27" s="56"/>
      <c r="E27" s="42"/>
      <c r="F27" s="56"/>
      <c r="G27" s="56"/>
      <c r="H27" s="61"/>
      <c r="J27" s="15"/>
      <c r="O27" s="16"/>
    </row>
    <row r="28" spans="1:15" x14ac:dyDescent="0.25">
      <c r="A28" s="42"/>
      <c r="B28" s="49"/>
      <c r="D28" s="42"/>
      <c r="E28" s="42"/>
      <c r="F28" s="46"/>
      <c r="G28" s="47"/>
      <c r="H28" s="62"/>
      <c r="L28" s="35"/>
      <c r="M28" s="63"/>
      <c r="N28" s="63"/>
      <c r="O28" s="16"/>
    </row>
    <row r="29" spans="1:15" ht="11.25" customHeight="1" x14ac:dyDescent="0.25">
      <c r="A29" s="42"/>
      <c r="B29" s="49"/>
      <c r="C29" s="42"/>
      <c r="D29" s="56"/>
      <c r="E29" s="42"/>
      <c r="F29" s="56"/>
      <c r="G29" s="56"/>
      <c r="H29" s="61"/>
      <c r="J29" s="35"/>
      <c r="K29" s="35"/>
      <c r="L29" s="35"/>
      <c r="M29" s="35"/>
      <c r="N29" s="63"/>
      <c r="O29" s="16"/>
    </row>
    <row r="30" spans="1:15" ht="25.5" customHeight="1" x14ac:dyDescent="0.25">
      <c r="A30" s="66"/>
      <c r="B30" s="65"/>
      <c r="C30" s="66"/>
      <c r="D30" s="67"/>
      <c r="E30" s="66"/>
      <c r="F30" s="67"/>
      <c r="G30" s="67"/>
      <c r="H30" s="61"/>
    </row>
    <row r="31" spans="1:15" x14ac:dyDescent="0.25">
      <c r="A31" s="3"/>
      <c r="B31" s="3"/>
      <c r="C31" s="4"/>
      <c r="D31" s="3"/>
      <c r="E31" s="4"/>
      <c r="F31" s="3"/>
      <c r="G31" s="3"/>
    </row>
    <row r="32" spans="1:15" x14ac:dyDescent="0.25">
      <c r="A32" s="90" t="s">
        <v>52</v>
      </c>
      <c r="B32" s="90" t="s">
        <v>53</v>
      </c>
      <c r="C32" s="90" t="s">
        <v>54</v>
      </c>
      <c r="D32" s="90" t="s">
        <v>55</v>
      </c>
      <c r="E32" s="4"/>
      <c r="F32" s="3"/>
      <c r="G32" s="114" t="s">
        <v>56</v>
      </c>
    </row>
    <row r="33" spans="1:7" ht="28.5" customHeight="1" x14ac:dyDescent="0.25">
      <c r="A33" s="70">
        <v>0.1</v>
      </c>
      <c r="B33" s="71">
        <f>SUMIF(F18:F30,A33,D18:D30)</f>
        <v>0</v>
      </c>
      <c r="C33" s="71">
        <f>B33*A33</f>
        <v>0</v>
      </c>
      <c r="D33" s="71">
        <f>B33+C33</f>
        <v>0</v>
      </c>
      <c r="E33" s="4"/>
      <c r="F33" s="132">
        <f>Facture!J8</f>
        <v>0</v>
      </c>
      <c r="G33" s="72">
        <f>Facture!K8</f>
        <v>0</v>
      </c>
    </row>
    <row r="34" spans="1:7" ht="28.5" customHeight="1" x14ac:dyDescent="0.25">
      <c r="A34" s="70"/>
      <c r="B34" s="71"/>
      <c r="C34" s="71"/>
      <c r="D34" s="71"/>
      <c r="E34" s="4"/>
      <c r="F34" s="132"/>
      <c r="G34" s="72"/>
    </row>
    <row r="35" spans="1:7" ht="28.5" customHeight="1" x14ac:dyDescent="0.25">
      <c r="A35" s="70"/>
      <c r="B35" s="71"/>
      <c r="C35" s="71"/>
      <c r="D35" s="71"/>
      <c r="E35" s="4"/>
      <c r="F35" s="132"/>
      <c r="G35" s="72"/>
    </row>
    <row r="36" spans="1:7" ht="28.5" customHeight="1" x14ac:dyDescent="0.25">
      <c r="A36" s="3"/>
      <c r="B36" s="3"/>
      <c r="C36" s="4"/>
      <c r="D36" s="3"/>
      <c r="E36" s="4"/>
      <c r="F36" s="132"/>
      <c r="G36" s="73"/>
    </row>
    <row r="37" spans="1:7" s="4" customFormat="1" ht="23.25" customHeight="1" x14ac:dyDescent="0.25">
      <c r="C37" s="105" t="s">
        <v>61</v>
      </c>
      <c r="D37" s="74">
        <f>D33+D34+D35</f>
        <v>0</v>
      </c>
      <c r="E37" s="75"/>
      <c r="F37" s="120" t="s">
        <v>62</v>
      </c>
      <c r="G37" s="74">
        <f>D37-SUM(G33:G36)</f>
        <v>0</v>
      </c>
    </row>
    <row r="38" spans="1:7" ht="21" customHeight="1" x14ac:dyDescent="0.25">
      <c r="A38" s="4"/>
      <c r="B38" s="77"/>
      <c r="C38" s="78"/>
      <c r="D38" s="77"/>
      <c r="E38" s="168"/>
      <c r="F38" s="168"/>
    </row>
    <row r="39" spans="1:7" ht="21" customHeight="1" x14ac:dyDescent="0.25">
      <c r="A39" t="s">
        <v>64</v>
      </c>
      <c r="B39" s="63"/>
      <c r="C39" s="106"/>
      <c r="E39" s="168"/>
      <c r="F39" s="168"/>
    </row>
    <row r="40" spans="1:7" ht="21" customHeight="1" x14ac:dyDescent="0.25">
      <c r="C40" s="78"/>
      <c r="D40" s="77"/>
      <c r="E40" s="168"/>
      <c r="F40" s="168"/>
    </row>
    <row r="41" spans="1:7" ht="15.75" customHeight="1" x14ac:dyDescent="0.25">
      <c r="A41" s="79" t="s">
        <v>67</v>
      </c>
      <c r="C41" s="4"/>
      <c r="D41" s="3"/>
      <c r="E41" s="168"/>
      <c r="F41" s="168"/>
    </row>
    <row r="42" spans="1:7" ht="15.75" customHeight="1" x14ac:dyDescent="0.25">
      <c r="C42" s="4"/>
      <c r="D42" s="14"/>
    </row>
    <row r="43" spans="1:7" ht="21" customHeight="1" x14ac:dyDescent="0.25">
      <c r="A43" s="80" t="s">
        <v>69</v>
      </c>
      <c r="B43" s="81"/>
      <c r="C43" s="82"/>
      <c r="D43" s="81"/>
      <c r="E43" s="82"/>
      <c r="F43" s="81"/>
      <c r="G43" s="83"/>
    </row>
    <row r="44" spans="1:7" ht="18.75" customHeight="1" x14ac:dyDescent="0.25">
      <c r="A44" s="84" t="s">
        <v>70</v>
      </c>
      <c r="B44" s="85"/>
      <c r="C44" s="86"/>
      <c r="D44" s="85"/>
      <c r="E44" s="86"/>
      <c r="F44" s="85"/>
      <c r="G44" s="87"/>
    </row>
    <row r="45" spans="1:7" ht="25.5" customHeight="1" x14ac:dyDescent="0.25"/>
    <row r="46" spans="1:7" ht="30" customHeight="1" x14ac:dyDescent="0.25"/>
    <row r="47" spans="1:7" ht="30" customHeight="1" x14ac:dyDescent="0.25"/>
    <row r="56" ht="15.75" customHeight="1" x14ac:dyDescent="0.25"/>
    <row r="57" ht="15.75" customHeight="1" x14ac:dyDescent="0.25"/>
  </sheetData>
  <mergeCells count="8">
    <mergeCell ref="E39:F39"/>
    <mergeCell ref="E40:F40"/>
    <mergeCell ref="E41:F41"/>
    <mergeCell ref="D1:G1"/>
    <mergeCell ref="E2:F2"/>
    <mergeCell ref="E3:F3"/>
    <mergeCell ref="E15:F15"/>
    <mergeCell ref="E38:F38"/>
  </mergeCells>
  <conditionalFormatting sqref="AD46">
    <cfRule type="containsText" dxfId="193" priority="36" operator="containsText" text="OK"/>
  </conditionalFormatting>
  <conditionalFormatting sqref="AD46">
    <cfRule type="containsText" dxfId="192" priority="37" operator="containsText" text="OK"/>
  </conditionalFormatting>
  <conditionalFormatting sqref="AE45">
    <cfRule type="containsText" dxfId="191" priority="38" operator="containsText" text="OK"/>
  </conditionalFormatting>
  <conditionalFormatting sqref="AE45">
    <cfRule type="containsText" dxfId="190" priority="39" operator="containsText" text="OK"/>
  </conditionalFormatting>
  <conditionalFormatting sqref="AE46">
    <cfRule type="containsText" dxfId="189" priority="40" operator="containsText" text="OK"/>
  </conditionalFormatting>
  <conditionalFormatting sqref="AE46">
    <cfRule type="containsText" dxfId="188" priority="41" operator="containsText" text="OK"/>
  </conditionalFormatting>
  <conditionalFormatting sqref="AE47">
    <cfRule type="containsText" dxfId="187" priority="42" operator="containsText" text="OK"/>
  </conditionalFormatting>
  <conditionalFormatting sqref="AE47">
    <cfRule type="containsText" dxfId="186" priority="43" operator="containsText" text="OK"/>
  </conditionalFormatting>
  <conditionalFormatting sqref="AE50">
    <cfRule type="containsText" dxfId="185" priority="44" operator="containsText" text="OK"/>
  </conditionalFormatting>
  <conditionalFormatting sqref="AE50">
    <cfRule type="containsText" dxfId="184" priority="45" operator="containsText" text="OK"/>
  </conditionalFormatting>
  <conditionalFormatting sqref="AJ47">
    <cfRule type="containsText" dxfId="183" priority="46" operator="containsText" text="OK"/>
  </conditionalFormatting>
  <conditionalFormatting sqref="AJ47">
    <cfRule type="containsText" dxfId="182" priority="47" operator="containsText" text="OK"/>
  </conditionalFormatting>
  <conditionalFormatting sqref="AJ50">
    <cfRule type="containsText" dxfId="181" priority="48" operator="containsText" text="OK"/>
  </conditionalFormatting>
  <conditionalFormatting sqref="AJ50">
    <cfRule type="containsText" dxfId="180" priority="49" operator="containsText" text="OK"/>
  </conditionalFormatting>
  <conditionalFormatting sqref="AK47">
    <cfRule type="containsText" dxfId="179" priority="50" operator="containsText" text="OK"/>
  </conditionalFormatting>
  <conditionalFormatting sqref="AK47">
    <cfRule type="containsText" dxfId="178" priority="51" operator="containsText" text="OK"/>
  </conditionalFormatting>
  <conditionalFormatting sqref="AK50">
    <cfRule type="containsText" dxfId="177" priority="52" operator="containsText" text="OK"/>
  </conditionalFormatting>
  <conditionalFormatting sqref="AK50">
    <cfRule type="containsText" dxfId="176" priority="53" operator="containsText" text="OK"/>
  </conditionalFormatting>
  <conditionalFormatting sqref="AL47">
    <cfRule type="containsText" dxfId="175" priority="54" operator="containsText" text="OK"/>
  </conditionalFormatting>
  <conditionalFormatting sqref="AL47">
    <cfRule type="containsText" dxfId="174" priority="55" operator="containsText" text="OK"/>
  </conditionalFormatting>
  <conditionalFormatting sqref="AL50">
    <cfRule type="containsText" dxfId="173" priority="56" operator="containsText" text="OK"/>
  </conditionalFormatting>
  <conditionalFormatting sqref="AL50">
    <cfRule type="containsText" dxfId="172" priority="57" operator="containsText" text="OK"/>
  </conditionalFormatting>
  <conditionalFormatting sqref="AM47">
    <cfRule type="containsText" dxfId="171" priority="58" operator="containsText" text="OK"/>
  </conditionalFormatting>
  <conditionalFormatting sqref="AM47">
    <cfRule type="containsText" dxfId="170" priority="59" operator="containsText" text="OK"/>
  </conditionalFormatting>
  <conditionalFormatting sqref="AM50">
    <cfRule type="containsText" dxfId="169" priority="60" operator="containsText" text="OK"/>
  </conditionalFormatting>
  <conditionalFormatting sqref="AM50">
    <cfRule type="containsText" dxfId="168" priority="61" operator="containsText" text="OK"/>
  </conditionalFormatting>
  <conditionalFormatting sqref="AN47">
    <cfRule type="containsText" dxfId="167" priority="62" operator="containsText" text="OK"/>
  </conditionalFormatting>
  <conditionalFormatting sqref="AN47">
    <cfRule type="containsText" dxfId="166" priority="63" operator="containsText" text="OK"/>
  </conditionalFormatting>
  <conditionalFormatting sqref="AN50">
    <cfRule type="containsText" dxfId="165" priority="64" operator="containsText" text="OK"/>
  </conditionalFormatting>
  <conditionalFormatting sqref="AN50">
    <cfRule type="containsText" dxfId="164" priority="65" operator="containsText" text="OK"/>
  </conditionalFormatting>
  <conditionalFormatting sqref="AO47">
    <cfRule type="containsText" dxfId="163" priority="66" operator="containsText" text="OK"/>
  </conditionalFormatting>
  <conditionalFormatting sqref="AO47">
    <cfRule type="containsText" dxfId="162" priority="67" operator="containsText" text="OK"/>
  </conditionalFormatting>
  <conditionalFormatting sqref="AO50">
    <cfRule type="containsText" dxfId="161" priority="68" operator="containsText" text="OK"/>
  </conditionalFormatting>
  <conditionalFormatting sqref="AO50">
    <cfRule type="containsText" dxfId="160" priority="69" operator="containsText" text="OK"/>
  </conditionalFormatting>
  <conditionalFormatting sqref="AP47">
    <cfRule type="containsText" dxfId="159" priority="70" operator="containsText" text="OK"/>
  </conditionalFormatting>
  <conditionalFormatting sqref="AP47">
    <cfRule type="containsText" dxfId="158" priority="71" operator="containsText" text="OK"/>
  </conditionalFormatting>
  <conditionalFormatting sqref="AP50">
    <cfRule type="containsText" dxfId="157" priority="72" operator="containsText" text="OK"/>
  </conditionalFormatting>
  <conditionalFormatting sqref="AP50">
    <cfRule type="containsText" dxfId="156" priority="73" operator="containsText" text="OK"/>
  </conditionalFormatting>
  <conditionalFormatting sqref="AQ47">
    <cfRule type="containsText" dxfId="155" priority="74" operator="containsText" text="OK"/>
  </conditionalFormatting>
  <conditionalFormatting sqref="AQ47">
    <cfRule type="containsText" dxfId="154" priority="75" operator="containsText" text="OK"/>
  </conditionalFormatting>
  <conditionalFormatting sqref="AQ50">
    <cfRule type="containsText" dxfId="153" priority="76" operator="containsText" text="OK"/>
  </conditionalFormatting>
  <conditionalFormatting sqref="AQ50">
    <cfRule type="containsText" dxfId="152" priority="77" operator="containsText" text="OK"/>
  </conditionalFormatting>
  <conditionalFormatting sqref="D2:G2">
    <cfRule type="expression" dxfId="151" priority="20">
      <formula>$J$23="Petit Nay"</formula>
    </cfRule>
    <cfRule type="expression" dxfId="150" priority="24">
      <formula>$J$23="Lauberoye"</formula>
    </cfRule>
    <cfRule type="expression" dxfId="149" priority="28">
      <formula>$J$23="Brinchette"</formula>
    </cfRule>
    <cfRule type="expression" dxfId="148" priority="33">
      <formula>$J$23="Manola"</formula>
    </cfRule>
    <cfRule type="containsText" priority="34" operator="containsText" text="Manola">
      <formula>NOT(ISERROR(SEARCH("Manola",D2)))</formula>
    </cfRule>
  </conditionalFormatting>
  <conditionalFormatting sqref="A17:G17">
    <cfRule type="expression" dxfId="147" priority="19">
      <formula>$J$23="Petit Nay"</formula>
    </cfRule>
    <cfRule type="expression" dxfId="146" priority="23">
      <formula>$J$23="Lauberoye"</formula>
    </cfRule>
    <cfRule type="expression" dxfId="145" priority="27">
      <formula>$J$23="Brinchette"</formula>
    </cfRule>
    <cfRule type="expression" dxfId="144" priority="32">
      <formula>$J$23="Manola"</formula>
    </cfRule>
  </conditionalFormatting>
  <conditionalFormatting sqref="A32:D32">
    <cfRule type="expression" dxfId="143" priority="18">
      <formula>$J$23="Petit Nay"</formula>
    </cfRule>
    <cfRule type="expression" dxfId="142" priority="22">
      <formula>$J$23="Lauberoye"</formula>
    </cfRule>
    <cfRule type="expression" dxfId="141" priority="26">
      <formula>$J$23="Brinchette"</formula>
    </cfRule>
    <cfRule type="expression" dxfId="140" priority="31">
      <formula>$J$23="Manola"</formula>
    </cfRule>
  </conditionalFormatting>
  <conditionalFormatting sqref="C37">
    <cfRule type="expression" dxfId="139" priority="17">
      <formula>$J$23="Petit Nay"</formula>
    </cfRule>
    <cfRule type="expression" dxfId="138" priority="21">
      <formula>$J$23="Lauberoye"</formula>
    </cfRule>
    <cfRule type="expression" dxfId="137" priority="25">
      <formula>$J$23="Brinchette"</formula>
    </cfRule>
    <cfRule type="expression" dxfId="136" priority="30">
      <formula>$J$23="Manola"</formula>
    </cfRule>
  </conditionalFormatting>
  <conditionalFormatting sqref="F37">
    <cfRule type="expression" dxfId="135" priority="1">
      <formula>$J$23="Petit Nay"</formula>
    </cfRule>
    <cfRule type="expression" dxfId="134" priority="2">
      <formula>$J$23="Lauberoye"</formula>
    </cfRule>
    <cfRule type="expression" dxfId="133" priority="3">
      <formula>$J$23="Brinchette"</formula>
    </cfRule>
    <cfRule type="expression" dxfId="132" priority="4">
      <formula>$J$23="Manola"</formula>
    </cfRule>
  </conditionalFormatting>
  <dataValidations count="1">
    <dataValidation type="list" allowBlank="1" showInputMessage="1" showErrorMessage="1" promptTitle="paiement" prompt="choisir le paiement" sqref="A15" xr:uid="{00000000-0002-0000-0100-000000000000}">
      <formula1>paiement</formula1>
      <formula2>0</formula2>
    </dataValidation>
  </dataValidations>
  <hyperlinks>
    <hyperlink ref="B8" r:id="rId1" xr:uid="{00000000-0004-0000-0100-000000000000}"/>
    <hyperlink ref="B9" r:id="rId2" xr:uid="{00000000-0004-0000-0100-000001000000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2935-3093-4DAD-983F-CBDDF5BAD144}">
  <dimension ref="A1:O57"/>
  <sheetViews>
    <sheetView topLeftCell="A4" zoomScaleNormal="100" workbookViewId="0">
      <selection activeCell="K35" sqref="K35:K36"/>
    </sheetView>
  </sheetViews>
  <sheetFormatPr baseColWidth="10" defaultColWidth="9.140625" defaultRowHeight="15" x14ac:dyDescent="0.25"/>
  <cols>
    <col min="2" max="2" width="33.28515625" customWidth="1"/>
    <col min="3" max="3" width="12" style="1" customWidth="1"/>
    <col min="4" max="4" width="12.28515625" customWidth="1"/>
    <col min="5" max="5" width="5.42578125" style="1" customWidth="1"/>
    <col min="6" max="6" width="11" customWidth="1"/>
    <col min="7" max="7" width="12.85546875" customWidth="1"/>
    <col min="10" max="10" width="24" customWidth="1"/>
    <col min="11" max="11" width="31.28515625" customWidth="1"/>
    <col min="12" max="12" width="36.42578125" customWidth="1"/>
    <col min="14" max="1025" width="9.140625" customWidth="1"/>
  </cols>
  <sheetData>
    <row r="1" spans="1:15" ht="28.5" customHeight="1" x14ac:dyDescent="0.25">
      <c r="A1" s="2"/>
      <c r="B1" s="3"/>
      <c r="C1" s="4"/>
      <c r="D1" s="173" t="s">
        <v>87</v>
      </c>
      <c r="E1" s="173"/>
      <c r="F1" s="173"/>
      <c r="G1" s="173"/>
      <c r="K1" s="88"/>
      <c r="L1" s="89"/>
    </row>
    <row r="2" spans="1:15" ht="21.75" x14ac:dyDescent="0.25">
      <c r="A2" s="157" t="s">
        <v>0</v>
      </c>
      <c r="B2" s="3"/>
      <c r="C2" s="4"/>
      <c r="D2" s="158" t="s">
        <v>88</v>
      </c>
      <c r="E2" s="174" t="s">
        <v>4</v>
      </c>
      <c r="F2" s="174"/>
      <c r="G2" s="90"/>
      <c r="K2" s="88"/>
      <c r="L2" s="89"/>
    </row>
    <row r="3" spans="1:15" ht="17.25" customHeight="1" x14ac:dyDescent="0.25">
      <c r="A3" s="3" t="s">
        <v>8</v>
      </c>
      <c r="B3" s="3"/>
      <c r="C3" s="4"/>
      <c r="D3" s="159" t="s">
        <v>98</v>
      </c>
      <c r="E3" s="171">
        <f ca="1">TODAY()</f>
        <v>43610</v>
      </c>
      <c r="F3" s="171"/>
      <c r="G3" s="9"/>
      <c r="I3" s="10"/>
      <c r="J3" s="11"/>
      <c r="K3" s="88"/>
      <c r="L3" s="91"/>
    </row>
    <row r="4" spans="1:15" x14ac:dyDescent="0.25">
      <c r="A4" s="3" t="s">
        <v>11</v>
      </c>
      <c r="B4" s="3"/>
      <c r="C4" s="4"/>
      <c r="D4" s="3"/>
      <c r="E4" s="4"/>
      <c r="F4" s="3"/>
      <c r="K4" s="88"/>
      <c r="L4" s="92"/>
    </row>
    <row r="5" spans="1:15" ht="7.5" customHeight="1" x14ac:dyDescent="0.25">
      <c r="A5" s="3"/>
      <c r="B5" s="3"/>
      <c r="C5" s="14"/>
      <c r="D5" s="3"/>
      <c r="E5" s="4"/>
      <c r="F5" s="3"/>
    </row>
    <row r="6" spans="1:15" ht="13.5" customHeight="1" x14ac:dyDescent="0.25">
      <c r="A6" s="3" t="s">
        <v>14</v>
      </c>
      <c r="B6" s="3"/>
      <c r="C6" s="4"/>
      <c r="D6" s="3"/>
      <c r="E6" s="4"/>
      <c r="F6" s="3"/>
      <c r="I6" s="1"/>
      <c r="O6" s="16"/>
    </row>
    <row r="7" spans="1:15" ht="15.75" customHeight="1" x14ac:dyDescent="0.25">
      <c r="A7" s="3"/>
      <c r="B7" s="3"/>
      <c r="C7" s="17"/>
      <c r="D7" s="18"/>
      <c r="E7" s="19"/>
      <c r="F7" s="20"/>
      <c r="G7" s="21"/>
      <c r="J7" s="93"/>
      <c r="O7" s="16"/>
    </row>
    <row r="8" spans="1:15" ht="15.75" customHeight="1" x14ac:dyDescent="0.25">
      <c r="A8" s="3" t="s">
        <v>19</v>
      </c>
      <c r="B8" s="23" t="s">
        <v>20</v>
      </c>
      <c r="C8" s="24"/>
      <c r="D8" s="25" t="s">
        <v>93</v>
      </c>
      <c r="E8" s="26"/>
      <c r="F8" s="25"/>
      <c r="G8" s="27"/>
      <c r="O8" s="16"/>
    </row>
    <row r="9" spans="1:15" ht="15.75" customHeight="1" x14ac:dyDescent="0.25">
      <c r="A9" s="3" t="s">
        <v>22</v>
      </c>
      <c r="B9" s="23" t="s">
        <v>23</v>
      </c>
      <c r="C9" s="29"/>
      <c r="D9" s="25"/>
      <c r="E9" s="26"/>
      <c r="F9" s="25"/>
      <c r="G9" s="27"/>
      <c r="O9" s="16"/>
    </row>
    <row r="10" spans="1:15" ht="15.75" customHeight="1" x14ac:dyDescent="0.25">
      <c r="A10" s="3"/>
      <c r="B10" s="3"/>
      <c r="C10" s="30"/>
      <c r="D10" s="25" t="s">
        <v>97</v>
      </c>
      <c r="E10" s="26"/>
      <c r="F10" s="25"/>
      <c r="G10" s="27"/>
      <c r="O10" s="16"/>
    </row>
    <row r="11" spans="1:15" ht="15.75" customHeight="1" x14ac:dyDescent="0.25">
      <c r="A11" s="3" t="s">
        <v>26</v>
      </c>
      <c r="B11" s="3"/>
      <c r="C11" s="31"/>
      <c r="D11" s="32"/>
      <c r="E11" s="33"/>
      <c r="F11" s="32"/>
      <c r="G11" s="34"/>
      <c r="J11" s="94"/>
      <c r="K11" s="95"/>
      <c r="O11" s="16"/>
    </row>
    <row r="12" spans="1:15" ht="13.5" customHeight="1" x14ac:dyDescent="0.25">
      <c r="A12" s="35" t="s">
        <v>27</v>
      </c>
      <c r="B12" s="3"/>
      <c r="C12" s="4"/>
      <c r="D12" s="3"/>
      <c r="E12" s="4"/>
      <c r="F12" s="3"/>
      <c r="J12" s="1"/>
      <c r="K12" s="96"/>
      <c r="O12" s="16"/>
    </row>
    <row r="13" spans="1:15" x14ac:dyDescent="0.25">
      <c r="C13" s="36" t="s">
        <v>28</v>
      </c>
      <c r="D13" s="37" t="s">
        <v>29</v>
      </c>
      <c r="O13" s="16"/>
    </row>
    <row r="14" spans="1:15" x14ac:dyDescent="0.25">
      <c r="A14" s="38" t="s">
        <v>30</v>
      </c>
      <c r="B14" s="39">
        <v>43731</v>
      </c>
      <c r="C14" s="36" t="s">
        <v>31</v>
      </c>
      <c r="D14" s="1"/>
      <c r="E14"/>
      <c r="O14" s="16"/>
    </row>
    <row r="15" spans="1:15" x14ac:dyDescent="0.25">
      <c r="A15" s="40" t="s">
        <v>32</v>
      </c>
      <c r="B15" s="39">
        <v>43734</v>
      </c>
      <c r="C15" s="14"/>
      <c r="E15" s="172"/>
      <c r="F15" s="172"/>
      <c r="O15" s="16"/>
    </row>
    <row r="16" spans="1:15" ht="7.5" customHeight="1" x14ac:dyDescent="0.25">
      <c r="A16" s="3"/>
      <c r="B16" s="41"/>
      <c r="C16" s="4"/>
      <c r="D16" s="3"/>
      <c r="E16" s="4"/>
      <c r="F16" s="3"/>
      <c r="O16" s="16"/>
    </row>
    <row r="17" spans="1:15" ht="30" customHeight="1" x14ac:dyDescent="0.25">
      <c r="A17" s="97"/>
      <c r="B17" s="12" t="str">
        <f>Facture!L2</f>
        <v>Prestations Gîte Brinchette</v>
      </c>
      <c r="C17" s="97"/>
      <c r="D17" s="97" t="s">
        <v>33</v>
      </c>
      <c r="E17" s="97" t="s">
        <v>34</v>
      </c>
      <c r="F17" s="90" t="s">
        <v>35</v>
      </c>
      <c r="G17" s="90" t="s">
        <v>36</v>
      </c>
      <c r="O17" s="16"/>
    </row>
    <row r="18" spans="1:15" ht="20.25" customHeight="1" x14ac:dyDescent="0.25">
      <c r="A18" s="133"/>
      <c r="B18" s="98" t="s">
        <v>96</v>
      </c>
      <c r="C18" s="44"/>
      <c r="D18" s="45">
        <f>G18/1.1</f>
        <v>705.45454545454538</v>
      </c>
      <c r="E18" s="45" t="str">
        <f>IF(G18=0," ","€")</f>
        <v>€</v>
      </c>
      <c r="F18" s="46">
        <v>0.1</v>
      </c>
      <c r="G18" s="47">
        <v>776</v>
      </c>
      <c r="J18" s="48"/>
      <c r="O18" s="16"/>
    </row>
    <row r="19" spans="1:15" ht="14.25" customHeight="1" x14ac:dyDescent="0.25">
      <c r="A19" s="42"/>
      <c r="B19" s="99" t="s">
        <v>94</v>
      </c>
      <c r="C19" s="44"/>
      <c r="D19" s="45" t="str">
        <f>IF(K21=0," ",G19/1.1)</f>
        <v xml:space="preserve"> </v>
      </c>
      <c r="E19" s="45" t="str">
        <f>IF(K21=0," ","€")</f>
        <v xml:space="preserve"> </v>
      </c>
      <c r="F19" s="46" t="str">
        <f>IF(K21= 0, " ", 10%)</f>
        <v xml:space="preserve"> </v>
      </c>
      <c r="G19" s="47" t="str">
        <f>IF(K21= 0, " ", K21)</f>
        <v xml:space="preserve"> </v>
      </c>
      <c r="J19" s="48"/>
      <c r="L19" s="15"/>
      <c r="O19" s="16"/>
    </row>
    <row r="20" spans="1:15" x14ac:dyDescent="0.25">
      <c r="A20" s="54"/>
      <c r="B20" s="100"/>
      <c r="C20" s="44"/>
      <c r="D20" s="45" t="str">
        <f>IF(K22=0," ",G20/1.1)</f>
        <v xml:space="preserve"> </v>
      </c>
      <c r="E20" s="45" t="str">
        <f>IF(K22=0," ","€")</f>
        <v xml:space="preserve"> </v>
      </c>
      <c r="F20" s="46" t="str">
        <f>IF(K22= 0, " ", 10%)</f>
        <v xml:space="preserve"> </v>
      </c>
      <c r="G20" s="47" t="str">
        <f>IF(K22= 0, " ", K22)</f>
        <v xml:space="preserve"> </v>
      </c>
      <c r="J20" s="8"/>
      <c r="K20" s="101"/>
      <c r="L20" s="52"/>
      <c r="O20" s="16"/>
    </row>
    <row r="21" spans="1:15" x14ac:dyDescent="0.25">
      <c r="A21" s="42"/>
      <c r="B21" s="99" t="s">
        <v>95</v>
      </c>
      <c r="C21" s="49"/>
      <c r="D21" s="45" t="str">
        <f>IF(K20=0," ",G21/1.1)</f>
        <v xml:space="preserve"> </v>
      </c>
      <c r="E21" s="45" t="str">
        <f>IF(K20=0," ","€")</f>
        <v xml:space="preserve"> </v>
      </c>
      <c r="F21" s="46" t="str">
        <f>IF(K20= 0, " ", 10%)</f>
        <v xml:space="preserve"> </v>
      </c>
      <c r="G21" s="47" t="str">
        <f>IF(K20= 0, " ", K20*L20)</f>
        <v xml:space="preserve"> </v>
      </c>
      <c r="J21" s="103"/>
      <c r="K21" s="101"/>
      <c r="O21" s="16"/>
    </row>
    <row r="22" spans="1:15" x14ac:dyDescent="0.25">
      <c r="A22" s="54"/>
      <c r="B22" s="52"/>
      <c r="C22" s="55"/>
      <c r="D22" s="45"/>
      <c r="E22" s="45"/>
      <c r="F22" s="46"/>
      <c r="G22" s="47"/>
      <c r="J22" s="52"/>
      <c r="K22" s="101"/>
      <c r="O22" s="16"/>
    </row>
    <row r="23" spans="1:15" x14ac:dyDescent="0.25">
      <c r="A23" s="42"/>
      <c r="C23" s="55"/>
      <c r="D23" s="45"/>
      <c r="E23" s="42"/>
      <c r="F23" s="56"/>
      <c r="G23" s="56"/>
      <c r="J23" s="112"/>
      <c r="K23" s="104"/>
      <c r="L23" s="4"/>
      <c r="M23" s="4"/>
      <c r="N23" s="4"/>
      <c r="O23" s="16"/>
    </row>
    <row r="24" spans="1:15" x14ac:dyDescent="0.25">
      <c r="A24" s="42"/>
      <c r="B24" t="s">
        <v>47</v>
      </c>
      <c r="C24" s="55"/>
      <c r="D24" s="45"/>
      <c r="E24" s="42"/>
      <c r="F24" s="56"/>
      <c r="G24" s="56"/>
      <c r="J24" s="48"/>
      <c r="K24" s="101"/>
      <c r="O24" s="16"/>
    </row>
    <row r="25" spans="1:15" x14ac:dyDescent="0.25">
      <c r="A25" s="42"/>
      <c r="B25" t="s">
        <v>89</v>
      </c>
      <c r="C25" s="160">
        <v>0</v>
      </c>
      <c r="D25" s="45"/>
      <c r="E25" s="42"/>
      <c r="F25" s="56"/>
      <c r="G25" s="56"/>
      <c r="J25" s="48"/>
      <c r="K25" s="101"/>
      <c r="O25" s="16"/>
    </row>
    <row r="26" spans="1:15" x14ac:dyDescent="0.25">
      <c r="A26" s="42"/>
      <c r="B26" s="58" t="s">
        <v>90</v>
      </c>
      <c r="C26" s="160">
        <v>14</v>
      </c>
      <c r="D26" s="45"/>
      <c r="E26" s="45"/>
      <c r="F26" s="46"/>
      <c r="G26" s="47"/>
      <c r="J26" s="50"/>
      <c r="K26" s="101"/>
      <c r="O26" s="16"/>
    </row>
    <row r="27" spans="1:15" x14ac:dyDescent="0.25">
      <c r="A27" s="42"/>
      <c r="B27" s="49" t="s">
        <v>91</v>
      </c>
      <c r="C27" s="1">
        <v>3</v>
      </c>
      <c r="D27" s="56"/>
      <c r="E27" s="42" t="s">
        <v>92</v>
      </c>
      <c r="F27" s="56"/>
      <c r="G27" s="47">
        <v>30</v>
      </c>
      <c r="H27" s="61"/>
      <c r="J27" s="15"/>
      <c r="O27" s="16"/>
    </row>
    <row r="28" spans="1:15" x14ac:dyDescent="0.25">
      <c r="A28" s="42"/>
      <c r="B28" s="49"/>
      <c r="D28" s="42"/>
      <c r="E28" s="42"/>
      <c r="F28" s="46"/>
      <c r="G28" s="47"/>
      <c r="H28" s="62"/>
      <c r="L28" s="35"/>
      <c r="M28" s="63"/>
      <c r="N28" s="63"/>
      <c r="O28" s="16"/>
    </row>
    <row r="29" spans="1:15" ht="11.25" customHeight="1" x14ac:dyDescent="0.25">
      <c r="A29" s="42"/>
      <c r="B29" s="49"/>
      <c r="C29" s="42"/>
      <c r="D29" s="56"/>
      <c r="E29" s="42"/>
      <c r="F29" s="56"/>
      <c r="G29" s="56"/>
      <c r="H29" s="61"/>
      <c r="J29" s="35"/>
      <c r="K29" s="35"/>
      <c r="L29" s="35"/>
      <c r="M29" s="35"/>
      <c r="N29" s="63"/>
      <c r="O29" s="16"/>
    </row>
    <row r="30" spans="1:15" ht="25.5" customHeight="1" x14ac:dyDescent="0.25">
      <c r="A30" s="66"/>
      <c r="B30" s="65"/>
      <c r="C30" s="66"/>
      <c r="D30" s="67"/>
      <c r="E30" s="66"/>
      <c r="F30" s="67"/>
      <c r="G30" s="67"/>
      <c r="H30" s="61"/>
    </row>
    <row r="31" spans="1:15" x14ac:dyDescent="0.25">
      <c r="A31" s="3"/>
      <c r="B31" s="3"/>
      <c r="C31" s="4"/>
      <c r="D31" s="3"/>
      <c r="E31" s="4"/>
      <c r="F31" s="3"/>
      <c r="G31" s="3"/>
    </row>
    <row r="32" spans="1:15" x14ac:dyDescent="0.25">
      <c r="A32" s="90" t="s">
        <v>52</v>
      </c>
      <c r="B32" s="90" t="s">
        <v>53</v>
      </c>
      <c r="C32" s="90" t="s">
        <v>54</v>
      </c>
      <c r="D32" s="90" t="s">
        <v>55</v>
      </c>
      <c r="E32" s="4"/>
      <c r="F32" s="162"/>
      <c r="G32" s="163"/>
    </row>
    <row r="33" spans="1:7" ht="28.5" customHeight="1" x14ac:dyDescent="0.25">
      <c r="A33" s="70">
        <v>0.1</v>
      </c>
      <c r="B33" s="71">
        <f>SUMIF(F18:F30,A33,D18:D30)</f>
        <v>705.45454545454538</v>
      </c>
      <c r="C33" s="71">
        <f>B33*A33</f>
        <v>70.545454545454547</v>
      </c>
      <c r="D33" s="71">
        <f>B33+C33</f>
        <v>775.99999999999989</v>
      </c>
      <c r="E33" s="4"/>
      <c r="F33" s="164"/>
      <c r="G33" s="165"/>
    </row>
    <row r="34" spans="1:7" ht="28.5" customHeight="1" x14ac:dyDescent="0.25">
      <c r="A34" s="70"/>
      <c r="B34" s="71"/>
      <c r="C34" s="71"/>
      <c r="D34" s="71"/>
      <c r="E34" s="4"/>
      <c r="F34" s="164"/>
      <c r="G34" s="165"/>
    </row>
    <row r="35" spans="1:7" ht="28.5" customHeight="1" x14ac:dyDescent="0.25">
      <c r="A35" s="161" t="s">
        <v>57</v>
      </c>
      <c r="B35" s="71"/>
      <c r="C35" s="71"/>
      <c r="D35" s="71">
        <f>G27</f>
        <v>30</v>
      </c>
      <c r="E35" s="4"/>
      <c r="F35" s="164"/>
      <c r="G35" s="165"/>
    </row>
    <row r="36" spans="1:7" ht="28.5" customHeight="1" thickBot="1" x14ac:dyDescent="0.3">
      <c r="A36" s="3"/>
      <c r="B36" s="3"/>
      <c r="C36" s="4"/>
      <c r="D36" s="3"/>
      <c r="E36" s="4"/>
      <c r="F36" s="164"/>
      <c r="G36" s="165"/>
    </row>
    <row r="37" spans="1:7" s="4" customFormat="1" ht="23.25" customHeight="1" thickBot="1" x14ac:dyDescent="0.3">
      <c r="C37" s="105" t="s">
        <v>61</v>
      </c>
      <c r="D37" s="74">
        <f>D33+D34+D35</f>
        <v>805.99999999999989</v>
      </c>
      <c r="E37" s="75"/>
      <c r="F37" s="166"/>
      <c r="G37" s="167"/>
    </row>
    <row r="38" spans="1:7" ht="21" customHeight="1" x14ac:dyDescent="0.25">
      <c r="A38" s="4"/>
      <c r="B38" s="77"/>
      <c r="C38" s="78"/>
      <c r="D38" s="77"/>
      <c r="E38" s="168"/>
      <c r="F38" s="168"/>
    </row>
    <row r="39" spans="1:7" ht="21" customHeight="1" x14ac:dyDescent="0.25">
      <c r="B39" s="63"/>
      <c r="C39" s="106"/>
      <c r="E39" s="168"/>
      <c r="F39" s="168"/>
    </row>
    <row r="40" spans="1:7" ht="21" customHeight="1" x14ac:dyDescent="0.25">
      <c r="C40" s="78"/>
      <c r="D40" s="77"/>
      <c r="E40" s="168"/>
      <c r="F40" s="168"/>
    </row>
    <row r="41" spans="1:7" ht="15.75" customHeight="1" x14ac:dyDescent="0.25">
      <c r="A41" s="79"/>
      <c r="C41" s="4"/>
      <c r="D41" s="3"/>
      <c r="E41" s="168"/>
      <c r="F41" s="168"/>
    </row>
    <row r="42" spans="1:7" ht="15.75" customHeight="1" x14ac:dyDescent="0.25">
      <c r="C42" s="4"/>
      <c r="D42" s="14"/>
    </row>
    <row r="43" spans="1:7" ht="21" customHeight="1" x14ac:dyDescent="0.25">
      <c r="A43" s="80" t="s">
        <v>69</v>
      </c>
      <c r="B43" s="81"/>
      <c r="C43" s="82"/>
      <c r="D43" s="81"/>
      <c r="E43" s="82"/>
      <c r="F43" s="81"/>
      <c r="G43" s="83"/>
    </row>
    <row r="44" spans="1:7" ht="18.75" customHeight="1" x14ac:dyDescent="0.25">
      <c r="A44" s="84" t="s">
        <v>70</v>
      </c>
      <c r="B44" s="85"/>
      <c r="C44" s="86"/>
      <c r="D44" s="85"/>
      <c r="E44" s="86"/>
      <c r="F44" s="85"/>
      <c r="G44" s="87"/>
    </row>
    <row r="45" spans="1:7" ht="25.5" customHeight="1" x14ac:dyDescent="0.25"/>
    <row r="46" spans="1:7" ht="30" customHeight="1" x14ac:dyDescent="0.25"/>
    <row r="47" spans="1:7" ht="30" customHeight="1" x14ac:dyDescent="0.25"/>
    <row r="56" ht="15.75" customHeight="1" x14ac:dyDescent="0.25"/>
    <row r="57" ht="15.75" customHeight="1" x14ac:dyDescent="0.25"/>
  </sheetData>
  <mergeCells count="8">
    <mergeCell ref="E40:F40"/>
    <mergeCell ref="E41:F41"/>
    <mergeCell ref="D1:G1"/>
    <mergeCell ref="E2:F2"/>
    <mergeCell ref="E3:F3"/>
    <mergeCell ref="E15:F15"/>
    <mergeCell ref="E38:F38"/>
    <mergeCell ref="E39:F39"/>
  </mergeCells>
  <conditionalFormatting sqref="AD46">
    <cfRule type="containsText" dxfId="131" priority="22" operator="containsText" text="OK"/>
  </conditionalFormatting>
  <conditionalFormatting sqref="AD46">
    <cfRule type="containsText" dxfId="130" priority="23" operator="containsText" text="OK"/>
  </conditionalFormatting>
  <conditionalFormatting sqref="AE45">
    <cfRule type="containsText" dxfId="129" priority="24" operator="containsText" text="OK"/>
  </conditionalFormatting>
  <conditionalFormatting sqref="AE45">
    <cfRule type="containsText" dxfId="128" priority="25" operator="containsText" text="OK"/>
  </conditionalFormatting>
  <conditionalFormatting sqref="AE46">
    <cfRule type="containsText" dxfId="127" priority="26" operator="containsText" text="OK"/>
  </conditionalFormatting>
  <conditionalFormatting sqref="AE46">
    <cfRule type="containsText" dxfId="126" priority="27" operator="containsText" text="OK"/>
  </conditionalFormatting>
  <conditionalFormatting sqref="AE47">
    <cfRule type="containsText" dxfId="125" priority="28" operator="containsText" text="OK"/>
  </conditionalFormatting>
  <conditionalFormatting sqref="AE47">
    <cfRule type="containsText" dxfId="124" priority="29" operator="containsText" text="OK"/>
  </conditionalFormatting>
  <conditionalFormatting sqref="AE50">
    <cfRule type="containsText" dxfId="123" priority="30" operator="containsText" text="OK"/>
  </conditionalFormatting>
  <conditionalFormatting sqref="AE50">
    <cfRule type="containsText" dxfId="122" priority="31" operator="containsText" text="OK"/>
  </conditionalFormatting>
  <conditionalFormatting sqref="AJ47">
    <cfRule type="containsText" dxfId="121" priority="32" operator="containsText" text="OK"/>
  </conditionalFormatting>
  <conditionalFormatting sqref="AJ47">
    <cfRule type="containsText" dxfId="120" priority="33" operator="containsText" text="OK"/>
  </conditionalFormatting>
  <conditionalFormatting sqref="AJ50">
    <cfRule type="containsText" dxfId="119" priority="34" operator="containsText" text="OK"/>
  </conditionalFormatting>
  <conditionalFormatting sqref="AJ50">
    <cfRule type="containsText" dxfId="118" priority="35" operator="containsText" text="OK"/>
  </conditionalFormatting>
  <conditionalFormatting sqref="AK47">
    <cfRule type="containsText" dxfId="117" priority="36" operator="containsText" text="OK"/>
  </conditionalFormatting>
  <conditionalFormatting sqref="AK47">
    <cfRule type="containsText" dxfId="116" priority="37" operator="containsText" text="OK"/>
  </conditionalFormatting>
  <conditionalFormatting sqref="AK50">
    <cfRule type="containsText" dxfId="115" priority="38" operator="containsText" text="OK"/>
  </conditionalFormatting>
  <conditionalFormatting sqref="AK50">
    <cfRule type="containsText" dxfId="114" priority="39" operator="containsText" text="OK"/>
  </conditionalFormatting>
  <conditionalFormatting sqref="AL47">
    <cfRule type="containsText" dxfId="113" priority="40" operator="containsText" text="OK"/>
  </conditionalFormatting>
  <conditionalFormatting sqref="AL47">
    <cfRule type="containsText" dxfId="112" priority="41" operator="containsText" text="OK"/>
  </conditionalFormatting>
  <conditionalFormatting sqref="AL50">
    <cfRule type="containsText" dxfId="111" priority="42" operator="containsText" text="OK"/>
  </conditionalFormatting>
  <conditionalFormatting sqref="AL50">
    <cfRule type="containsText" dxfId="110" priority="43" operator="containsText" text="OK"/>
  </conditionalFormatting>
  <conditionalFormatting sqref="AM47">
    <cfRule type="containsText" dxfId="109" priority="44" operator="containsText" text="OK"/>
  </conditionalFormatting>
  <conditionalFormatting sqref="AM47">
    <cfRule type="containsText" dxfId="108" priority="45" operator="containsText" text="OK"/>
  </conditionalFormatting>
  <conditionalFormatting sqref="AM50">
    <cfRule type="containsText" dxfId="107" priority="46" operator="containsText" text="OK"/>
  </conditionalFormatting>
  <conditionalFormatting sqref="AM50">
    <cfRule type="containsText" dxfId="106" priority="47" operator="containsText" text="OK"/>
  </conditionalFormatting>
  <conditionalFormatting sqref="AN47">
    <cfRule type="containsText" dxfId="105" priority="48" operator="containsText" text="OK"/>
  </conditionalFormatting>
  <conditionalFormatting sqref="AN47">
    <cfRule type="containsText" dxfId="104" priority="49" operator="containsText" text="OK"/>
  </conditionalFormatting>
  <conditionalFormatting sqref="AN50">
    <cfRule type="containsText" dxfId="103" priority="50" operator="containsText" text="OK"/>
  </conditionalFormatting>
  <conditionalFormatting sqref="AN50">
    <cfRule type="containsText" dxfId="102" priority="51" operator="containsText" text="OK"/>
  </conditionalFormatting>
  <conditionalFormatting sqref="AO47">
    <cfRule type="containsText" dxfId="101" priority="52" operator="containsText" text="OK"/>
  </conditionalFormatting>
  <conditionalFormatting sqref="AO47">
    <cfRule type="containsText" dxfId="100" priority="53" operator="containsText" text="OK"/>
  </conditionalFormatting>
  <conditionalFormatting sqref="AO50">
    <cfRule type="containsText" dxfId="99" priority="54" operator="containsText" text="OK"/>
  </conditionalFormatting>
  <conditionalFormatting sqref="AO50">
    <cfRule type="containsText" dxfId="98" priority="55" operator="containsText" text="OK"/>
  </conditionalFormatting>
  <conditionalFormatting sqref="AP47">
    <cfRule type="containsText" dxfId="97" priority="56" operator="containsText" text="OK"/>
  </conditionalFormatting>
  <conditionalFormatting sqref="AP47">
    <cfRule type="containsText" dxfId="96" priority="57" operator="containsText" text="OK"/>
  </conditionalFormatting>
  <conditionalFormatting sqref="AP50">
    <cfRule type="containsText" dxfId="95" priority="58" operator="containsText" text="OK"/>
  </conditionalFormatting>
  <conditionalFormatting sqref="AP50">
    <cfRule type="containsText" dxfId="94" priority="59" operator="containsText" text="OK"/>
  </conditionalFormatting>
  <conditionalFormatting sqref="AQ47">
    <cfRule type="containsText" dxfId="93" priority="60" operator="containsText" text="OK"/>
  </conditionalFormatting>
  <conditionalFormatting sqref="AQ47">
    <cfRule type="containsText" dxfId="92" priority="61" operator="containsText" text="OK"/>
  </conditionalFormatting>
  <conditionalFormatting sqref="AQ50">
    <cfRule type="containsText" dxfId="91" priority="62" operator="containsText" text="OK"/>
  </conditionalFormatting>
  <conditionalFormatting sqref="AQ50">
    <cfRule type="containsText" dxfId="90" priority="63" operator="containsText" text="OK"/>
  </conditionalFormatting>
  <conditionalFormatting sqref="D2:G2">
    <cfRule type="expression" dxfId="89" priority="8">
      <formula>$J$23="Petit Nay"</formula>
    </cfRule>
    <cfRule type="expression" dxfId="88" priority="12">
      <formula>$J$23="Lauberoye"</formula>
    </cfRule>
    <cfRule type="expression" dxfId="87" priority="16">
      <formula>$J$23="Brinchette"</formula>
    </cfRule>
    <cfRule type="expression" dxfId="86" priority="20">
      <formula>$J$23="Manola"</formula>
    </cfRule>
    <cfRule type="containsText" priority="21" operator="containsText" text="Manola">
      <formula>NOT(ISERROR(SEARCH("Manola",D2)))</formula>
    </cfRule>
  </conditionalFormatting>
  <conditionalFormatting sqref="A17:G17">
    <cfRule type="expression" dxfId="85" priority="7">
      <formula>$J$23="Petit Nay"</formula>
    </cfRule>
    <cfRule type="expression" dxfId="84" priority="11">
      <formula>$J$23="Lauberoye"</formula>
    </cfRule>
    <cfRule type="expression" dxfId="83" priority="15">
      <formula>$J$23="Brinchette"</formula>
    </cfRule>
    <cfRule type="expression" dxfId="82" priority="19">
      <formula>$J$23="Manola"</formula>
    </cfRule>
  </conditionalFormatting>
  <conditionalFormatting sqref="A32:D32">
    <cfRule type="expression" dxfId="81" priority="6">
      <formula>$J$23="Petit Nay"</formula>
    </cfRule>
    <cfRule type="expression" dxfId="80" priority="10">
      <formula>$J$23="Lauberoye"</formula>
    </cfRule>
    <cfRule type="expression" dxfId="79" priority="14">
      <formula>$J$23="Brinchette"</formula>
    </cfRule>
    <cfRule type="expression" dxfId="78" priority="18">
      <formula>$J$23="Manola"</formula>
    </cfRule>
  </conditionalFormatting>
  <conditionalFormatting sqref="C37">
    <cfRule type="expression" dxfId="77" priority="5">
      <formula>$J$23="Petit Nay"</formula>
    </cfRule>
    <cfRule type="expression" dxfId="76" priority="9">
      <formula>$J$23="Lauberoye"</formula>
    </cfRule>
    <cfRule type="expression" dxfId="75" priority="13">
      <formula>$J$23="Brinchette"</formula>
    </cfRule>
    <cfRule type="expression" dxfId="74" priority="17">
      <formula>$J$23="Manola"</formula>
    </cfRule>
  </conditionalFormatting>
  <conditionalFormatting sqref="F37">
    <cfRule type="expression" dxfId="73" priority="1">
      <formula>$J$23="Petit Nay"</formula>
    </cfRule>
    <cfRule type="expression" dxfId="72" priority="2">
      <formula>$J$23="Lauberoye"</formula>
    </cfRule>
    <cfRule type="expression" dxfId="71" priority="3">
      <formula>$J$23="Brinchette"</formula>
    </cfRule>
    <cfRule type="expression" dxfId="70" priority="4">
      <formula>$J$23="Manola"</formula>
    </cfRule>
  </conditionalFormatting>
  <dataValidations count="1">
    <dataValidation type="list" allowBlank="1" showInputMessage="1" showErrorMessage="1" promptTitle="paiement" prompt="choisir le paiement" sqref="A15" xr:uid="{E5DD3123-15AB-458D-8B1A-B8E1CD628383}">
      <formula1>paiement</formula1>
      <formula2>0</formula2>
    </dataValidation>
  </dataValidations>
  <hyperlinks>
    <hyperlink ref="B8" r:id="rId1" xr:uid="{604E2843-A2FB-44EA-BC33-F7C82E6EECE9}"/>
    <hyperlink ref="B9" r:id="rId2" xr:uid="{A62A2FC0-421F-4EC7-A143-99E8F1C6117A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9"/>
  <sheetViews>
    <sheetView tabSelected="1" zoomScaleNormal="100" workbookViewId="0">
      <selection activeCell="G3" sqref="G3"/>
    </sheetView>
  </sheetViews>
  <sheetFormatPr baseColWidth="10" defaultColWidth="9.140625" defaultRowHeight="15" x14ac:dyDescent="0.25"/>
  <cols>
    <col min="1" max="1" width="10.7109375" customWidth="1"/>
    <col min="2" max="2" width="33.28515625" customWidth="1"/>
    <col min="3" max="3" width="10.85546875" style="1" customWidth="1"/>
    <col min="4" max="4" width="12.28515625" customWidth="1"/>
    <col min="5" max="5" width="5.42578125" style="1" customWidth="1"/>
    <col min="6" max="6" width="11" customWidth="1"/>
    <col min="7" max="7" width="12.85546875" customWidth="1"/>
    <col min="10" max="10" width="24" customWidth="1"/>
    <col min="11" max="11" width="26.85546875" customWidth="1"/>
    <col min="12" max="12" width="36.42578125" customWidth="1"/>
    <col min="13" max="13" width="26.42578125" customWidth="1"/>
    <col min="14" max="1025" width="9.140625" customWidth="1"/>
  </cols>
  <sheetData>
    <row r="1" spans="1:15" ht="28.5" customHeight="1" x14ac:dyDescent="0.25">
      <c r="A1" s="2"/>
      <c r="B1" s="3"/>
      <c r="C1" s="4"/>
      <c r="D1" s="169" t="s">
        <v>77</v>
      </c>
      <c r="E1" s="169"/>
      <c r="F1" s="169"/>
      <c r="G1" s="169"/>
      <c r="K1" s="5" t="s">
        <v>1</v>
      </c>
      <c r="L1" s="6" t="s">
        <v>2</v>
      </c>
    </row>
    <row r="2" spans="1:15" ht="21.75" x14ac:dyDescent="0.25">
      <c r="A2" s="157" t="s">
        <v>0</v>
      </c>
      <c r="B2" s="3"/>
      <c r="C2" s="4"/>
      <c r="D2" s="7" t="s">
        <v>3</v>
      </c>
      <c r="E2" s="170" t="s">
        <v>4</v>
      </c>
      <c r="F2" s="170"/>
      <c r="G2" s="7" t="s">
        <v>5</v>
      </c>
      <c r="K2" s="5" t="s">
        <v>6</v>
      </c>
      <c r="L2" s="6" t="s">
        <v>7</v>
      </c>
    </row>
    <row r="3" spans="1:15" ht="17.25" customHeight="1" x14ac:dyDescent="0.25">
      <c r="A3" s="3" t="s">
        <v>8</v>
      </c>
      <c r="B3" s="3"/>
      <c r="C3" s="4"/>
      <c r="D3" s="9">
        <f>M8</f>
        <v>0</v>
      </c>
      <c r="E3" s="171">
        <f>L8</f>
        <v>0</v>
      </c>
      <c r="F3" s="171"/>
      <c r="G3" s="9">
        <f>Facture!G3</f>
        <v>0</v>
      </c>
      <c r="I3" s="10"/>
      <c r="J3" s="11" t="str">
        <f>UPPER(LEFT(K27,2))</f>
        <v>0</v>
      </c>
      <c r="K3" s="5" t="s">
        <v>9</v>
      </c>
      <c r="L3" s="12" t="s">
        <v>10</v>
      </c>
    </row>
    <row r="4" spans="1:15" x14ac:dyDescent="0.25">
      <c r="A4" s="3" t="s">
        <v>11</v>
      </c>
      <c r="B4" s="3"/>
      <c r="C4" s="4"/>
      <c r="D4" s="3"/>
      <c r="E4" s="4"/>
      <c r="F4" s="3"/>
      <c r="G4" s="118"/>
      <c r="K4" s="5" t="s">
        <v>12</v>
      </c>
      <c r="L4" s="13" t="s">
        <v>13</v>
      </c>
    </row>
    <row r="5" spans="1:15" ht="7.5" customHeight="1" x14ac:dyDescent="0.25">
      <c r="A5" s="3"/>
      <c r="B5" s="3"/>
      <c r="C5" s="14"/>
      <c r="D5" s="3"/>
      <c r="E5" s="4"/>
      <c r="F5" s="3"/>
    </row>
    <row r="6" spans="1:15" ht="13.5" customHeight="1" x14ac:dyDescent="0.25">
      <c r="A6" s="3" t="s">
        <v>14</v>
      </c>
      <c r="B6" s="3"/>
      <c r="C6" s="4"/>
      <c r="D6" s="3"/>
      <c r="E6" s="4"/>
      <c r="F6" s="3"/>
      <c r="I6" s="1"/>
      <c r="J6" s="15" t="s">
        <v>75</v>
      </c>
      <c r="O6" s="16"/>
    </row>
    <row r="7" spans="1:15" ht="15.75" customHeight="1" x14ac:dyDescent="0.25">
      <c r="A7" s="3"/>
      <c r="B7" s="3"/>
      <c r="C7" s="17"/>
      <c r="D7" s="18"/>
      <c r="E7" s="19"/>
      <c r="F7" s="20"/>
      <c r="G7" s="21"/>
      <c r="J7" s="22" t="s">
        <v>15</v>
      </c>
      <c r="K7" s="15" t="s">
        <v>16</v>
      </c>
      <c r="L7" s="15" t="s">
        <v>17</v>
      </c>
      <c r="M7" s="15" t="s">
        <v>18</v>
      </c>
      <c r="O7" s="16"/>
    </row>
    <row r="8" spans="1:15" ht="15.75" customHeight="1" x14ac:dyDescent="0.25">
      <c r="A8" s="3" t="s">
        <v>19</v>
      </c>
      <c r="B8" s="23" t="s">
        <v>20</v>
      </c>
      <c r="C8" s="24"/>
      <c r="D8" s="25" t="s">
        <v>78</v>
      </c>
      <c r="E8" s="26"/>
      <c r="F8" s="25"/>
      <c r="G8" s="27"/>
      <c r="J8" s="107">
        <f>Facture!J8</f>
        <v>0</v>
      </c>
      <c r="K8" s="107">
        <f>Facture!K8</f>
        <v>0</v>
      </c>
      <c r="L8" s="107">
        <f>Facture!L8</f>
        <v>0</v>
      </c>
      <c r="M8" s="107">
        <f>Facture!M8</f>
        <v>0</v>
      </c>
      <c r="N8" s="107" t="str">
        <f>Facture!P8</f>
        <v/>
      </c>
      <c r="O8" s="16"/>
    </row>
    <row r="9" spans="1:15" ht="15.75" customHeight="1" x14ac:dyDescent="0.25">
      <c r="A9" s="3" t="s">
        <v>22</v>
      </c>
      <c r="B9" s="23" t="s">
        <v>23</v>
      </c>
      <c r="C9" s="29"/>
      <c r="D9" s="25" t="s">
        <v>79</v>
      </c>
      <c r="E9" s="26"/>
      <c r="F9" s="25"/>
      <c r="G9" s="27"/>
      <c r="J9" s="107">
        <f>Facture!J9</f>
        <v>0</v>
      </c>
      <c r="K9" s="107">
        <f>Facture!K9</f>
        <v>0</v>
      </c>
      <c r="L9" s="107">
        <f>Facture!L9</f>
        <v>0</v>
      </c>
      <c r="M9" s="107">
        <f>Facture!M9</f>
        <v>0</v>
      </c>
      <c r="N9" s="107" t="str">
        <f>Facture!P9</f>
        <v/>
      </c>
      <c r="O9" s="16"/>
    </row>
    <row r="10" spans="1:15" ht="15.75" customHeight="1" x14ac:dyDescent="0.25">
      <c r="A10" s="3"/>
      <c r="B10" s="3"/>
      <c r="C10" s="30"/>
      <c r="D10" s="25" t="s">
        <v>80</v>
      </c>
      <c r="E10" s="26"/>
      <c r="F10" s="25"/>
      <c r="G10" s="27"/>
      <c r="J10" s="107">
        <f>Facture!J10</f>
        <v>0</v>
      </c>
      <c r="K10" s="107">
        <f>Facture!K10</f>
        <v>0</v>
      </c>
      <c r="L10" s="107">
        <f>Facture!L10</f>
        <v>0</v>
      </c>
      <c r="M10" s="107">
        <f>Facture!M10</f>
        <v>0</v>
      </c>
      <c r="N10" s="107" t="str">
        <f>Facture!P10</f>
        <v/>
      </c>
      <c r="O10" s="16"/>
    </row>
    <row r="11" spans="1:15" ht="15.75" customHeight="1" x14ac:dyDescent="0.25">
      <c r="A11" s="3" t="s">
        <v>26</v>
      </c>
      <c r="B11" s="3"/>
      <c r="C11" s="31"/>
      <c r="D11" s="32"/>
      <c r="E11" s="33"/>
      <c r="F11" s="32"/>
      <c r="G11" s="34"/>
      <c r="J11" s="107">
        <f>Facture!J11</f>
        <v>0</v>
      </c>
      <c r="K11" s="107">
        <f>Facture!K11</f>
        <v>0</v>
      </c>
      <c r="L11" s="107">
        <f>Facture!L11</f>
        <v>0</v>
      </c>
      <c r="M11" s="107">
        <f>Facture!M11</f>
        <v>0</v>
      </c>
      <c r="N11" s="107" t="str">
        <f>Facture!P11</f>
        <v/>
      </c>
      <c r="O11" s="16"/>
    </row>
    <row r="12" spans="1:15" ht="13.5" customHeight="1" x14ac:dyDescent="0.25">
      <c r="A12" s="35" t="s">
        <v>27</v>
      </c>
      <c r="B12" s="3"/>
      <c r="C12" s="4"/>
      <c r="D12" s="3"/>
      <c r="E12" s="4"/>
      <c r="F12" s="3"/>
      <c r="J12" s="107">
        <f>Facture!J12</f>
        <v>0</v>
      </c>
      <c r="K12" s="107">
        <f>Facture!K12</f>
        <v>0</v>
      </c>
      <c r="L12" s="107">
        <f>Facture!L12</f>
        <v>0</v>
      </c>
      <c r="M12" s="107">
        <f>Facture!M12</f>
        <v>0</v>
      </c>
      <c r="N12" s="107" t="str">
        <f>Facture!P12</f>
        <v/>
      </c>
      <c r="O12" s="16"/>
    </row>
    <row r="13" spans="1:15" x14ac:dyDescent="0.25">
      <c r="C13" s="36" t="s">
        <v>28</v>
      </c>
      <c r="D13" s="37" t="s">
        <v>29</v>
      </c>
      <c r="J13" s="107">
        <f>Facture!J13</f>
        <v>0</v>
      </c>
      <c r="K13" s="107">
        <f>Facture!K13</f>
        <v>0</v>
      </c>
      <c r="L13" s="107">
        <f>Facture!L13</f>
        <v>0</v>
      </c>
      <c r="M13" s="107">
        <f>Facture!M13</f>
        <v>0</v>
      </c>
      <c r="N13" s="107" t="str">
        <f>Facture!P13</f>
        <v/>
      </c>
      <c r="O13" s="16"/>
    </row>
    <row r="14" spans="1:15" x14ac:dyDescent="0.25">
      <c r="A14" s="38" t="s">
        <v>30</v>
      </c>
      <c r="B14" s="39"/>
      <c r="C14" s="36" t="s">
        <v>31</v>
      </c>
      <c r="D14" s="1"/>
      <c r="E14"/>
      <c r="J14" s="107">
        <f>Facture!J14</f>
        <v>0</v>
      </c>
      <c r="K14" s="107">
        <f>Facture!K14</f>
        <v>0</v>
      </c>
      <c r="L14" s="107">
        <f>Facture!L14</f>
        <v>0</v>
      </c>
      <c r="M14" s="107">
        <f>Facture!M14</f>
        <v>0</v>
      </c>
      <c r="N14" s="107" t="str">
        <f>Facture!P14</f>
        <v/>
      </c>
      <c r="O14" s="16"/>
    </row>
    <row r="15" spans="1:15" x14ac:dyDescent="0.25">
      <c r="A15" s="40" t="s">
        <v>32</v>
      </c>
      <c r="B15" s="39"/>
      <c r="C15" s="14"/>
      <c r="E15" s="172"/>
      <c r="F15" s="172"/>
      <c r="J15" s="107">
        <f>Facture!J15</f>
        <v>0</v>
      </c>
      <c r="K15" s="107">
        <f>Facture!K15</f>
        <v>0</v>
      </c>
      <c r="L15" s="107">
        <f>Facture!L15</f>
        <v>0</v>
      </c>
      <c r="M15" s="107">
        <f>Facture!M15</f>
        <v>0</v>
      </c>
      <c r="N15" s="107" t="str">
        <f>Facture!P15</f>
        <v/>
      </c>
      <c r="O15" s="16"/>
    </row>
    <row r="16" spans="1:15" ht="7.5" customHeight="1" x14ac:dyDescent="0.25">
      <c r="A16" s="3"/>
      <c r="B16" s="41"/>
      <c r="C16" s="4"/>
      <c r="D16" s="3"/>
      <c r="E16" s="4"/>
      <c r="F16" s="3"/>
      <c r="O16" s="16"/>
    </row>
    <row r="17" spans="1:15" ht="30" customHeight="1" x14ac:dyDescent="0.25">
      <c r="A17" s="116" t="str">
        <f>IF(DAY($B$14)+(MONTH($B$14)*30)+(YEAR($B$14)*365)&lt;736871,"Exercice 2017-2018","Exercice  2018-2019")</f>
        <v>Exercice 2017-2018</v>
      </c>
      <c r="B17" s="117" t="e">
        <f>VLOOKUP(K27,K1:L4,2,0)</f>
        <v>#N/A</v>
      </c>
      <c r="C17" s="7"/>
      <c r="D17" s="116" t="s">
        <v>33</v>
      </c>
      <c r="E17" s="7" t="s">
        <v>34</v>
      </c>
      <c r="F17" s="7" t="s">
        <v>35</v>
      </c>
      <c r="G17" s="7" t="s">
        <v>36</v>
      </c>
      <c r="J17" s="118"/>
      <c r="O17" s="16"/>
    </row>
    <row r="18" spans="1:15" ht="20.25" customHeight="1" x14ac:dyDescent="0.25">
      <c r="A18" s="42"/>
      <c r="B18" s="43" t="s">
        <v>37</v>
      </c>
      <c r="C18" s="44"/>
      <c r="D18" s="45">
        <f>G18/1.1</f>
        <v>0</v>
      </c>
      <c r="E18" s="45" t="str">
        <f>IF(G18=0," ","€")</f>
        <v xml:space="preserve"> </v>
      </c>
      <c r="F18" s="46">
        <v>0.1</v>
      </c>
      <c r="G18" s="47">
        <f>K29</f>
        <v>0</v>
      </c>
      <c r="J18" s="48"/>
      <c r="O18" s="16"/>
    </row>
    <row r="19" spans="1:15" ht="14.25" customHeight="1" x14ac:dyDescent="0.25">
      <c r="A19" s="42"/>
      <c r="B19" s="49"/>
      <c r="C19" s="44"/>
      <c r="D19" s="45"/>
      <c r="E19" s="45"/>
      <c r="F19" s="46"/>
      <c r="G19" s="47"/>
      <c r="J19" s="48"/>
      <c r="L19" s="15" t="s">
        <v>38</v>
      </c>
      <c r="O19" s="16"/>
    </row>
    <row r="20" spans="1:15" x14ac:dyDescent="0.25">
      <c r="A20" s="42"/>
      <c r="B20" s="56"/>
      <c r="C20" s="122"/>
      <c r="D20" s="45"/>
      <c r="E20" s="45"/>
      <c r="F20" s="46"/>
      <c r="G20" s="47"/>
      <c r="J20" s="50" t="s">
        <v>39</v>
      </c>
      <c r="K20" s="51">
        <f>Facture!K20</f>
        <v>0</v>
      </c>
      <c r="L20" s="52">
        <v>3</v>
      </c>
      <c r="M20">
        <f>L20*K20*K26</f>
        <v>0</v>
      </c>
      <c r="O20" s="16"/>
    </row>
    <row r="21" spans="1:15" x14ac:dyDescent="0.25">
      <c r="A21" s="42"/>
      <c r="B21" s="123"/>
      <c r="C21" s="124"/>
      <c r="D21" s="45"/>
      <c r="E21" s="125"/>
      <c r="F21" s="126"/>
      <c r="G21" s="47"/>
      <c r="J21" s="48" t="s">
        <v>42</v>
      </c>
      <c r="K21" s="51">
        <f>Facture!K21</f>
        <v>0</v>
      </c>
      <c r="O21" s="16"/>
    </row>
    <row r="22" spans="1:15" x14ac:dyDescent="0.25">
      <c r="A22" s="53"/>
      <c r="B22" s="127" t="str">
        <f>Facture!D8</f>
        <v>nom prénom</v>
      </c>
      <c r="C22" s="121"/>
      <c r="D22" s="45"/>
      <c r="E22" s="45"/>
      <c r="F22" s="46"/>
      <c r="G22" s="47"/>
      <c r="J22" s="48" t="s">
        <v>43</v>
      </c>
      <c r="K22" s="51">
        <f>Facture!K22</f>
        <v>0</v>
      </c>
      <c r="O22" s="16"/>
    </row>
    <row r="23" spans="1:15" x14ac:dyDescent="0.25">
      <c r="A23" s="54"/>
      <c r="B23" s="128"/>
      <c r="C23" s="55"/>
      <c r="D23" s="45"/>
      <c r="E23" s="42"/>
      <c r="F23" s="56"/>
      <c r="G23" s="56"/>
      <c r="J23" s="14" t="s">
        <v>44</v>
      </c>
      <c r="K23" s="51">
        <f>Facture!K23</f>
        <v>0</v>
      </c>
      <c r="L23" s="4"/>
      <c r="M23" s="4"/>
      <c r="N23" s="4"/>
      <c r="O23" s="16"/>
    </row>
    <row r="24" spans="1:15" x14ac:dyDescent="0.25">
      <c r="A24" s="42"/>
      <c r="C24" s="55"/>
      <c r="D24" s="45"/>
      <c r="E24" s="42"/>
      <c r="F24" s="56"/>
      <c r="G24" s="56"/>
      <c r="J24" s="48" t="s">
        <v>45</v>
      </c>
      <c r="K24" s="51">
        <f>Facture!K24</f>
        <v>0</v>
      </c>
      <c r="O24" s="16"/>
    </row>
    <row r="25" spans="1:15" x14ac:dyDescent="0.25">
      <c r="A25" s="42"/>
      <c r="C25" s="55"/>
      <c r="D25" s="45"/>
      <c r="E25" s="42"/>
      <c r="F25" s="56"/>
      <c r="G25" s="56"/>
      <c r="J25" s="48" t="s">
        <v>46</v>
      </c>
      <c r="K25" s="51">
        <f>Facture!K25</f>
        <v>0</v>
      </c>
      <c r="O25" s="16"/>
    </row>
    <row r="26" spans="1:15" x14ac:dyDescent="0.25">
      <c r="A26" s="42"/>
      <c r="B26" s="58"/>
      <c r="C26" s="55"/>
      <c r="D26" s="45"/>
      <c r="E26" s="45"/>
      <c r="F26" s="46"/>
      <c r="G26" s="47"/>
      <c r="J26" s="50" t="s">
        <v>48</v>
      </c>
      <c r="K26" s="51">
        <f>Facture!K26</f>
        <v>0</v>
      </c>
      <c r="O26" s="16"/>
    </row>
    <row r="27" spans="1:15" x14ac:dyDescent="0.25">
      <c r="A27" s="42"/>
      <c r="B27" s="49"/>
      <c r="C27" s="59"/>
      <c r="D27" s="45"/>
      <c r="E27" s="45"/>
      <c r="F27" s="46"/>
      <c r="G27" s="47"/>
      <c r="J27" s="15" t="s">
        <v>49</v>
      </c>
      <c r="K27" s="51">
        <f>Facture!K27</f>
        <v>0</v>
      </c>
      <c r="O27" s="16"/>
    </row>
    <row r="28" spans="1:15" x14ac:dyDescent="0.25">
      <c r="A28" s="42"/>
      <c r="B28" s="49"/>
      <c r="C28" s="59"/>
      <c r="D28" s="56"/>
      <c r="E28" s="42"/>
      <c r="F28" s="56"/>
      <c r="G28" s="56"/>
      <c r="J28" t="s">
        <v>50</v>
      </c>
      <c r="K28" s="51">
        <f>Facture!K28</f>
        <v>0</v>
      </c>
      <c r="O28" s="16"/>
    </row>
    <row r="29" spans="1:15" ht="18.75" x14ac:dyDescent="0.3">
      <c r="A29" s="42"/>
      <c r="B29" s="49"/>
      <c r="D29" s="42"/>
      <c r="E29" s="42"/>
      <c r="F29" s="56"/>
      <c r="G29" s="47"/>
      <c r="H29" s="61"/>
      <c r="J29" s="153" t="s">
        <v>82</v>
      </c>
      <c r="K29" s="154">
        <f>Facture!K29</f>
        <v>0</v>
      </c>
      <c r="O29" s="16"/>
    </row>
    <row r="30" spans="1:15" x14ac:dyDescent="0.25">
      <c r="A30" s="42"/>
      <c r="C30" s="42"/>
      <c r="D30" s="42"/>
      <c r="F30" s="46"/>
      <c r="G30" s="47"/>
      <c r="H30" s="62"/>
      <c r="L30" s="35"/>
      <c r="M30" s="63"/>
      <c r="N30" s="63"/>
      <c r="O30" s="16"/>
    </row>
    <row r="31" spans="1:15" ht="11.25" customHeight="1" thickBot="1" x14ac:dyDescent="0.3">
      <c r="A31" s="42"/>
      <c r="B31" s="49"/>
      <c r="C31" s="42"/>
      <c r="D31" s="56"/>
      <c r="E31" s="42"/>
      <c r="F31" s="56"/>
      <c r="G31" s="56"/>
      <c r="H31" s="61"/>
      <c r="J31" s="35"/>
      <c r="K31" s="35"/>
      <c r="L31" s="35"/>
      <c r="M31" s="35"/>
      <c r="N31" s="63"/>
      <c r="O31" s="16"/>
    </row>
    <row r="32" spans="1:15" ht="25.5" customHeight="1" thickBot="1" x14ac:dyDescent="0.3">
      <c r="A32" s="64"/>
      <c r="B32" s="65"/>
      <c r="C32" s="66"/>
      <c r="D32" s="67"/>
      <c r="E32" s="66"/>
      <c r="F32" s="67"/>
      <c r="G32" s="67"/>
      <c r="H32" s="61"/>
      <c r="J32" s="68" t="s">
        <v>51</v>
      </c>
      <c r="K32" s="69">
        <f>G18*30%</f>
        <v>0</v>
      </c>
    </row>
    <row r="33" spans="1:13" x14ac:dyDescent="0.25">
      <c r="A33" s="3"/>
      <c r="B33" s="3"/>
      <c r="C33" s="4"/>
      <c r="D33" s="3"/>
      <c r="E33" s="4"/>
      <c r="F33" s="3"/>
      <c r="G33" s="3"/>
    </row>
    <row r="34" spans="1:13" x14ac:dyDescent="0.25">
      <c r="A34" s="7" t="s">
        <v>52</v>
      </c>
      <c r="B34" s="7" t="s">
        <v>53</v>
      </c>
      <c r="C34" s="7" t="s">
        <v>54</v>
      </c>
      <c r="D34" s="7" t="s">
        <v>55</v>
      </c>
      <c r="E34" s="4"/>
      <c r="F34" s="3"/>
      <c r="G34" s="113" t="s">
        <v>56</v>
      </c>
    </row>
    <row r="35" spans="1:13" ht="25.5" customHeight="1" x14ac:dyDescent="0.25">
      <c r="A35" s="70">
        <v>0.1</v>
      </c>
      <c r="B35" s="71">
        <f>SUMIF(F18:F25,A35,D18:D25)</f>
        <v>0</v>
      </c>
      <c r="C35" s="71">
        <f>B35*A35</f>
        <v>0</v>
      </c>
      <c r="D35" s="71">
        <f>B35+C35</f>
        <v>0</v>
      </c>
      <c r="E35" s="4"/>
      <c r="F35" s="130">
        <f>J8</f>
        <v>0</v>
      </c>
      <c r="G35" s="72">
        <f>K8</f>
        <v>0</v>
      </c>
    </row>
    <row r="36" spans="1:13" ht="25.5" customHeight="1" x14ac:dyDescent="0.25">
      <c r="A36" s="70"/>
      <c r="B36" s="71"/>
      <c r="C36" s="71"/>
      <c r="D36" s="71"/>
      <c r="E36" s="4"/>
      <c r="F36" s="130"/>
      <c r="G36" s="72"/>
      <c r="J36" s="15" t="s">
        <v>76</v>
      </c>
      <c r="M36" s="25" t="s">
        <v>78</v>
      </c>
    </row>
    <row r="37" spans="1:13" ht="25.5" customHeight="1" x14ac:dyDescent="0.25">
      <c r="A37" s="70" t="s">
        <v>57</v>
      </c>
      <c r="B37" s="71"/>
      <c r="C37" s="71"/>
      <c r="D37" s="71">
        <f>G29</f>
        <v>0</v>
      </c>
      <c r="E37" s="4"/>
      <c r="F37" s="130"/>
      <c r="G37" s="72"/>
      <c r="J37" s="15" t="s">
        <v>58</v>
      </c>
      <c r="K37" s="15"/>
      <c r="M37" s="25" t="s">
        <v>79</v>
      </c>
    </row>
    <row r="38" spans="1:13" ht="25.5" customHeight="1" thickBot="1" x14ac:dyDescent="0.3">
      <c r="A38" s="3"/>
      <c r="B38" s="3"/>
      <c r="C38" s="4"/>
      <c r="D38" s="3"/>
      <c r="E38" s="4"/>
      <c r="F38" s="131"/>
      <c r="G38" s="73"/>
      <c r="J38" s="15" t="s">
        <v>59</v>
      </c>
      <c r="K38" s="15" t="s">
        <v>60</v>
      </c>
      <c r="M38" s="25" t="s">
        <v>80</v>
      </c>
    </row>
    <row r="39" spans="1:13" s="4" customFormat="1" ht="25.5" customHeight="1" thickBot="1" x14ac:dyDescent="0.3">
      <c r="C39" s="115" t="s">
        <v>61</v>
      </c>
      <c r="D39" s="74">
        <f>D35+D36+D37</f>
        <v>0</v>
      </c>
      <c r="E39" s="75"/>
      <c r="F39" s="119" t="s">
        <v>62</v>
      </c>
      <c r="G39" s="74">
        <f>D39-SUM(G35:G38)</f>
        <v>0</v>
      </c>
      <c r="J39" s="76" t="s">
        <v>63</v>
      </c>
    </row>
    <row r="40" spans="1:13" ht="21" customHeight="1" x14ac:dyDescent="0.25">
      <c r="A40" t="s">
        <v>64</v>
      </c>
      <c r="B40" s="77"/>
      <c r="C40" s="78"/>
      <c r="D40" s="77"/>
      <c r="E40" s="168"/>
      <c r="F40" s="168"/>
      <c r="J40" s="15" t="s">
        <v>65</v>
      </c>
      <c r="K40" t="s">
        <v>66</v>
      </c>
    </row>
    <row r="41" spans="1:13" ht="21" customHeight="1" x14ac:dyDescent="0.25">
      <c r="C41"/>
      <c r="E41" s="168"/>
      <c r="F41" s="168"/>
    </row>
    <row r="42" spans="1:13" ht="21" customHeight="1" x14ac:dyDescent="0.25">
      <c r="A42" s="79" t="s">
        <v>67</v>
      </c>
      <c r="C42" s="78"/>
      <c r="D42" s="77"/>
      <c r="E42" s="168"/>
      <c r="F42" s="168"/>
      <c r="J42" t="s">
        <v>68</v>
      </c>
    </row>
    <row r="43" spans="1:13" ht="15.75" customHeight="1" x14ac:dyDescent="0.25">
      <c r="C43" s="4"/>
      <c r="D43" s="3"/>
      <c r="E43" s="168"/>
      <c r="F43" s="168"/>
    </row>
    <row r="44" spans="1:13" ht="15.75" customHeight="1" x14ac:dyDescent="0.25">
      <c r="C44" s="4"/>
      <c r="D44" s="14"/>
    </row>
    <row r="45" spans="1:13" ht="21" customHeight="1" x14ac:dyDescent="0.25">
      <c r="A45" s="80" t="s">
        <v>69</v>
      </c>
      <c r="B45" s="81"/>
      <c r="C45" s="82"/>
      <c r="D45" s="81"/>
      <c r="E45" s="82"/>
      <c r="F45" s="81"/>
      <c r="G45" s="83"/>
    </row>
    <row r="46" spans="1:13" ht="18.75" customHeight="1" x14ac:dyDescent="0.25">
      <c r="A46" s="84" t="s">
        <v>70</v>
      </c>
      <c r="B46" s="85"/>
      <c r="C46" s="86"/>
      <c r="D46" s="85"/>
      <c r="E46" s="86"/>
      <c r="F46" s="85"/>
      <c r="G46" s="87"/>
    </row>
    <row r="47" spans="1:13" ht="25.5" customHeight="1" x14ac:dyDescent="0.25"/>
    <row r="48" spans="1:13" ht="30" customHeight="1" x14ac:dyDescent="0.25"/>
    <row r="49" ht="30" customHeight="1" x14ac:dyDescent="0.25"/>
    <row r="58" ht="15.75" customHeight="1" x14ac:dyDescent="0.25"/>
    <row r="59" ht="15.75" customHeight="1" x14ac:dyDescent="0.25"/>
  </sheetData>
  <mergeCells count="8">
    <mergeCell ref="E42:F42"/>
    <mergeCell ref="E43:F43"/>
    <mergeCell ref="D1:G1"/>
    <mergeCell ref="E2:F2"/>
    <mergeCell ref="E3:F3"/>
    <mergeCell ref="E15:F15"/>
    <mergeCell ref="E40:F40"/>
    <mergeCell ref="E41:F41"/>
  </mergeCells>
  <conditionalFormatting sqref="AD48">
    <cfRule type="containsText" dxfId="69" priority="57" operator="containsText" text="OK"/>
  </conditionalFormatting>
  <conditionalFormatting sqref="AD48">
    <cfRule type="containsText" dxfId="68" priority="58" operator="containsText" text="OK"/>
  </conditionalFormatting>
  <conditionalFormatting sqref="AE47">
    <cfRule type="containsText" dxfId="67" priority="59" operator="containsText" text="OK"/>
  </conditionalFormatting>
  <conditionalFormatting sqref="AE47">
    <cfRule type="containsText" dxfId="66" priority="60" operator="containsText" text="OK"/>
  </conditionalFormatting>
  <conditionalFormatting sqref="AE48">
    <cfRule type="containsText" dxfId="65" priority="61" operator="containsText" text="OK"/>
  </conditionalFormatting>
  <conditionalFormatting sqref="AE48">
    <cfRule type="containsText" dxfId="64" priority="62" operator="containsText" text="OK"/>
  </conditionalFormatting>
  <conditionalFormatting sqref="AE49">
    <cfRule type="containsText" dxfId="63" priority="63" operator="containsText" text="OK"/>
  </conditionalFormatting>
  <conditionalFormatting sqref="AE49">
    <cfRule type="containsText" dxfId="62" priority="64" operator="containsText" text="OK"/>
  </conditionalFormatting>
  <conditionalFormatting sqref="AE52">
    <cfRule type="containsText" dxfId="61" priority="65" operator="containsText" text="OK"/>
  </conditionalFormatting>
  <conditionalFormatting sqref="AE52">
    <cfRule type="containsText" dxfId="60" priority="66" operator="containsText" text="OK"/>
  </conditionalFormatting>
  <conditionalFormatting sqref="AJ49">
    <cfRule type="containsText" dxfId="59" priority="67" operator="containsText" text="OK"/>
  </conditionalFormatting>
  <conditionalFormatting sqref="AJ49">
    <cfRule type="containsText" dxfId="58" priority="68" operator="containsText" text="OK"/>
  </conditionalFormatting>
  <conditionalFormatting sqref="AJ52">
    <cfRule type="containsText" dxfId="57" priority="69" operator="containsText" text="OK"/>
  </conditionalFormatting>
  <conditionalFormatting sqref="AJ52">
    <cfRule type="containsText" dxfId="56" priority="70" operator="containsText" text="OK"/>
  </conditionalFormatting>
  <conditionalFormatting sqref="AK49">
    <cfRule type="containsText" dxfId="55" priority="71" operator="containsText" text="OK"/>
  </conditionalFormatting>
  <conditionalFormatting sqref="AK49">
    <cfRule type="containsText" dxfId="54" priority="72" operator="containsText" text="OK"/>
  </conditionalFormatting>
  <conditionalFormatting sqref="AK52">
    <cfRule type="containsText" dxfId="53" priority="73" operator="containsText" text="OK"/>
  </conditionalFormatting>
  <conditionalFormatting sqref="AK52">
    <cfRule type="containsText" dxfId="52" priority="74" operator="containsText" text="OK"/>
  </conditionalFormatting>
  <conditionalFormatting sqref="AL49">
    <cfRule type="containsText" dxfId="51" priority="75" operator="containsText" text="OK"/>
  </conditionalFormatting>
  <conditionalFormatting sqref="AL49">
    <cfRule type="containsText" dxfId="50" priority="76" operator="containsText" text="OK"/>
  </conditionalFormatting>
  <conditionalFormatting sqref="AL52">
    <cfRule type="containsText" dxfId="49" priority="77" operator="containsText" text="OK"/>
  </conditionalFormatting>
  <conditionalFormatting sqref="AL52">
    <cfRule type="containsText" dxfId="48" priority="78" operator="containsText" text="OK"/>
  </conditionalFormatting>
  <conditionalFormatting sqref="AM49">
    <cfRule type="containsText" dxfId="47" priority="79" operator="containsText" text="OK"/>
  </conditionalFormatting>
  <conditionalFormatting sqref="AM49">
    <cfRule type="containsText" dxfId="46" priority="80" operator="containsText" text="OK"/>
  </conditionalFormatting>
  <conditionalFormatting sqref="AM52">
    <cfRule type="containsText" dxfId="45" priority="81" operator="containsText" text="OK"/>
  </conditionalFormatting>
  <conditionalFormatting sqref="AM52">
    <cfRule type="containsText" dxfId="44" priority="82" operator="containsText" text="OK"/>
  </conditionalFormatting>
  <conditionalFormatting sqref="AN49">
    <cfRule type="containsText" dxfId="43" priority="83" operator="containsText" text="OK"/>
  </conditionalFormatting>
  <conditionalFormatting sqref="AN49">
    <cfRule type="containsText" dxfId="42" priority="84" operator="containsText" text="OK"/>
  </conditionalFormatting>
  <conditionalFormatting sqref="AN52">
    <cfRule type="containsText" dxfId="41" priority="85" operator="containsText" text="OK"/>
  </conditionalFormatting>
  <conditionalFormatting sqref="AN52">
    <cfRule type="containsText" dxfId="40" priority="86" operator="containsText" text="OK"/>
  </conditionalFormatting>
  <conditionalFormatting sqref="AO49">
    <cfRule type="containsText" dxfId="39" priority="87" operator="containsText" text="OK"/>
  </conditionalFormatting>
  <conditionalFormatting sqref="AO49">
    <cfRule type="containsText" dxfId="38" priority="88" operator="containsText" text="OK"/>
  </conditionalFormatting>
  <conditionalFormatting sqref="AO52">
    <cfRule type="containsText" dxfId="37" priority="89" operator="containsText" text="OK"/>
  </conditionalFormatting>
  <conditionalFormatting sqref="AO52">
    <cfRule type="containsText" dxfId="36" priority="90" operator="containsText" text="OK"/>
  </conditionalFormatting>
  <conditionalFormatting sqref="AP49">
    <cfRule type="containsText" dxfId="35" priority="91" operator="containsText" text="OK"/>
  </conditionalFormatting>
  <conditionalFormatting sqref="AP49">
    <cfRule type="containsText" dxfId="34" priority="92" operator="containsText" text="OK"/>
  </conditionalFormatting>
  <conditionalFormatting sqref="AP52">
    <cfRule type="containsText" dxfId="33" priority="93" operator="containsText" text="OK"/>
  </conditionalFormatting>
  <conditionalFormatting sqref="AP52">
    <cfRule type="containsText" dxfId="32" priority="94" operator="containsText" text="OK"/>
  </conditionalFormatting>
  <conditionalFormatting sqref="AQ49">
    <cfRule type="containsText" dxfId="31" priority="95" operator="containsText" text="OK"/>
  </conditionalFormatting>
  <conditionalFormatting sqref="AQ49">
    <cfRule type="containsText" dxfId="30" priority="96" operator="containsText" text="OK"/>
  </conditionalFormatting>
  <conditionalFormatting sqref="AQ52">
    <cfRule type="containsText" dxfId="29" priority="97" operator="containsText" text="OK"/>
  </conditionalFormatting>
  <conditionalFormatting sqref="AQ52">
    <cfRule type="containsText" dxfId="28" priority="98" operator="containsText" text="OK"/>
  </conditionalFormatting>
  <conditionalFormatting sqref="D2:G2">
    <cfRule type="expression" dxfId="27" priority="25">
      <formula>$K$27="Petit Nay"</formula>
    </cfRule>
    <cfRule type="expression" dxfId="26" priority="26">
      <formula>$K$27="Lauberoye"</formula>
    </cfRule>
    <cfRule type="expression" dxfId="25" priority="27">
      <formula>$K$27="Brinchette"</formula>
    </cfRule>
    <cfRule type="expression" dxfId="24" priority="28">
      <formula>$K$27="Manola"</formula>
    </cfRule>
  </conditionalFormatting>
  <conditionalFormatting sqref="B17">
    <cfRule type="expression" dxfId="23" priority="21">
      <formula>$K$27="Petit Nay"</formula>
    </cfRule>
    <cfRule type="expression" dxfId="22" priority="22">
      <formula>$K$27="Lauberoye"</formula>
    </cfRule>
    <cfRule type="expression" dxfId="21" priority="23">
      <formula>$K$27="Brinchette"</formula>
    </cfRule>
    <cfRule type="expression" dxfId="20" priority="24">
      <formula>$K$27="Manola"</formula>
    </cfRule>
  </conditionalFormatting>
  <conditionalFormatting sqref="C17:G17">
    <cfRule type="expression" dxfId="19" priority="17">
      <formula>$K$27="Petit Nay"</formula>
    </cfRule>
    <cfRule type="expression" dxfId="18" priority="18">
      <formula>$K$27="Lauberoye"</formula>
    </cfRule>
    <cfRule type="expression" dxfId="17" priority="19">
      <formula>$K$27="Brinchette"</formula>
    </cfRule>
    <cfRule type="expression" dxfId="16" priority="20">
      <formula>$K$27="Manola"</formula>
    </cfRule>
  </conditionalFormatting>
  <conditionalFormatting sqref="A17">
    <cfRule type="expression" dxfId="15" priority="13">
      <formula>$K$27="Petit Nay"</formula>
    </cfRule>
    <cfRule type="expression" dxfId="14" priority="14">
      <formula>$K$27="Lauberoye"</formula>
    </cfRule>
    <cfRule type="expression" dxfId="13" priority="15">
      <formula>$K$27="Brinchette"</formula>
    </cfRule>
    <cfRule type="expression" dxfId="12" priority="16">
      <formula>$K$27="Manola"</formula>
    </cfRule>
  </conditionalFormatting>
  <conditionalFormatting sqref="A34:D34">
    <cfRule type="expression" dxfId="11" priority="9">
      <formula>$K$27="Petit Nay"</formula>
    </cfRule>
    <cfRule type="expression" dxfId="10" priority="10">
      <formula>$K$27="Lauberoye"</formula>
    </cfRule>
    <cfRule type="expression" dxfId="9" priority="11">
      <formula>$K$27="Brinchette"</formula>
    </cfRule>
    <cfRule type="expression" dxfId="8" priority="12">
      <formula>$K$27="Manola"</formula>
    </cfRule>
  </conditionalFormatting>
  <conditionalFormatting sqref="C39">
    <cfRule type="expression" dxfId="7" priority="5">
      <formula>$K$27="Petit Nay"</formula>
    </cfRule>
    <cfRule type="expression" dxfId="6" priority="6">
      <formula>$K$27="Lauberoye"</formula>
    </cfRule>
    <cfRule type="expression" dxfId="5" priority="7">
      <formula>$K$27="Brinchette"</formula>
    </cfRule>
    <cfRule type="expression" dxfId="4" priority="8">
      <formula>$K$27="Manola"</formula>
    </cfRule>
  </conditionalFormatting>
  <conditionalFormatting sqref="F39">
    <cfRule type="expression" dxfId="3" priority="1">
      <formula>$K$27="Petit Nay"</formula>
    </cfRule>
    <cfRule type="expression" dxfId="2" priority="2">
      <formula>$K$27="Lauberoye"</formula>
    </cfRule>
    <cfRule type="expression" dxfId="1" priority="3">
      <formula>$K$27="Brinchette"</formula>
    </cfRule>
    <cfRule type="expression" dxfId="0" priority="4">
      <formula>$K$27="Manola"</formula>
    </cfRule>
  </conditionalFormatting>
  <dataValidations count="1">
    <dataValidation type="list" allowBlank="1" showInputMessage="1" showErrorMessage="1" promptTitle="paiement" prompt="choisir le paiement" sqref="A15" xr:uid="{00000000-0002-0000-0200-000000000000}">
      <formula1>paiement</formula1>
      <formula2>0</formula2>
    </dataValidation>
  </dataValidations>
  <hyperlinks>
    <hyperlink ref="B8" r:id="rId1" xr:uid="{00000000-0004-0000-0200-000000000000}"/>
    <hyperlink ref="B9" r:id="rId2" xr:uid="{00000000-0004-0000-0200-000001000000}"/>
  </hyperlinks>
  <pageMargins left="0.23611111111111099" right="0.23611111111111099" top="0.35416666666666702" bottom="0.39374999999999999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Facture</vt:lpstr>
      <vt:lpstr>acompte 1</vt:lpstr>
      <vt:lpstr>Devis</vt:lpstr>
      <vt:lpstr>Abritel</vt:lpstr>
      <vt:lpstr>Abritel!Zone_d_impression</vt:lpstr>
      <vt:lpstr>'acompte 1'!Zone_d_impression</vt:lpstr>
      <vt:lpstr>Devis!Zone_d_impression</vt:lpstr>
      <vt:lpstr>Facture!Zone_d_impression</vt:lpstr>
    </vt:vector>
  </TitlesOfParts>
  <Company>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LAPIERRE</dc:creator>
  <dc:description/>
  <cp:lastModifiedBy>Martine Lapierre</cp:lastModifiedBy>
  <cp:revision>1</cp:revision>
  <cp:lastPrinted>2019-04-02T15:13:19Z</cp:lastPrinted>
  <dcterms:created xsi:type="dcterms:W3CDTF">2008-04-07T06:10:24Z</dcterms:created>
  <dcterms:modified xsi:type="dcterms:W3CDTF">2019-05-25T15:33:26Z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