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Roles" sheetId="2" r:id="rId5"/>
    <sheet state="hidden" name="Ideas de proyecto" sheetId="3" r:id="rId6"/>
  </sheets>
  <definedNames>
    <definedName hidden="1" localSheetId="0" name="Z_E8443753_F2FC_4990_A035_9D86299DF228_.wvu.FilterData">Cronograma!$B$9:$I$64</definedName>
    <definedName hidden="1" localSheetId="0" name="Z_35E16094_53CA_4DC5_89C4_A3FFE3E6B88E_.wvu.FilterData">Cronograma!$B$9:$I$16</definedName>
    <definedName hidden="1" localSheetId="0" name="Z_06D732F8_427B_46BD_8806_0816791D9B99_.wvu.FilterData">Cronograma!$B$9:$I$64</definedName>
  </definedNames>
  <calcPr/>
  <customWorkbookViews>
    <customWorkbookView activeSheetId="0" maximized="1" windowHeight="0" windowWidth="0" guid="{35E16094-53CA-4DC5-89C4-A3FFE3E6B88E}" name="Filtro 1"/>
    <customWorkbookView activeSheetId="0" maximized="1" windowHeight="0" windowWidth="0" guid="{E8443753-F2FC-4990-A035-9D86299DF228}" name="Filtro 2"/>
    <customWorkbookView activeSheetId="0" maximized="1" windowHeight="0" windowWidth="0" guid="{06D732F8-427B-46BD-8806-0816791D9B99}" name="Filtro 3"/>
  </customWorkbookViews>
</workbook>
</file>

<file path=xl/sharedStrings.xml><?xml version="1.0" encoding="utf-8"?>
<sst xmlns="http://schemas.openxmlformats.org/spreadsheetml/2006/main" count="546" uniqueCount="295">
  <si>
    <t>CRONOGRAMA DEL PROYECTO</t>
  </si>
  <si>
    <t>Ruta del repositorio Github:</t>
  </si>
  <si>
    <t>Grupo:</t>
  </si>
  <si>
    <t>Proyecto:</t>
  </si>
  <si>
    <t>Biblio F-easy (Siglas: BF)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</si>
  <si>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</si>
  <si>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</si>
  <si>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</si>
  <si>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</si>
  <si>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</si>
  <si>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</si>
  <si>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</si>
  <si>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</si>
  <si>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</si>
  <si>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</si>
  <si>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</si>
  <si>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Barra de proceso</t>
  </si>
  <si>
    <t>Reunión con el Stakeholder</t>
  </si>
  <si>
    <t>-</t>
  </si>
  <si>
    <t>Carbajal/JP, Diaz/A y Ayala/AS</t>
  </si>
  <si>
    <t>Idear Proyecto innovador</t>
  </si>
  <si>
    <t>Lavaud/DB, Carbajal/JP, Diaz/A, Arroyo/DF y Saldaña/DF</t>
  </si>
  <si>
    <t>S1</t>
  </si>
  <si>
    <t>Desarrollar del Plan de Proyecto</t>
  </si>
  <si>
    <r>
      <rPr>
        <rFont val="Helvetica Neue"/>
        <b/>
        <i/>
        <color rgb="FF000000"/>
        <sz val="10.0"/>
      </rPr>
      <t xml:space="preserve">Plan de Proyecto </t>
    </r>
    <r>
      <rPr>
        <rFont val="Helvetica Neue"/>
        <b/>
        <i/>
        <color rgb="FF000000"/>
        <sz val="10.0"/>
      </rPr>
      <t>(PROJECT CHARTER)</t>
    </r>
  </si>
  <si>
    <t>BF-PC.DOCX</t>
  </si>
  <si>
    <t>Carbajal/JP, Arroyo/DF y Diaz/A</t>
  </si>
  <si>
    <t>S2</t>
  </si>
  <si>
    <t>Elaborar Cronograma del Proyecto</t>
  </si>
  <si>
    <t>Cronograma del Proyecto</t>
  </si>
  <si>
    <t>BF-CP.XLS</t>
  </si>
  <si>
    <t>Lavaud/DB/ADB, Carbajal/JP</t>
  </si>
  <si>
    <t>Crear repositorio del proyecto</t>
  </si>
  <si>
    <t>Repositorio GitHub</t>
  </si>
  <si>
    <t>Carbajal/JP y Lavaud/DB</t>
  </si>
  <si>
    <t>Elaborar Documento de Negocio del Proyecto</t>
  </si>
  <si>
    <t>Documento de Negocio</t>
  </si>
  <si>
    <t>BF-DN.DOCX</t>
  </si>
  <si>
    <t>Carbajal/JP, Arroyo/DF y Chochoca/QA</t>
  </si>
  <si>
    <t>Especificar Caso de Uso #1 del Software</t>
  </si>
  <si>
    <t>Documento de Especificación de Caso de Uso #1</t>
  </si>
  <si>
    <t>BF-DECU-01.DOCX</t>
  </si>
  <si>
    <t>Ayala/AS</t>
  </si>
  <si>
    <t>Especificar Caso de Uso #2 del Software</t>
  </si>
  <si>
    <t>Documento de Especificación de Caso de Uso #2</t>
  </si>
  <si>
    <t>BF-DECU-2.DOCX</t>
  </si>
  <si>
    <t>Carbajal/JP</t>
  </si>
  <si>
    <t>Especificar Caso de Uso #3 del Software</t>
  </si>
  <si>
    <t>Documento de Especificación de Caso de Uso #3</t>
  </si>
  <si>
    <t>BF-DECU-3.DOCX</t>
  </si>
  <si>
    <t>Saldaña/DF</t>
  </si>
  <si>
    <t>Especificar Caso de Uso #4 del Software</t>
  </si>
  <si>
    <t>Documento de Especificación de Caso de Uso #4</t>
  </si>
  <si>
    <t>BF-DECU-4.DOCX</t>
  </si>
  <si>
    <t>Lavaud/ADB</t>
  </si>
  <si>
    <t>Especificar Caso de Uso #5 del Software</t>
  </si>
  <si>
    <t>Documento de Especificación de Caso de Uso #5</t>
  </si>
  <si>
    <t>BF-DECU-5.DOCX</t>
  </si>
  <si>
    <t>Morales/T</t>
  </si>
  <si>
    <t>Especificar Caso de Uso #6 del Software</t>
  </si>
  <si>
    <t>Documento de Especificación de Caso de Uso #6</t>
  </si>
  <si>
    <t>BF-DECU-6.DOCX</t>
  </si>
  <si>
    <t>Diaz/AF/AP</t>
  </si>
  <si>
    <t>Especificar Caso de Uso #7 del Software</t>
  </si>
  <si>
    <t>Documento de Especificación de Caso de Uso #7</t>
  </si>
  <si>
    <t>BF-DECU-7.DOCX</t>
  </si>
  <si>
    <t>Chochoca/QA</t>
  </si>
  <si>
    <t>Especificar Caso de Uso #8 del Software</t>
  </si>
  <si>
    <t>Documento de Especificación de Caso de Uso #8</t>
  </si>
  <si>
    <t>BF-DECU-8.DOCX</t>
  </si>
  <si>
    <t>Arroyo/DF</t>
  </si>
  <si>
    <t>Proponer el diseño inicial de la Interface Web (UI)</t>
  </si>
  <si>
    <t>Documento de Especificación de UI</t>
  </si>
  <si>
    <t>BF-DEUI.DOCX</t>
  </si>
  <si>
    <t>Saldaña/DUX, Arroyo/DF, Chochoca/QA</t>
  </si>
  <si>
    <t>Establecer estilos para la web</t>
  </si>
  <si>
    <t>Documento de Guía de Estilos</t>
  </si>
  <si>
    <t>BF-DGE.DOCX</t>
  </si>
  <si>
    <t>Especificar el diseño de la Base de Datos</t>
  </si>
  <si>
    <t>Documento de Especificación de la BD</t>
  </si>
  <si>
    <t>BF-DEBD.DOCX</t>
  </si>
  <si>
    <t>Lavaud/DB/ADB, Carbajal/DB y Morales/T</t>
  </si>
  <si>
    <t>S3 -S4</t>
  </si>
  <si>
    <t>Especificar la Arquitectura y Diseño del Software</t>
  </si>
  <si>
    <t>Documento de Arquitectura del Software</t>
  </si>
  <si>
    <t>BF-DAS.DOCX</t>
  </si>
  <si>
    <t>Ayala/AS y Diaz/AF/AP</t>
  </si>
  <si>
    <t>Reportar estado actual del software</t>
  </si>
  <si>
    <t>Reporte del Desarrollo del Software</t>
  </si>
  <si>
    <t>BF-RDS.DOCX</t>
  </si>
  <si>
    <t>Carbajal/JP, Lavaud/DB, Ayala/AS, Saldaña/DF, Morales/T</t>
  </si>
  <si>
    <t>Realizar Sprint Retrospective</t>
  </si>
  <si>
    <t>Reporte del Primer Sprint</t>
  </si>
  <si>
    <t>BF-RPS.DOCX</t>
  </si>
  <si>
    <t>S4</t>
  </si>
  <si>
    <t>Linea base 1</t>
  </si>
  <si>
    <t>Hito 1 - Fin del Sprint #1</t>
  </si>
  <si>
    <t>S5</t>
  </si>
  <si>
    <t>Verificar y Actualizar el Caso de Uso #1 del Software</t>
  </si>
  <si>
    <t>BF-DECU-1.DOCX</t>
  </si>
  <si>
    <t>Verificar y Actualizar el Caso de Uso #2 del Software</t>
  </si>
  <si>
    <t>Verificar y Actualizar el Caso de Uso #3 del Software</t>
  </si>
  <si>
    <t>Verificar y Actualizar el Caso de Uso #4 del Software</t>
  </si>
  <si>
    <t>Verificar y Actualizar el Caso de Uso #5 del Software</t>
  </si>
  <si>
    <t>Verificar y Actualizar el Caso de Uso #6 del Software</t>
  </si>
  <si>
    <t>Diaz/A</t>
  </si>
  <si>
    <t>Verificar y Actualizar el Caso de Uso #7 del Software</t>
  </si>
  <si>
    <t>Verificar y Actualizar el Caso de Uso #8 del Software</t>
  </si>
  <si>
    <t>Verificar y Actualizar documento de Especificación de UI</t>
  </si>
  <si>
    <t>BF-DEUI.PDF</t>
  </si>
  <si>
    <t>Saldaña/DUX, Arroyo/DF</t>
  </si>
  <si>
    <t>Verificar y Actualizar documento de Especificación de la Base de Datos</t>
  </si>
  <si>
    <t>Lavaud/DB/ABD, Carbajal/DB</t>
  </si>
  <si>
    <t>HU_001 - Modular Información de la Página</t>
  </si>
  <si>
    <t>Módulo Página Principal</t>
  </si>
  <si>
    <t>Lavaud/DB, Arroyo/DF, Saldaña/DF</t>
  </si>
  <si>
    <t>S5 - S6</t>
  </si>
  <si>
    <t>HU_002 - Modular Autenticación de Usuario (Registro)</t>
  </si>
  <si>
    <t>Módulo de Autenticación de Usuario</t>
  </si>
  <si>
    <t>Reporte del Segundo Sprint</t>
  </si>
  <si>
    <t>BF-RSS.DOCX</t>
  </si>
  <si>
    <t>Linea base 2</t>
  </si>
  <si>
    <t>Hito 2 - Fin del Sprint #2</t>
  </si>
  <si>
    <t>HU_003 - Modular Usuario Cliente</t>
  </si>
  <si>
    <t>Módulo de Usuario Cliente</t>
  </si>
  <si>
    <t>Lavaud/DB, Saldaña/DF</t>
  </si>
  <si>
    <t>S7</t>
  </si>
  <si>
    <t>Verificar y finalizar documento de Caso de Uso #1 del Software</t>
  </si>
  <si>
    <t>Verificar y finalizar documento de Caso de Uso #2 del Software</t>
  </si>
  <si>
    <t>Verificar y finalizar documento de Caso de Uso #3 del Software</t>
  </si>
  <si>
    <t>Verificar y finalizar documento de Caso de Uso #4 del Software</t>
  </si>
  <si>
    <t>Verificar y finalizar documento de Caso de Uso #5 del Software</t>
  </si>
  <si>
    <t>Verificar y finalizar documento de Caso de Uso #6 del Software</t>
  </si>
  <si>
    <t>Verificar y finalizar documento de Caso de Uso #7 del Software</t>
  </si>
  <si>
    <t>Verificar y finalizar documento de Caso de Uso #8 del Software</t>
  </si>
  <si>
    <t>Verificar y finalizar documento de Especificación de UI</t>
  </si>
  <si>
    <t>Verificar y finalizar documento de Especificación de la Base de Datos</t>
  </si>
  <si>
    <t>Lavaud/DB/ADB, Carbajal/DB</t>
  </si>
  <si>
    <t>S7 -S8 - S9</t>
  </si>
  <si>
    <t>Verificar y finalizar la Arquitectura y Diseño del Software</t>
  </si>
  <si>
    <t>Lavaud/DB/ADB, Saldaña/DF y Ayala/AS</t>
  </si>
  <si>
    <t>Verificar y finalizar la Guía de Estilos</t>
  </si>
  <si>
    <t>BF-GE.PDF</t>
  </si>
  <si>
    <t>Generar documentación para el usuario</t>
  </si>
  <si>
    <t>Manual de usuario</t>
  </si>
  <si>
    <t>BF-MU.DOCX</t>
  </si>
  <si>
    <t>Carbajal/JP, Diaz/A, Morales/T, Chochoca/QA</t>
  </si>
  <si>
    <t>Realizar Pruebas finales del Software</t>
  </si>
  <si>
    <t>Documento de Pruebas del Software</t>
  </si>
  <si>
    <t>BF-DPS.DOCX</t>
  </si>
  <si>
    <t>Morales/T, Chochoca/QA, Carbajal/JP, Saldaña/DF</t>
  </si>
  <si>
    <t>Carbajal/JP, Lavaud/DB, Morales/T, Chochoca/QA, Saldaña/DF</t>
  </si>
  <si>
    <t>Reporte del Tercer Sprint</t>
  </si>
  <si>
    <t>BF-RTS.DOCX</t>
  </si>
  <si>
    <t>Elaborar del acta de cierre del proyecto</t>
  </si>
  <si>
    <t>Acta de cierre del proyecto</t>
  </si>
  <si>
    <t>BF-ACP.DOCX</t>
  </si>
  <si>
    <t>S9</t>
  </si>
  <si>
    <t>Linea base 3</t>
  </si>
  <si>
    <t>Hito 3 - Fin del Sprint #3</t>
  </si>
  <si>
    <t>S9 - S10</t>
  </si>
  <si>
    <t>Herramienta: GitHub</t>
  </si>
  <si>
    <t>GRUPO 1</t>
  </si>
  <si>
    <t>Apellido y nombre</t>
  </si>
  <si>
    <t>Rol</t>
  </si>
  <si>
    <t>Carbajal Gutierrez, Abraham Josue</t>
  </si>
  <si>
    <t xml:space="preserve">Jefe de Proyecto (JP) /  Desarrollador Back-End (DB) </t>
  </si>
  <si>
    <t>Ayala Alberca, Sebastian Santiago</t>
  </si>
  <si>
    <t>Arquitecto de Software (AS)</t>
  </si>
  <si>
    <t>Lavaud Guevara, Jean Alessandro</t>
  </si>
  <si>
    <t xml:space="preserve">Analista Base de Datos (ABD) / Desarrollador Back-End (DB) </t>
  </si>
  <si>
    <t>Morales Mallqui, Denilson Teofilo</t>
  </si>
  <si>
    <t>Tester (T)</t>
  </si>
  <si>
    <t>Diaz Chambi, Leslie Yadira</t>
  </si>
  <si>
    <t>Analista funcional (AF) / Analista programador (AP)</t>
  </si>
  <si>
    <t>Saldaña Alarcón, Braulio André</t>
  </si>
  <si>
    <t>Diseñador UX (DUX) / Desarrollador Front-End (DF)</t>
  </si>
  <si>
    <t>Arroyo Vasquez, Luis Yazid</t>
  </si>
  <si>
    <t>Desarrollador Front-End (DF)</t>
  </si>
  <si>
    <t>Chochoca Yarleque, Bruno Omar</t>
  </si>
  <si>
    <t>Analista QA (QA)</t>
  </si>
  <si>
    <t>Apaza G./JP</t>
  </si>
  <si>
    <t>Medina/A</t>
  </si>
  <si>
    <t>Lequeleque/AS</t>
  </si>
  <si>
    <t>Castro/DB</t>
  </si>
  <si>
    <t>Masias C. /DF y Challanca/DF</t>
  </si>
  <si>
    <t>Masias /DF</t>
  </si>
  <si>
    <t>Vise D./ADB</t>
  </si>
  <si>
    <t>Masias /DF y Challanca/DF</t>
  </si>
  <si>
    <t>Apaza/Lider técnico</t>
  </si>
  <si>
    <t>Challanca /DF</t>
  </si>
  <si>
    <t>Castro/DB y Vise D./ADB</t>
  </si>
  <si>
    <t>Challanca/DF y Lequeleque/AS</t>
  </si>
  <si>
    <t>Challanca/DF</t>
  </si>
  <si>
    <t>Vise D./ABD</t>
  </si>
  <si>
    <t>Masias/DF</t>
  </si>
  <si>
    <t>Lequeleque/AS y Challanca/DF</t>
  </si>
  <si>
    <t>Apaza G./JP y Lequeleque/AS</t>
  </si>
  <si>
    <t>Masías C./T</t>
  </si>
  <si>
    <t>Masias C. /DF</t>
  </si>
  <si>
    <t>Herramienta: Mercurial</t>
  </si>
  <si>
    <t>A</t>
  </si>
  <si>
    <t>Medina</t>
  </si>
  <si>
    <t>GRUPO 3</t>
  </si>
  <si>
    <t>ABD</t>
  </si>
  <si>
    <t>Vise D.</t>
  </si>
  <si>
    <t>AS</t>
  </si>
  <si>
    <t>Lequeleque</t>
  </si>
  <si>
    <t>Apaza Gutierrez, Luis</t>
  </si>
  <si>
    <t>Jefe de Proyecto (JP)</t>
  </si>
  <si>
    <t>DB</t>
  </si>
  <si>
    <t>Castro</t>
  </si>
  <si>
    <t>Medina Montoya, Jhordan Brayan</t>
  </si>
  <si>
    <t>Analista de Software (A)</t>
  </si>
  <si>
    <t>DF</t>
  </si>
  <si>
    <t>Challanca</t>
  </si>
  <si>
    <t>Vise Chumpitaz, Daniel Seth</t>
  </si>
  <si>
    <t>Analista Base de Datos (ABD)</t>
  </si>
  <si>
    <t>Masias</t>
  </si>
  <si>
    <t>Lequeleque Condori, Omar</t>
  </si>
  <si>
    <t>JP</t>
  </si>
  <si>
    <t>Apaza G.</t>
  </si>
  <si>
    <t>Challanca, Carlos</t>
  </si>
  <si>
    <t>T</t>
  </si>
  <si>
    <t>Masías Carranza, Nicolás</t>
  </si>
  <si>
    <t>Desarrollador Front-End (DF), Tester</t>
  </si>
  <si>
    <t>Castro Apaza, Miguel Jesús</t>
  </si>
  <si>
    <t>Desarrollador Back-End (DB)</t>
  </si>
  <si>
    <t>Carbajal</t>
  </si>
  <si>
    <t>Jefe de Proyecto</t>
  </si>
  <si>
    <t>Desarrollador Back-End</t>
  </si>
  <si>
    <t>Ayala</t>
  </si>
  <si>
    <t>Arquitecto de Software</t>
  </si>
  <si>
    <t>Lavaud</t>
  </si>
  <si>
    <t>Analista Base de Datos</t>
  </si>
  <si>
    <t>ADB</t>
  </si>
  <si>
    <t>Morales</t>
  </si>
  <si>
    <t>Tester</t>
  </si>
  <si>
    <t>Diaz</t>
  </si>
  <si>
    <t>Analista funcional</t>
  </si>
  <si>
    <t>AF</t>
  </si>
  <si>
    <t>Analista programador</t>
  </si>
  <si>
    <t>AP</t>
  </si>
  <si>
    <t>Saldaña</t>
  </si>
  <si>
    <t>Diseñador UX</t>
  </si>
  <si>
    <t>DUX</t>
  </si>
  <si>
    <t>Desarrollador Front-End</t>
  </si>
  <si>
    <t>Arroyo</t>
  </si>
  <si>
    <t>Chochoca</t>
  </si>
  <si>
    <t>Analista QA</t>
  </si>
  <si>
    <t>QA</t>
  </si>
  <si>
    <t>JP)</t>
  </si>
  <si>
    <t>AS)</t>
  </si>
  <si>
    <t>ABD)</t>
  </si>
  <si>
    <t>Analista funcional (AF)</t>
  </si>
  <si>
    <t>T)</t>
  </si>
  <si>
    <t>AF)</t>
  </si>
  <si>
    <t>DUX)</t>
  </si>
  <si>
    <t>DF)</t>
  </si>
  <si>
    <t>QA)</t>
  </si>
  <si>
    <t>DB)</t>
  </si>
  <si>
    <t>AP)</t>
  </si>
  <si>
    <t>Analista programador (AP)</t>
  </si>
  <si>
    <t>Apaza G./JP, Medina/A y Lequeleque/AS</t>
  </si>
  <si>
    <t>Castro/DB, Apaza G./JP, Medina/A, Masias C. /DF y Challanca/DF</t>
  </si>
  <si>
    <t>Apaza G./JP, Masias /DF y Medina/A</t>
  </si>
  <si>
    <t>Castro/DB, Vise D./ADB, Apaza G./JP, Medina/A, Masias /DF y Challanca/DF</t>
  </si>
  <si>
    <t>Lavaud/DB/ADB, Carbajal/JP, Diaz/A, Arroyo/DF y Saldaña/DF</t>
  </si>
  <si>
    <t>Apaza G./JP, Challanca /DF y Medina/A</t>
  </si>
  <si>
    <t>Carbajal/JP, Saldaña/DF y Diaz/A</t>
  </si>
  <si>
    <t>Lavaud/DB/ADB</t>
  </si>
  <si>
    <t>Castro/DB, Vise D./ADB, Challanca/DF y Lequeleque/AS</t>
  </si>
  <si>
    <t>Apaza G./JP, Castro/DB, Lequeleque/AS, Masias /DF, Challanca/DF</t>
  </si>
  <si>
    <t>Carbajal/JP, Lavaud/DB, Ayala/AS, Arroyo/DF, Saldaña/DF</t>
  </si>
  <si>
    <t>Apaza G./JP, Medina/A</t>
  </si>
  <si>
    <t>Carbajal/JP, Diaz/A</t>
  </si>
  <si>
    <t>Medina/A, Apaza G./JP</t>
  </si>
  <si>
    <t>Diaz/A, Carbajal/JP</t>
  </si>
  <si>
    <t>Castro/DB, Vise D./ABD</t>
  </si>
  <si>
    <t>Lavaud/DB/ABD</t>
  </si>
  <si>
    <t>Castro/DB, Masias/DF, Challanca/DF</t>
  </si>
  <si>
    <t>Apaza G./JP, Castro/DB, Lequeleque/AS y Challanca/DF</t>
  </si>
  <si>
    <t>Carbajal/JP, Lavaud/DB, Ayala/AS y Saldaña/DF</t>
  </si>
  <si>
    <t>Castro/DB, Challanca/DF</t>
  </si>
  <si>
    <t>Carbajal/JP y Ayala/AS</t>
  </si>
  <si>
    <t>Apaza G./JP, Castro/DB, Vise D./ABD</t>
  </si>
  <si>
    <t>Carbajal/JP, Lavaud/DB/ABD</t>
  </si>
  <si>
    <t>Apaza G./JP, Castro/DB y Lequeleque/AS</t>
  </si>
  <si>
    <t>Carbajal/JP, Lavaud/DB y Ayala/AS</t>
  </si>
  <si>
    <t>Castro/DB, Apaza G./JP y Medina/A</t>
  </si>
  <si>
    <t>Lavaud/DB, Carbajal/JP y Diaz/A</t>
  </si>
  <si>
    <t>Masías C./T, Apaza G./JP, Challanca/DF</t>
  </si>
  <si>
    <t>Morales/T, Carbajal/JP, Saldaña/DF</t>
  </si>
  <si>
    <t>Apaza G./JP, Castro/DB, Masías C./T, Challanca/DF</t>
  </si>
  <si>
    <t>Carbajal/JP, Lavaud/DB, Morales/T, Saldaña/DF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</si>
</sst>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1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b/>
      <i/>
      <sz val="10.0"/>
      <color theme="1"/>
      <name val="Arial"/>
    </font>
    <font>
      <b/>
      <i/>
      <sz val="10.0"/>
      <color rgb="FF000000"/>
      <name val="Helvetica Neue"/>
    </font>
    <font>
      <b/>
      <sz val="10.0"/>
      <color theme="1"/>
      <name val="Helvetica Neue"/>
    </font>
    <font>
      <i/>
      <sz val="10.0"/>
      <color rgb="FF060606"/>
      <name val="Helvetica Neue"/>
    </font>
    <font>
      <b/>
      <sz val="10.0"/>
      <color rgb="FFFFFFFF"/>
      <name val="Helvetica Neue"/>
    </font>
    <font>
      <b/>
      <i/>
      <sz val="10.0"/>
      <color rgb="FFFFFFFF"/>
      <name val="Helvetica Neue"/>
    </font>
    <font>
      <b/>
      <sz val="10.0"/>
      <color rgb="FF060606"/>
      <name val="Helvetica Neue"/>
    </font>
    <font>
      <sz val="10.0"/>
      <color theme="1"/>
      <name val="Helvetica Neue"/>
    </font>
    <font>
      <i/>
      <sz val="10.0"/>
      <color rgb="FFFFFFFF"/>
      <name val="Helvetica Neue"/>
    </font>
    <font>
      <sz val="10.0"/>
      <color rgb="FFFFFFFF"/>
      <name val="Helvetica Neue"/>
    </font>
    <font>
      <sz val="11.0"/>
      <color rgb="FF000000"/>
      <name val="Arial"/>
    </font>
    <font>
      <color theme="1"/>
      <name val="Arial"/>
      <scheme val="minor"/>
    </font>
    <font>
      <b/>
      <sz val="10.0"/>
      <color theme="1"/>
      <name val="Montserrat"/>
    </font>
    <font>
      <b/>
      <sz val="10.0"/>
      <color rgb="FFFFFFFF"/>
      <name val="Montserrat"/>
    </font>
    <font>
      <b/>
      <sz val="8.0"/>
      <color rgb="FF000000"/>
      <name val="Montserrat"/>
    </font>
    <font>
      <sz val="8.0"/>
      <color theme="1"/>
      <name val="Arial"/>
    </font>
    <font>
      <b/>
      <sz val="8.0"/>
      <color rgb="FFFFFFFF"/>
      <name val="Montserrat"/>
    </font>
    <font>
      <sz val="8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FFFF00"/>
        <bgColor rgb="FFFFFF00"/>
      </patternFill>
    </fill>
    <fill>
      <patternFill patternType="solid">
        <fgColor rgb="FFDEFFED"/>
        <bgColor rgb="FFDEFFED"/>
      </patternFill>
    </fill>
  </fills>
  <borders count="32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Border="1" applyFill="1" applyFont="1"/>
    <xf borderId="4" fillId="4" fontId="5" numFmtId="0" xfId="0" applyAlignment="1" applyBorder="1" applyFill="1" applyFont="1">
      <alignment horizontal="right" readingOrder="0"/>
    </xf>
    <xf borderId="4" fillId="4" fontId="7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/>
    </xf>
    <xf borderId="4" fillId="4" fontId="5" numFmtId="164" xfId="0" applyAlignment="1" applyBorder="1" applyFont="1" applyNumberFormat="1">
      <alignment horizontal="right" readingOrder="0"/>
    </xf>
    <xf borderId="5" fillId="3" fontId="2" numFmtId="0" xfId="0" applyBorder="1" applyFont="1"/>
    <xf borderId="0" fillId="0" fontId="6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6" fillId="2" fontId="9" numFmtId="0" xfId="0" applyAlignment="1" applyBorder="1" applyFont="1">
      <alignment horizontal="center"/>
    </xf>
    <xf borderId="7" fillId="2" fontId="9" numFmtId="0" xfId="0" applyAlignment="1" applyBorder="1" applyFont="1">
      <alignment horizontal="center"/>
    </xf>
    <xf borderId="8" fillId="2" fontId="9" numFmtId="0" xfId="0" applyAlignment="1" applyBorder="1" applyFont="1">
      <alignment horizontal="center" shrinkToFit="0" wrapText="1"/>
    </xf>
    <xf borderId="9" fillId="2" fontId="9" numFmtId="0" xfId="0" applyAlignment="1" applyBorder="1" applyFont="1">
      <alignment horizontal="center"/>
    </xf>
    <xf borderId="10" fillId="2" fontId="9" numFmtId="0" xfId="0" applyAlignment="1" applyBorder="1" applyFont="1">
      <alignment horizontal="center"/>
    </xf>
    <xf borderId="11" fillId="2" fontId="9" numFmtId="0" xfId="0" applyAlignment="1" applyBorder="1" applyFont="1">
      <alignment horizontal="center"/>
    </xf>
    <xf borderId="11" fillId="2" fontId="9" numFmtId="0" xfId="0" applyAlignment="1" applyBorder="1" applyFont="1">
      <alignment horizontal="center" readingOrder="0"/>
    </xf>
    <xf borderId="12" fillId="5" fontId="10" numFmtId="0" xfId="0" applyBorder="1" applyFill="1" applyFont="1"/>
    <xf borderId="13" fillId="4" fontId="11" numFmtId="0" xfId="0" applyAlignment="1" applyBorder="1" applyFont="1">
      <alignment horizontal="center"/>
    </xf>
    <xf borderId="14" fillId="4" fontId="12" numFmtId="0" xfId="0" applyAlignment="1" applyBorder="1" applyFont="1">
      <alignment horizontal="center" readingOrder="0" shrinkToFit="0" wrapText="1"/>
    </xf>
    <xf borderId="15" fillId="4" fontId="10" numFmtId="0" xfId="0" applyAlignment="1" applyBorder="1" applyFont="1">
      <alignment horizontal="left" readingOrder="0" shrinkToFit="0" wrapText="1"/>
    </xf>
    <xf borderId="16" fillId="6" fontId="12" numFmtId="165" xfId="0" applyAlignment="1" applyBorder="1" applyFill="1" applyFont="1" applyNumberFormat="1">
      <alignment horizontal="center"/>
    </xf>
    <xf borderId="17" fillId="6" fontId="12" numFmtId="165" xfId="0" applyAlignment="1" applyBorder="1" applyFont="1" applyNumberFormat="1">
      <alignment horizontal="center"/>
    </xf>
    <xf borderId="18" fillId="4" fontId="12" numFmtId="9" xfId="0" applyAlignment="1" applyBorder="1" applyFont="1" applyNumberFormat="1">
      <alignment horizontal="center"/>
    </xf>
    <xf borderId="0" fillId="0" fontId="13" numFmtId="0" xfId="0" applyAlignment="1" applyFont="1">
      <alignment vertical="center"/>
    </xf>
    <xf borderId="14" fillId="4" fontId="14" numFmtId="0" xfId="0" applyAlignment="1" applyBorder="1" applyFont="1">
      <alignment vertical="bottom"/>
    </xf>
    <xf borderId="14" fillId="6" fontId="12" numFmtId="165" xfId="0" applyAlignment="1" applyBorder="1" applyFont="1" applyNumberFormat="1">
      <alignment horizontal="center"/>
    </xf>
    <xf borderId="19" fillId="5" fontId="10" numFmtId="0" xfId="0" applyBorder="1" applyFont="1"/>
    <xf borderId="20" fillId="7" fontId="11" numFmtId="0" xfId="0" applyAlignment="1" applyBorder="1" applyFill="1" applyFont="1">
      <alignment horizontal="left" vertical="bottom"/>
    </xf>
    <xf borderId="13" fillId="4" fontId="11" numFmtId="0" xfId="0" applyAlignment="1" applyBorder="1" applyFont="1">
      <alignment readingOrder="0" vertical="bottom"/>
    </xf>
    <xf borderId="12" fillId="5" fontId="10" numFmtId="0" xfId="0" applyAlignment="1" applyBorder="1" applyFont="1">
      <alignment readingOrder="0"/>
    </xf>
    <xf borderId="0" fillId="0" fontId="12" numFmtId="165" xfId="0" applyAlignment="1" applyFont="1" applyNumberFormat="1">
      <alignment horizontal="center"/>
    </xf>
    <xf borderId="0" fillId="0" fontId="6" numFmtId="0" xfId="0" applyAlignment="1" applyFont="1">
      <alignment readingOrder="0"/>
    </xf>
    <xf borderId="13" fillId="4" fontId="11" numFmtId="0" xfId="0" applyAlignment="1" applyBorder="1" applyFont="1">
      <alignment readingOrder="0"/>
    </xf>
    <xf borderId="18" fillId="4" fontId="12" numFmtId="9" xfId="0" applyAlignment="1" applyBorder="1" applyFont="1" applyNumberFormat="1">
      <alignment horizontal="center" readingOrder="0"/>
    </xf>
    <xf borderId="13" fillId="4" fontId="11" numFmtId="0" xfId="0" applyBorder="1" applyFont="1"/>
    <xf borderId="12" fillId="5" fontId="15" numFmtId="0" xfId="0" applyBorder="1" applyFont="1"/>
    <xf borderId="13" fillId="4" fontId="16" numFmtId="0" xfId="0" applyBorder="1" applyFont="1"/>
    <xf borderId="16" fillId="6" fontId="12" numFmtId="165" xfId="0" applyAlignment="1" applyBorder="1" applyFont="1" applyNumberFormat="1">
      <alignment horizontal="center" readingOrder="0"/>
    </xf>
    <xf borderId="17" fillId="6" fontId="12" numFmtId="165" xfId="0" applyAlignment="1" applyBorder="1" applyFont="1" applyNumberFormat="1">
      <alignment horizontal="center" readingOrder="0"/>
    </xf>
    <xf borderId="12" fillId="2" fontId="17" numFmtId="0" xfId="0" applyAlignment="1" applyBorder="1" applyFont="1">
      <alignment readingOrder="0"/>
    </xf>
    <xf borderId="13" fillId="2" fontId="18" numFmtId="0" xfId="0" applyBorder="1" applyFont="1"/>
    <xf borderId="14" fillId="2" fontId="17" numFmtId="0" xfId="0" applyAlignment="1" applyBorder="1" applyFont="1">
      <alignment horizontal="left" shrinkToFit="0" wrapText="1"/>
    </xf>
    <xf borderId="15" fillId="2" fontId="17" numFmtId="0" xfId="0" applyAlignment="1" applyBorder="1" applyFont="1">
      <alignment horizontal="left" shrinkToFit="0" wrapText="1"/>
    </xf>
    <xf borderId="16" fillId="2" fontId="17" numFmtId="165" xfId="0" applyAlignment="1" applyBorder="1" applyFont="1" applyNumberFormat="1">
      <alignment horizontal="center"/>
    </xf>
    <xf borderId="17" fillId="2" fontId="17" numFmtId="165" xfId="0" applyAlignment="1" applyBorder="1" applyFont="1" applyNumberFormat="1">
      <alignment horizontal="center" readingOrder="0"/>
    </xf>
    <xf borderId="18" fillId="2" fontId="17" numFmtId="9" xfId="0" applyAlignment="1" applyBorder="1" applyFont="1" applyNumberFormat="1">
      <alignment horizontal="center"/>
    </xf>
    <xf borderId="12" fillId="5" fontId="19" numFmtId="0" xfId="0" applyAlignment="1" applyBorder="1" applyFont="1">
      <alignment readingOrder="0"/>
    </xf>
    <xf borderId="13" fillId="4" fontId="16" numFmtId="0" xfId="0" applyAlignment="1" applyBorder="1" applyFont="1">
      <alignment readingOrder="0"/>
    </xf>
    <xf borderId="18" fillId="4" fontId="20" numFmtId="9" xfId="0" applyAlignment="1" applyBorder="1" applyFont="1" applyNumberFormat="1">
      <alignment horizontal="center" readingOrder="0"/>
    </xf>
    <xf borderId="18" fillId="4" fontId="20" numFmtId="9" xfId="0" applyAlignment="1" applyBorder="1" applyFont="1" applyNumberFormat="1">
      <alignment horizontal="center"/>
    </xf>
    <xf borderId="12" fillId="5" fontId="19" numFmtId="0" xfId="0" applyBorder="1" applyFont="1"/>
    <xf borderId="15" fillId="4" fontId="10" numFmtId="0" xfId="0" applyAlignment="1" applyBorder="1" applyFont="1">
      <alignment horizontal="left" shrinkToFit="0" wrapText="1"/>
    </xf>
    <xf borderId="21" fillId="5" fontId="19" numFmtId="0" xfId="0" applyBorder="1" applyFont="1"/>
    <xf borderId="12" fillId="2" fontId="17" numFmtId="0" xfId="0" applyBorder="1" applyFont="1"/>
    <xf borderId="13" fillId="2" fontId="21" numFmtId="0" xfId="0" applyBorder="1" applyFont="1"/>
    <xf borderId="14" fillId="2" fontId="22" numFmtId="0" xfId="0" applyAlignment="1" applyBorder="1" applyFont="1">
      <alignment horizontal="left" shrinkToFit="0" wrapText="1"/>
    </xf>
    <xf borderId="15" fillId="2" fontId="22" numFmtId="0" xfId="0" applyAlignment="1" applyBorder="1" applyFont="1">
      <alignment horizontal="left" shrinkToFit="0" wrapText="1"/>
    </xf>
    <xf borderId="16" fillId="2" fontId="17" numFmtId="165" xfId="0" applyAlignment="1" applyBorder="1" applyFont="1" applyNumberFormat="1">
      <alignment horizontal="center" readingOrder="0"/>
    </xf>
    <xf borderId="17" fillId="2" fontId="17" numFmtId="165" xfId="0" applyAlignment="1" applyBorder="1" applyFont="1" applyNumberFormat="1">
      <alignment horizontal="center"/>
    </xf>
    <xf borderId="18" fillId="2" fontId="22" numFmtId="9" xfId="0" applyAlignment="1" applyBorder="1" applyFont="1" applyNumberFormat="1">
      <alignment horizontal="center"/>
    </xf>
    <xf borderId="12" fillId="8" fontId="10" numFmtId="0" xfId="0" applyBorder="1" applyFill="1" applyFont="1"/>
    <xf borderId="12" fillId="8" fontId="19" numFmtId="0" xfId="0" applyAlignment="1" applyBorder="1" applyFont="1">
      <alignment readingOrder="0"/>
    </xf>
    <xf borderId="12" fillId="8" fontId="19" numFmtId="0" xfId="0" applyBorder="1" applyFont="1"/>
    <xf borderId="21" fillId="8" fontId="19" numFmtId="0" xfId="0" applyBorder="1" applyFont="1"/>
    <xf borderId="21" fillId="8" fontId="10" numFmtId="0" xfId="0" applyBorder="1" applyFont="1"/>
    <xf borderId="22" fillId="4" fontId="11" numFmtId="0" xfId="0" applyBorder="1" applyFont="1"/>
    <xf borderId="23" fillId="2" fontId="17" numFmtId="0" xfId="0" applyBorder="1" applyFont="1"/>
    <xf borderId="24" fillId="2" fontId="17" numFmtId="0" xfId="0" applyBorder="1" applyFont="1"/>
    <xf borderId="24" fillId="2" fontId="17" numFmtId="0" xfId="0" applyAlignment="1" applyBorder="1" applyFont="1">
      <alignment horizontal="center"/>
    </xf>
    <xf borderId="25" fillId="2" fontId="17" numFmtId="0" xfId="0" applyAlignment="1" applyBorder="1" applyFont="1">
      <alignment horizontal="left" shrinkToFit="0" wrapText="1"/>
    </xf>
    <xf borderId="26" fillId="2" fontId="17" numFmtId="165" xfId="0" applyAlignment="1" applyBorder="1" applyFont="1" applyNumberFormat="1">
      <alignment horizontal="center" readingOrder="0"/>
    </xf>
    <xf borderId="27" fillId="2" fontId="17" numFmtId="165" xfId="0" applyAlignment="1" applyBorder="1" applyFont="1" applyNumberFormat="1">
      <alignment horizontal="center" readingOrder="0"/>
    </xf>
    <xf borderId="28" fillId="2" fontId="22" numFmtId="9" xfId="0" applyAlignment="1" applyBorder="1" applyFont="1" applyNumberFormat="1">
      <alignment horizontal="center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13" numFmtId="0" xfId="0" applyFont="1"/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1" fillId="2" fontId="26" numFmtId="0" xfId="0" applyAlignment="1" applyBorder="1" applyFont="1">
      <alignment horizontal="center" readingOrder="0"/>
    </xf>
    <xf borderId="3" fillId="3" fontId="25" numFmtId="0" xfId="0" applyAlignment="1" applyBorder="1" applyFont="1">
      <alignment horizontal="center"/>
    </xf>
    <xf borderId="4" fillId="3" fontId="25" numFmtId="0" xfId="0" applyAlignment="1" applyBorder="1" applyFont="1">
      <alignment horizontal="center"/>
    </xf>
    <xf borderId="3" fillId="4" fontId="6" numFmtId="0" xfId="0" applyAlignment="1" applyBorder="1" applyFont="1">
      <alignment readingOrder="0"/>
    </xf>
    <xf borderId="4" fillId="4" fontId="6" numFmtId="0" xfId="0" applyAlignment="1" applyBorder="1" applyFont="1">
      <alignment readingOrder="0"/>
    </xf>
    <xf borderId="3" fillId="4" fontId="6" numFmtId="0" xfId="0" applyAlignment="1" applyBorder="1" applyFont="1">
      <alignment readingOrder="0" vertical="center"/>
    </xf>
    <xf borderId="29" fillId="4" fontId="6" numFmtId="0" xfId="0" applyAlignment="1" applyBorder="1" applyFont="1">
      <alignment readingOrder="0"/>
    </xf>
    <xf borderId="30" fillId="4" fontId="6" numFmtId="0" xfId="0" applyAlignment="1" applyBorder="1" applyFont="1">
      <alignment readingOrder="0"/>
    </xf>
    <xf borderId="5" fillId="4" fontId="6" numFmtId="0" xfId="0" applyAlignment="1" applyBorder="1" applyFont="1">
      <alignment readingOrder="0"/>
    </xf>
    <xf borderId="31" fillId="4" fontId="6" numFmtId="0" xfId="0" applyAlignment="1" applyBorder="1" applyFont="1">
      <alignment readingOrder="0"/>
    </xf>
    <xf borderId="14" fillId="4" fontId="12" numFmtId="0" xfId="0" applyAlignment="1" applyBorder="1" applyFont="1">
      <alignment horizontal="left" shrinkToFit="0" wrapText="1"/>
    </xf>
    <xf borderId="14" fillId="4" fontId="12" numFmtId="0" xfId="0" applyAlignment="1" applyBorder="1" applyFont="1">
      <alignment horizontal="left" shrinkToFit="0" wrapText="1"/>
    </xf>
    <xf borderId="0" fillId="0" fontId="24" numFmtId="0" xfId="0" applyFont="1"/>
    <xf borderId="14" fillId="4" fontId="10" numFmtId="0" xfId="0" applyAlignment="1" applyBorder="1" applyFont="1">
      <alignment horizontal="left" shrinkToFit="0" wrapText="1"/>
    </xf>
    <xf borderId="14" fillId="4" fontId="10" numFmtId="0" xfId="0" applyAlignment="1" applyBorder="1" applyFont="1">
      <alignment horizontal="left" shrinkToFit="0" wrapText="1"/>
    </xf>
    <xf borderId="0" fillId="0" fontId="24" numFmtId="0" xfId="0" applyFont="1"/>
    <xf borderId="0" fillId="0" fontId="27" numFmtId="0" xfId="0" applyAlignment="1" applyFont="1">
      <alignment horizontal="left" readingOrder="0" vertical="bottom"/>
    </xf>
    <xf borderId="0" fillId="0" fontId="28" numFmtId="0" xfId="0" applyAlignment="1" applyFont="1">
      <alignment horizontal="left" vertical="bottom"/>
    </xf>
    <xf borderId="1" fillId="2" fontId="29" numFmtId="0" xfId="0" applyAlignment="1" applyBorder="1" applyFont="1">
      <alignment horizontal="center" readingOrder="0" vertical="bottom"/>
    </xf>
    <xf borderId="3" fillId="3" fontId="27" numFmtId="0" xfId="0" applyAlignment="1" applyBorder="1" applyFont="1">
      <alignment horizontal="center" readingOrder="0" vertical="bottom"/>
    </xf>
    <xf borderId="4" fillId="3" fontId="27" numFmtId="0" xfId="0" applyAlignment="1" applyBorder="1" applyFont="1">
      <alignment horizontal="center" readingOrder="0" vertical="bottom"/>
    </xf>
    <xf borderId="3" fillId="4" fontId="30" numFmtId="0" xfId="0" applyAlignment="1" applyBorder="1" applyFont="1">
      <alignment horizontal="left" readingOrder="0" vertical="bottom"/>
    </xf>
    <xf borderId="4" fillId="4" fontId="30" numFmtId="0" xfId="0" applyAlignment="1" applyBorder="1" applyFont="1">
      <alignment horizontal="left" readingOrder="0" vertical="bottom"/>
    </xf>
    <xf borderId="3" fillId="4" fontId="30" numFmtId="0" xfId="0" applyAlignment="1" applyBorder="1" applyFont="1">
      <alignment horizontal="left" readingOrder="0"/>
    </xf>
    <xf borderId="5" fillId="4" fontId="30" numFmtId="0" xfId="0" applyAlignment="1" applyBorder="1" applyFont="1">
      <alignment horizontal="left" readingOrder="0" vertical="bottom"/>
    </xf>
    <xf borderId="31" fillId="4" fontId="30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62.5"/>
    <col customWidth="1" min="3" max="3" width="52.13"/>
    <col customWidth="1" min="4" max="4" width="17.38"/>
    <col customWidth="1" min="5" max="5" width="61.5"/>
    <col customWidth="1" min="6" max="6" width="10.38"/>
    <col customWidth="1" min="7" max="8" width="14.38"/>
    <col customWidth="1" min="9" max="9" width="20.5"/>
    <col customWidth="1" hidden="1" min="10" max="10" width="10.1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7"/>
      <c r="H2" s="7"/>
      <c r="I2" s="7"/>
    </row>
    <row r="3" ht="15.75" customHeight="1">
      <c r="A3" s="2"/>
      <c r="B3" s="8" t="s">
        <v>2</v>
      </c>
      <c r="C3" s="9">
        <v>1.0</v>
      </c>
      <c r="D3" s="5"/>
      <c r="E3" s="5"/>
      <c r="F3" s="6"/>
      <c r="G3" s="7"/>
      <c r="H3" s="7"/>
      <c r="I3" s="7"/>
    </row>
    <row r="4" ht="15.75" customHeight="1">
      <c r="A4" s="2"/>
      <c r="B4" s="8" t="s">
        <v>3</v>
      </c>
      <c r="C4" s="10" t="s">
        <v>4</v>
      </c>
      <c r="D4" s="11"/>
      <c r="E4" s="5"/>
      <c r="F4" s="6"/>
      <c r="G4" s="7"/>
      <c r="H4" s="7"/>
      <c r="I4" s="7"/>
    </row>
    <row r="5" ht="15.75" customHeight="1">
      <c r="A5" s="2"/>
      <c r="B5" s="8" t="s">
        <v>5</v>
      </c>
      <c r="C5" s="9" t="s">
        <v>6</v>
      </c>
      <c r="D5" s="5"/>
      <c r="E5" s="5"/>
      <c r="F5" s="6"/>
      <c r="G5" s="7"/>
      <c r="H5" s="7"/>
      <c r="I5" s="7"/>
    </row>
    <row r="6" ht="15.75" customHeight="1">
      <c r="A6" s="2"/>
      <c r="B6" s="8" t="s">
        <v>7</v>
      </c>
      <c r="C6" s="12">
        <v>45394.0</v>
      </c>
      <c r="D6" s="5"/>
      <c r="E6" s="5"/>
      <c r="F6" s="6"/>
      <c r="G6" s="7"/>
      <c r="H6" s="7"/>
      <c r="I6" s="7"/>
    </row>
    <row r="7" ht="15.75" customHeight="1">
      <c r="A7" s="2"/>
      <c r="B7" s="13" t="s">
        <v>8</v>
      </c>
      <c r="C7" s="12">
        <v>45479.0</v>
      </c>
      <c r="D7" s="5"/>
      <c r="E7" s="5"/>
      <c r="F7" s="6"/>
      <c r="G7" s="7"/>
      <c r="H7" s="7"/>
      <c r="I7" s="7"/>
    </row>
    <row r="8" ht="15.75" customHeight="1">
      <c r="A8" s="14"/>
      <c r="B8" s="15"/>
      <c r="C8" s="15"/>
      <c r="D8" s="5"/>
      <c r="E8" s="15"/>
      <c r="F8" s="16"/>
      <c r="G8" s="16"/>
      <c r="H8" s="16"/>
      <c r="I8" s="16"/>
    </row>
    <row r="9" ht="15.75" customHeight="1">
      <c r="A9" s="14"/>
      <c r="B9" s="17" t="s">
        <v>9</v>
      </c>
      <c r="C9" s="18" t="s">
        <v>10</v>
      </c>
      <c r="D9" s="18" t="s">
        <v>11</v>
      </c>
      <c r="E9" s="19" t="s">
        <v>12</v>
      </c>
      <c r="F9" s="20" t="s">
        <v>13</v>
      </c>
      <c r="G9" s="21" t="s">
        <v>14</v>
      </c>
      <c r="H9" s="22" t="s">
        <v>15</v>
      </c>
      <c r="I9" s="23" t="s">
        <v>16</v>
      </c>
    </row>
    <row r="10" ht="15.75" customHeight="1">
      <c r="A10" s="14"/>
      <c r="B10" s="24" t="s">
        <v>17</v>
      </c>
      <c r="C10" s="25" t="s">
        <v>18</v>
      </c>
      <c r="D10" s="26" t="s">
        <v>18</v>
      </c>
      <c r="E10" s="27" t="s">
        <v>19</v>
      </c>
      <c r="F10" s="28">
        <v>45394.0</v>
      </c>
      <c r="G10" s="29">
        <v>45403.0</v>
      </c>
      <c r="H10" s="30">
        <v>1.0</v>
      </c>
      <c r="I10" s="30" t="str">
        <f>IFERROR(__xludf.DUMMYFUNCTION("SPARKLINE(H10, {""charttype"", ""bar""; ""max"", 100%})
"),"")</f>
        <v/>
      </c>
      <c r="J10" s="31"/>
      <c r="K10" s="5"/>
    </row>
    <row r="11" ht="15.75" customHeight="1">
      <c r="A11" s="14"/>
      <c r="B11" s="24" t="s">
        <v>20</v>
      </c>
      <c r="C11" s="25" t="s">
        <v>18</v>
      </c>
      <c r="D11" s="26" t="s">
        <v>18</v>
      </c>
      <c r="E11" s="27" t="s">
        <v>21</v>
      </c>
      <c r="F11" s="28">
        <v>45394.0</v>
      </c>
      <c r="G11" s="29">
        <v>45403.0</v>
      </c>
      <c r="H11" s="30">
        <v>1.0</v>
      </c>
      <c r="I11" s="30" t="str">
        <f>IFERROR(__xludf.DUMMYFUNCTION("SPARKLINE(H11, {""charttype"", ""bar""; ""max"", 100%})
"),"")</f>
        <v/>
      </c>
      <c r="J11" s="31" t="s">
        <v>22</v>
      </c>
      <c r="K11" s="5"/>
    </row>
    <row r="12" ht="15.75" customHeight="1">
      <c r="A12" s="14"/>
      <c r="B12" s="24" t="s">
        <v>23</v>
      </c>
      <c r="C12" s="32" t="s">
        <v>24</v>
      </c>
      <c r="D12" s="26" t="s">
        <v>25</v>
      </c>
      <c r="E12" s="27" t="s">
        <v>26</v>
      </c>
      <c r="F12" s="33">
        <v>45394.0</v>
      </c>
      <c r="G12" s="33">
        <v>45403.0</v>
      </c>
      <c r="H12" s="30">
        <v>1.0</v>
      </c>
      <c r="I12" s="30" t="str">
        <f>IFERROR(__xludf.DUMMYFUNCTION("SPARKLINE(H12, {""charttype"", ""bar""; ""max"", 100%})
"),"")</f>
        <v/>
      </c>
      <c r="J12" s="31" t="s">
        <v>27</v>
      </c>
      <c r="K12" s="5"/>
      <c r="L12" s="5"/>
    </row>
    <row r="13" ht="15.75" customHeight="1">
      <c r="A13" s="14"/>
      <c r="B13" s="34" t="s">
        <v>28</v>
      </c>
      <c r="C13" s="35" t="s">
        <v>29</v>
      </c>
      <c r="D13" s="26" t="s">
        <v>30</v>
      </c>
      <c r="E13" s="27" t="s">
        <v>31</v>
      </c>
      <c r="F13" s="33">
        <v>45394.0</v>
      </c>
      <c r="G13" s="29">
        <v>45403.0</v>
      </c>
      <c r="H13" s="30">
        <v>1.0</v>
      </c>
      <c r="I13" s="30" t="str">
        <f>IFERROR(__xludf.DUMMYFUNCTION("SPARKLINE(H13, {""charttype"", ""bar""; ""max"", 100%})
"),"")</f>
        <v/>
      </c>
      <c r="K13" s="5"/>
    </row>
    <row r="14" ht="15.75" customHeight="1">
      <c r="A14" s="14"/>
      <c r="B14" s="24" t="s">
        <v>32</v>
      </c>
      <c r="C14" s="36" t="s">
        <v>33</v>
      </c>
      <c r="D14" s="26" t="s">
        <v>18</v>
      </c>
      <c r="E14" s="27" t="s">
        <v>34</v>
      </c>
      <c r="F14" s="28">
        <v>45394.0</v>
      </c>
      <c r="G14" s="29">
        <v>45403.0</v>
      </c>
      <c r="H14" s="30">
        <v>1.0</v>
      </c>
      <c r="I14" s="30" t="str">
        <f>IFERROR(__xludf.DUMMYFUNCTION("SPARKLINE(H14, {""charttype"", ""bar""; ""max"", 100%})
"),"")</f>
        <v/>
      </c>
      <c r="K14" s="5"/>
    </row>
    <row r="15" ht="15.75" customHeight="1">
      <c r="A15" s="14"/>
      <c r="B15" s="37" t="s">
        <v>35</v>
      </c>
      <c r="C15" s="36" t="s">
        <v>36</v>
      </c>
      <c r="D15" s="26" t="s">
        <v>37</v>
      </c>
      <c r="E15" s="27" t="s">
        <v>38</v>
      </c>
      <c r="F15" s="28">
        <v>45394.0</v>
      </c>
      <c r="G15" s="29">
        <v>45403.0</v>
      </c>
      <c r="H15" s="30">
        <v>1.0</v>
      </c>
      <c r="I15" s="30" t="str">
        <f>IFERROR(__xludf.DUMMYFUNCTION("SPARKLINE(H15, {""charttype"", ""bar""; ""max"", 100%})
"),"")</f>
        <v/>
      </c>
      <c r="K15" s="38"/>
    </row>
    <row r="16" ht="15.75" customHeight="1">
      <c r="A16" s="39"/>
      <c r="B16" s="37" t="s">
        <v>39</v>
      </c>
      <c r="C16" s="40" t="s">
        <v>40</v>
      </c>
      <c r="D16" s="26" t="s">
        <v>41</v>
      </c>
      <c r="E16" s="27" t="s">
        <v>42</v>
      </c>
      <c r="F16" s="28">
        <v>45403.0</v>
      </c>
      <c r="G16" s="29">
        <v>45410.0</v>
      </c>
      <c r="H16" s="41">
        <v>1.0</v>
      </c>
      <c r="I16" s="30" t="str">
        <f>IFERROR(__xludf.DUMMYFUNCTION("SPARKLINE(H16, {""charttype"", ""bar""; ""max"", 100%})
"),"")</f>
        <v/>
      </c>
      <c r="K16" s="38"/>
    </row>
    <row r="17" ht="15.75" customHeight="1">
      <c r="A17" s="39"/>
      <c r="B17" s="37" t="s">
        <v>43</v>
      </c>
      <c r="C17" s="40" t="s">
        <v>44</v>
      </c>
      <c r="D17" s="26" t="s">
        <v>45</v>
      </c>
      <c r="E17" s="27" t="s">
        <v>46</v>
      </c>
      <c r="F17" s="28">
        <v>45403.0</v>
      </c>
      <c r="G17" s="29">
        <v>45410.0</v>
      </c>
      <c r="H17" s="30">
        <v>1.0</v>
      </c>
      <c r="I17" s="30" t="str">
        <f>IFERROR(__xludf.DUMMYFUNCTION("SPARKLINE(H17, {""charttype"", ""bar""; ""max"", 100%})
"),"")</f>
        <v/>
      </c>
      <c r="J17" s="31"/>
      <c r="K17" s="38"/>
    </row>
    <row r="18" ht="15.75" customHeight="1">
      <c r="A18" s="39"/>
      <c r="B18" s="37" t="s">
        <v>47</v>
      </c>
      <c r="C18" s="40" t="s">
        <v>48</v>
      </c>
      <c r="D18" s="26" t="s">
        <v>49</v>
      </c>
      <c r="E18" s="27" t="s">
        <v>50</v>
      </c>
      <c r="F18" s="28">
        <v>45403.0</v>
      </c>
      <c r="G18" s="29">
        <v>45410.0</v>
      </c>
      <c r="H18" s="30">
        <v>1.0</v>
      </c>
      <c r="I18" s="30" t="str">
        <f>IFERROR(__xludf.DUMMYFUNCTION("SPARKLINE(H18, {""charttype"", ""bar""; ""max"", 100%})
"),"")</f>
        <v/>
      </c>
      <c r="J18" s="31"/>
      <c r="K18" s="38"/>
    </row>
    <row r="19" ht="15.75" customHeight="1">
      <c r="A19" s="39"/>
      <c r="B19" s="37" t="s">
        <v>51</v>
      </c>
      <c r="C19" s="40" t="s">
        <v>52</v>
      </c>
      <c r="D19" s="26" t="s">
        <v>53</v>
      </c>
      <c r="E19" s="27" t="s">
        <v>54</v>
      </c>
      <c r="F19" s="28">
        <v>45403.0</v>
      </c>
      <c r="G19" s="29">
        <v>45410.0</v>
      </c>
      <c r="H19" s="30">
        <v>1.0</v>
      </c>
      <c r="I19" s="30" t="str">
        <f>IFERROR(__xludf.DUMMYFUNCTION("SPARKLINE(H19, {""charttype"", ""bar""; ""max"", 100%})
"),"")</f>
        <v/>
      </c>
      <c r="J19" s="31"/>
      <c r="K19" s="38"/>
    </row>
    <row r="20" ht="15.75" customHeight="1">
      <c r="A20" s="39"/>
      <c r="B20" s="37" t="s">
        <v>55</v>
      </c>
      <c r="C20" s="40" t="s">
        <v>56</v>
      </c>
      <c r="D20" s="26" t="s">
        <v>57</v>
      </c>
      <c r="E20" s="27" t="s">
        <v>58</v>
      </c>
      <c r="F20" s="28">
        <v>45403.0</v>
      </c>
      <c r="G20" s="29">
        <v>45410.0</v>
      </c>
      <c r="H20" s="30">
        <v>1.0</v>
      </c>
      <c r="I20" s="30" t="str">
        <f>IFERROR(__xludf.DUMMYFUNCTION("SPARKLINE(H20, {""charttype"", ""bar""; ""max"", 100%})
"),"")</f>
        <v/>
      </c>
      <c r="J20" s="31"/>
      <c r="K20" s="38"/>
    </row>
    <row r="21" ht="15.75" customHeight="1">
      <c r="A21" s="39"/>
      <c r="B21" s="37" t="s">
        <v>59</v>
      </c>
      <c r="C21" s="40" t="s">
        <v>60</v>
      </c>
      <c r="D21" s="26" t="s">
        <v>61</v>
      </c>
      <c r="E21" s="27" t="s">
        <v>62</v>
      </c>
      <c r="F21" s="28">
        <v>45403.0</v>
      </c>
      <c r="G21" s="29">
        <v>45410.0</v>
      </c>
      <c r="H21" s="30">
        <v>1.0</v>
      </c>
      <c r="I21" s="30" t="str">
        <f>IFERROR(__xludf.DUMMYFUNCTION("SPARKLINE(H21, {""charttype"", ""bar""; ""max"", 100%})
"),"")</f>
        <v/>
      </c>
      <c r="J21" s="31"/>
      <c r="K21" s="38"/>
    </row>
    <row r="22" ht="15.75" customHeight="1">
      <c r="A22" s="39"/>
      <c r="B22" s="37" t="s">
        <v>63</v>
      </c>
      <c r="C22" s="40" t="s">
        <v>64</v>
      </c>
      <c r="D22" s="26" t="s">
        <v>65</v>
      </c>
      <c r="E22" s="27" t="s">
        <v>66</v>
      </c>
      <c r="F22" s="28">
        <v>45403.0</v>
      </c>
      <c r="G22" s="29">
        <v>45410.0</v>
      </c>
      <c r="H22" s="30">
        <v>1.0</v>
      </c>
      <c r="I22" s="30" t="str">
        <f>IFERROR(__xludf.DUMMYFUNCTION("SPARKLINE(H22, {""charttype"", ""bar""; ""max"", 100%})
"),"")</f>
        <v/>
      </c>
      <c r="J22" s="31"/>
      <c r="K22" s="38"/>
    </row>
    <row r="23" ht="15.75" customHeight="1">
      <c r="A23" s="39"/>
      <c r="B23" s="37" t="s">
        <v>67</v>
      </c>
      <c r="C23" s="40" t="s">
        <v>68</v>
      </c>
      <c r="D23" s="26" t="s">
        <v>69</v>
      </c>
      <c r="E23" s="27" t="s">
        <v>70</v>
      </c>
      <c r="F23" s="28">
        <v>45403.0</v>
      </c>
      <c r="G23" s="29">
        <v>45410.0</v>
      </c>
      <c r="H23" s="30">
        <v>1.0</v>
      </c>
      <c r="I23" s="30" t="str">
        <f>IFERROR(__xludf.DUMMYFUNCTION("SPARKLINE(H23, {""charttype"", ""bar""; ""max"", 100%})
"),"")</f>
        <v/>
      </c>
      <c r="J23" s="31"/>
      <c r="K23" s="38"/>
    </row>
    <row r="24" ht="15.75" customHeight="1">
      <c r="A24" s="14"/>
      <c r="B24" s="24" t="s">
        <v>71</v>
      </c>
      <c r="C24" s="42" t="s">
        <v>72</v>
      </c>
      <c r="D24" s="26" t="s">
        <v>73</v>
      </c>
      <c r="E24" s="27" t="s">
        <v>74</v>
      </c>
      <c r="F24" s="28">
        <v>45410.0</v>
      </c>
      <c r="G24" s="29">
        <v>45424.0</v>
      </c>
      <c r="H24" s="30">
        <v>1.0</v>
      </c>
      <c r="I24" s="30" t="str">
        <f>IFERROR(__xludf.DUMMYFUNCTION("SPARKLINE(H24, {""charttype"", ""bar""; ""max"", 100%})
"),"")</f>
        <v/>
      </c>
      <c r="J24" s="31"/>
      <c r="K24" s="38"/>
    </row>
    <row r="25" ht="15.75" customHeight="1">
      <c r="A25" s="14"/>
      <c r="B25" s="24" t="s">
        <v>75</v>
      </c>
      <c r="C25" s="42" t="s">
        <v>76</v>
      </c>
      <c r="D25" s="26" t="s">
        <v>77</v>
      </c>
      <c r="E25" s="27" t="s">
        <v>74</v>
      </c>
      <c r="F25" s="28">
        <v>45410.0</v>
      </c>
      <c r="G25" s="29">
        <v>45424.0</v>
      </c>
      <c r="H25" s="41">
        <v>1.0</v>
      </c>
      <c r="I25" s="30" t="str">
        <f>IFERROR(__xludf.DUMMYFUNCTION("SPARKLINE(H25, {""charttype"", ""bar""; ""max"", 100%})
"),"")</f>
        <v/>
      </c>
      <c r="J25" s="31"/>
      <c r="K25" s="38"/>
    </row>
    <row r="26" ht="15.75" customHeight="1">
      <c r="A26" s="14"/>
      <c r="B26" s="43" t="s">
        <v>78</v>
      </c>
      <c r="C26" s="44" t="s">
        <v>79</v>
      </c>
      <c r="D26" s="26" t="s">
        <v>80</v>
      </c>
      <c r="E26" s="27" t="s">
        <v>81</v>
      </c>
      <c r="F26" s="45">
        <v>45388.0</v>
      </c>
      <c r="G26" s="46">
        <v>45431.0</v>
      </c>
      <c r="H26" s="41">
        <v>0.1</v>
      </c>
      <c r="I26" s="30" t="str">
        <f>IFERROR(__xludf.DUMMYFUNCTION("SPARKLINE(H26, {""charttype"", ""bar""; ""max"", 100%})
"),"")</f>
        <v/>
      </c>
      <c r="J26" s="31" t="s">
        <v>82</v>
      </c>
      <c r="K26" s="38"/>
    </row>
    <row r="27" ht="15.75" customHeight="1">
      <c r="A27" s="14"/>
      <c r="B27" s="24" t="s">
        <v>83</v>
      </c>
      <c r="C27" s="42" t="s">
        <v>84</v>
      </c>
      <c r="D27" s="26" t="s">
        <v>85</v>
      </c>
      <c r="E27" s="27" t="s">
        <v>86</v>
      </c>
      <c r="F27" s="45">
        <v>45388.0</v>
      </c>
      <c r="G27" s="46">
        <v>45431.0</v>
      </c>
      <c r="H27" s="41">
        <v>1.0</v>
      </c>
      <c r="I27" s="30" t="str">
        <f>IFERROR(__xludf.DUMMYFUNCTION("SPARKLINE(H27, {""charttype"", ""bar""; ""max"", 100%})
"),"")</f>
        <v/>
      </c>
      <c r="K27" s="38"/>
    </row>
    <row r="28" ht="15.75" customHeight="1">
      <c r="A28" s="14"/>
      <c r="B28" s="24" t="s">
        <v>87</v>
      </c>
      <c r="C28" s="42" t="s">
        <v>88</v>
      </c>
      <c r="D28" s="26" t="s">
        <v>89</v>
      </c>
      <c r="E28" s="27" t="s">
        <v>90</v>
      </c>
      <c r="F28" s="45">
        <v>45395.0</v>
      </c>
      <c r="G28" s="46">
        <v>45431.0</v>
      </c>
      <c r="H28" s="41">
        <v>1.0</v>
      </c>
      <c r="I28" s="30" t="str">
        <f>IFERROR(__xludf.DUMMYFUNCTION("SPARKLINE(H28, {""charttype"", ""bar""; ""max"", 100%})
"),"")</f>
        <v/>
      </c>
      <c r="K28" s="38"/>
    </row>
    <row r="29" ht="15.75" customHeight="1">
      <c r="A29" s="14"/>
      <c r="B29" s="24" t="s">
        <v>91</v>
      </c>
      <c r="C29" s="42" t="s">
        <v>92</v>
      </c>
      <c r="D29" s="26" t="s">
        <v>93</v>
      </c>
      <c r="E29" s="27" t="s">
        <v>46</v>
      </c>
      <c r="F29" s="45">
        <v>45395.0</v>
      </c>
      <c r="G29" s="46">
        <v>45431.0</v>
      </c>
      <c r="H29" s="41">
        <v>1.0</v>
      </c>
      <c r="I29" s="30" t="str">
        <f>IFERROR(__xludf.DUMMYFUNCTION("SPARKLINE(H29, {""charttype"", ""bar""; ""max"", 100%})
"),"")</f>
        <v/>
      </c>
      <c r="J29" s="31" t="s">
        <v>94</v>
      </c>
      <c r="K29" s="38"/>
    </row>
    <row r="30" ht="15.75" customHeight="1">
      <c r="A30" s="14" t="s">
        <v>95</v>
      </c>
      <c r="B30" s="47" t="s">
        <v>96</v>
      </c>
      <c r="C30" s="48"/>
      <c r="D30" s="49"/>
      <c r="E30" s="50"/>
      <c r="F30" s="51">
        <v>45394.0</v>
      </c>
      <c r="G30" s="52">
        <v>45431.0</v>
      </c>
      <c r="H30" s="53">
        <f>AVERAGE(H10:H29)</f>
        <v>0.955</v>
      </c>
      <c r="I30" s="53" t="str">
        <f>IFERROR(__xludf.DUMMYFUNCTION("SPARKLINE(H30, {""charttype"", ""bar""; ""max"", 100%})
"),"")</f>
        <v/>
      </c>
      <c r="J30" s="31" t="s">
        <v>97</v>
      </c>
      <c r="K30" s="38"/>
    </row>
    <row r="31" ht="15.75" customHeight="1">
      <c r="A31" s="39"/>
      <c r="B31" s="54" t="s">
        <v>98</v>
      </c>
      <c r="C31" s="55" t="s">
        <v>40</v>
      </c>
      <c r="D31" s="26" t="s">
        <v>99</v>
      </c>
      <c r="E31" s="27" t="s">
        <v>42</v>
      </c>
      <c r="F31" s="29">
        <v>45432.0</v>
      </c>
      <c r="G31" s="46">
        <v>45435.0</v>
      </c>
      <c r="H31" s="56">
        <v>1.0</v>
      </c>
      <c r="I31" s="57" t="str">
        <f>IFERROR(__xludf.DUMMYFUNCTION("SPARKLINE(H31, {""charttype"", ""bar""; ""max"", 100%})
"),"")</f>
        <v/>
      </c>
      <c r="K31" s="38"/>
    </row>
    <row r="32" ht="15.75" customHeight="1">
      <c r="A32" s="39"/>
      <c r="B32" s="54" t="s">
        <v>100</v>
      </c>
      <c r="C32" s="55" t="s">
        <v>44</v>
      </c>
      <c r="D32" s="26" t="s">
        <v>45</v>
      </c>
      <c r="E32" s="27" t="s">
        <v>46</v>
      </c>
      <c r="F32" s="29">
        <v>45432.0</v>
      </c>
      <c r="G32" s="46">
        <v>45435.0</v>
      </c>
      <c r="H32" s="56">
        <v>1.0</v>
      </c>
      <c r="I32" s="57" t="str">
        <f>IFERROR(__xludf.DUMMYFUNCTION("SPARKLINE(H32, {""charttype"", ""bar""; ""max"", 100%})
"),"")</f>
        <v/>
      </c>
    </row>
    <row r="33" ht="15.75" customHeight="1">
      <c r="A33" s="39"/>
      <c r="B33" s="54" t="s">
        <v>101</v>
      </c>
      <c r="C33" s="55" t="s">
        <v>48</v>
      </c>
      <c r="D33" s="26" t="s">
        <v>49</v>
      </c>
      <c r="E33" s="27" t="s">
        <v>50</v>
      </c>
      <c r="F33" s="29">
        <v>45432.0</v>
      </c>
      <c r="G33" s="46">
        <v>45435.0</v>
      </c>
      <c r="H33" s="56">
        <v>1.0</v>
      </c>
      <c r="I33" s="57" t="str">
        <f>IFERROR(__xludf.DUMMYFUNCTION("SPARKLINE(H33, {""charttype"", ""bar""; ""max"", 100%})
"),"")</f>
        <v/>
      </c>
    </row>
    <row r="34" ht="15.75" customHeight="1">
      <c r="A34" s="39"/>
      <c r="B34" s="54" t="s">
        <v>102</v>
      </c>
      <c r="C34" s="55" t="s">
        <v>52</v>
      </c>
      <c r="D34" s="26" t="s">
        <v>53</v>
      </c>
      <c r="E34" s="27" t="s">
        <v>54</v>
      </c>
      <c r="F34" s="29">
        <v>45432.0</v>
      </c>
      <c r="G34" s="46">
        <v>45435.0</v>
      </c>
      <c r="H34" s="56">
        <v>1.0</v>
      </c>
      <c r="I34" s="57" t="str">
        <f>IFERROR(__xludf.DUMMYFUNCTION("SPARKLINE(H34, {""charttype"", ""bar""; ""max"", 100%})
"),"")</f>
        <v/>
      </c>
    </row>
    <row r="35" ht="15.75" customHeight="1">
      <c r="A35" s="39"/>
      <c r="B35" s="54" t="s">
        <v>103</v>
      </c>
      <c r="C35" s="55" t="s">
        <v>56</v>
      </c>
      <c r="D35" s="26" t="s">
        <v>57</v>
      </c>
      <c r="E35" s="27" t="s">
        <v>58</v>
      </c>
      <c r="F35" s="29">
        <v>45432.0</v>
      </c>
      <c r="G35" s="46">
        <v>45435.0</v>
      </c>
      <c r="H35" s="56">
        <v>1.0</v>
      </c>
      <c r="I35" s="57" t="str">
        <f>IFERROR(__xludf.DUMMYFUNCTION("SPARKLINE(H35, {""charttype"", ""bar""; ""max"", 100%})
"),"")</f>
        <v/>
      </c>
    </row>
    <row r="36" ht="15.75" customHeight="1">
      <c r="A36" s="39"/>
      <c r="B36" s="54" t="s">
        <v>104</v>
      </c>
      <c r="C36" s="55" t="s">
        <v>60</v>
      </c>
      <c r="D36" s="26" t="s">
        <v>61</v>
      </c>
      <c r="E36" s="27" t="s">
        <v>105</v>
      </c>
      <c r="F36" s="29">
        <v>45432.0</v>
      </c>
      <c r="G36" s="46">
        <v>45435.0</v>
      </c>
      <c r="H36" s="56">
        <v>1.0</v>
      </c>
      <c r="I36" s="57" t="str">
        <f>IFERROR(__xludf.DUMMYFUNCTION("SPARKLINE(H36, {""charttype"", ""bar""; ""max"", 100%})
"),"")</f>
        <v/>
      </c>
    </row>
    <row r="37" ht="15.75" customHeight="1">
      <c r="B37" s="54" t="s">
        <v>106</v>
      </c>
      <c r="C37" s="55" t="s">
        <v>64</v>
      </c>
      <c r="D37" s="26" t="s">
        <v>65</v>
      </c>
      <c r="E37" s="27" t="s">
        <v>66</v>
      </c>
      <c r="F37" s="29">
        <v>45432.0</v>
      </c>
      <c r="G37" s="46">
        <v>45435.0</v>
      </c>
      <c r="H37" s="56">
        <v>1.0</v>
      </c>
      <c r="I37" s="57" t="str">
        <f>IFERROR(__xludf.DUMMYFUNCTION("SPARKLINE(H37, {""charttype"", ""bar""; ""max"", 100%})
"),"")</f>
        <v/>
      </c>
    </row>
    <row r="38" ht="15.75" customHeight="1">
      <c r="A38" s="14"/>
      <c r="B38" s="54" t="s">
        <v>107</v>
      </c>
      <c r="C38" s="55" t="s">
        <v>68</v>
      </c>
      <c r="D38" s="26" t="s">
        <v>69</v>
      </c>
      <c r="E38" s="27" t="s">
        <v>70</v>
      </c>
      <c r="F38" s="29">
        <v>45432.0</v>
      </c>
      <c r="G38" s="46">
        <v>45435.0</v>
      </c>
      <c r="H38" s="56">
        <v>1.0</v>
      </c>
      <c r="I38" s="57" t="str">
        <f>IFERROR(__xludf.DUMMYFUNCTION("SPARKLINE(H38, {""charttype"", ""bar""; ""max"", 100%})
"),"")</f>
        <v/>
      </c>
    </row>
    <row r="39" ht="15.75" customHeight="1">
      <c r="A39" s="14"/>
      <c r="B39" s="58" t="s">
        <v>108</v>
      </c>
      <c r="C39" s="44" t="s">
        <v>72</v>
      </c>
      <c r="D39" s="26" t="s">
        <v>109</v>
      </c>
      <c r="E39" s="59" t="s">
        <v>110</v>
      </c>
      <c r="F39" s="29">
        <v>45432.0</v>
      </c>
      <c r="G39" s="46">
        <v>45438.0</v>
      </c>
      <c r="H39" s="56">
        <v>1.0</v>
      </c>
      <c r="I39" s="57" t="str">
        <f>IFERROR(__xludf.DUMMYFUNCTION("SPARKLINE(H39, {""charttype"", ""bar""; ""max"", 100%})
"),"")</f>
        <v/>
      </c>
    </row>
    <row r="40" ht="15.75" customHeight="1">
      <c r="A40" s="14"/>
      <c r="B40" s="60" t="s">
        <v>111</v>
      </c>
      <c r="C40" s="44" t="s">
        <v>79</v>
      </c>
      <c r="D40" s="26" t="s">
        <v>80</v>
      </c>
      <c r="E40" s="27" t="s">
        <v>112</v>
      </c>
      <c r="F40" s="29">
        <v>45432.0</v>
      </c>
      <c r="G40" s="46">
        <v>45438.0</v>
      </c>
      <c r="H40" s="56">
        <v>1.0</v>
      </c>
      <c r="I40" s="57" t="str">
        <f>IFERROR(__xludf.DUMMYFUNCTION("SPARKLINE(H40, {""charttype"", ""bar""; ""max"", 100%})
"),"")</f>
        <v/>
      </c>
    </row>
    <row r="41" ht="15.75" customHeight="1">
      <c r="A41" s="14"/>
      <c r="B41" s="24" t="s">
        <v>113</v>
      </c>
      <c r="C41" s="40" t="s">
        <v>114</v>
      </c>
      <c r="D41" s="26" t="s">
        <v>18</v>
      </c>
      <c r="E41" s="27" t="s">
        <v>115</v>
      </c>
      <c r="F41" s="28">
        <v>45432.0</v>
      </c>
      <c r="G41" s="29">
        <v>45439.0</v>
      </c>
      <c r="H41" s="56">
        <v>1.0</v>
      </c>
      <c r="I41" s="57" t="str">
        <f>IFERROR(__xludf.DUMMYFUNCTION("SPARKLINE(H41, {""charttype"", ""bar""; ""max"", 100%})
"),"")</f>
        <v/>
      </c>
      <c r="J41" s="31" t="s">
        <v>116</v>
      </c>
      <c r="K41" s="38"/>
    </row>
    <row r="42" ht="15.75" customHeight="1">
      <c r="A42" s="14"/>
      <c r="B42" s="24" t="s">
        <v>117</v>
      </c>
      <c r="C42" s="42" t="s">
        <v>118</v>
      </c>
      <c r="D42" s="26" t="s">
        <v>18</v>
      </c>
      <c r="E42" s="27" t="s">
        <v>115</v>
      </c>
      <c r="F42" s="28">
        <v>45439.0</v>
      </c>
      <c r="G42" s="29">
        <v>45446.0</v>
      </c>
      <c r="H42" s="56">
        <v>1.0</v>
      </c>
      <c r="I42" s="57" t="str">
        <f>IFERROR(__xludf.DUMMYFUNCTION("SPARKLINE(H42, {""charttype"", ""bar""; ""max"", 100%})
"),"")</f>
        <v/>
      </c>
      <c r="K42" s="38"/>
    </row>
    <row r="43" ht="15.75" customHeight="1">
      <c r="A43" s="14"/>
      <c r="B43" s="24" t="s">
        <v>87</v>
      </c>
      <c r="C43" s="42" t="s">
        <v>88</v>
      </c>
      <c r="D43" s="26" t="s">
        <v>89</v>
      </c>
      <c r="E43" s="27" t="s">
        <v>90</v>
      </c>
      <c r="F43" s="28">
        <v>45439.0</v>
      </c>
      <c r="G43" s="29">
        <v>45446.0</v>
      </c>
      <c r="H43" s="56">
        <v>1.0</v>
      </c>
      <c r="I43" s="57" t="str">
        <f>IFERROR(__xludf.DUMMYFUNCTION("SPARKLINE(H43, {""charttype"", ""bar""; ""max"", 100%})
"),"")</f>
        <v/>
      </c>
      <c r="K43" s="38"/>
    </row>
    <row r="44" ht="15.75" customHeight="1">
      <c r="A44" s="14"/>
      <c r="B44" s="24" t="s">
        <v>91</v>
      </c>
      <c r="C44" s="42" t="s">
        <v>119</v>
      </c>
      <c r="D44" s="26" t="s">
        <v>120</v>
      </c>
      <c r="E44" s="27" t="s">
        <v>46</v>
      </c>
      <c r="F44" s="28">
        <v>45446.0</v>
      </c>
      <c r="G44" s="29">
        <v>45450.0</v>
      </c>
      <c r="H44" s="56">
        <v>1.0</v>
      </c>
      <c r="I44" s="57" t="str">
        <f>IFERROR(__xludf.DUMMYFUNCTION("SPARKLINE(H44, {""charttype"", ""bar""; ""max"", 100%})
"),"")</f>
        <v/>
      </c>
      <c r="K44" s="38"/>
    </row>
    <row r="45" ht="15.75" customHeight="1">
      <c r="A45" s="14" t="s">
        <v>121</v>
      </c>
      <c r="B45" s="61" t="s">
        <v>122</v>
      </c>
      <c r="C45" s="62"/>
      <c r="D45" s="63"/>
      <c r="E45" s="64"/>
      <c r="F45" s="65">
        <v>45431.0</v>
      </c>
      <c r="G45" s="66">
        <v>45450.0</v>
      </c>
      <c r="H45" s="67">
        <f>AVERAGE(H31:H44)</f>
        <v>1</v>
      </c>
      <c r="I45" s="67" t="str">
        <f>IFERROR(__xludf.DUMMYFUNCTION("SPARKLINE(H45, {""charttype"", ""bar""; ""max"", 100%})
"),"")</f>
        <v/>
      </c>
      <c r="K45" s="38"/>
    </row>
    <row r="46" ht="15.75" customHeight="1">
      <c r="A46" s="14"/>
      <c r="B46" s="68" t="s">
        <v>123</v>
      </c>
      <c r="C46" s="42" t="s">
        <v>124</v>
      </c>
      <c r="D46" s="26" t="s">
        <v>18</v>
      </c>
      <c r="E46" s="27" t="s">
        <v>125</v>
      </c>
      <c r="F46" s="45">
        <v>45451.0</v>
      </c>
      <c r="G46" s="29">
        <v>45458.0</v>
      </c>
      <c r="H46" s="41">
        <v>1.0</v>
      </c>
      <c r="I46" s="30" t="str">
        <f>IFERROR(__xludf.DUMMYFUNCTION("SPARKLINE(H46, {""charttype"", ""bar""; ""max"", 100%})
"),"")</f>
        <v/>
      </c>
      <c r="J46" s="31" t="s">
        <v>126</v>
      </c>
      <c r="K46" s="38"/>
    </row>
    <row r="47" ht="15.75" customHeight="1">
      <c r="A47" s="39"/>
      <c r="B47" s="69" t="s">
        <v>127</v>
      </c>
      <c r="C47" s="55" t="s">
        <v>40</v>
      </c>
      <c r="D47" s="26" t="s">
        <v>99</v>
      </c>
      <c r="E47" s="27" t="s">
        <v>42</v>
      </c>
      <c r="F47" s="45">
        <v>45451.0</v>
      </c>
      <c r="G47" s="29">
        <v>45458.0</v>
      </c>
      <c r="H47" s="41">
        <v>1.0</v>
      </c>
      <c r="I47" s="30" t="str">
        <f>IFERROR(__xludf.DUMMYFUNCTION("SPARKLINE(H47, {""charttype"", ""bar""; ""max"", 100%})
"),"")</f>
        <v/>
      </c>
      <c r="K47" s="38"/>
    </row>
    <row r="48" ht="15.75" customHeight="1">
      <c r="A48" s="39"/>
      <c r="B48" s="69" t="s">
        <v>128</v>
      </c>
      <c r="C48" s="55" t="s">
        <v>44</v>
      </c>
      <c r="D48" s="26" t="s">
        <v>45</v>
      </c>
      <c r="E48" s="27" t="s">
        <v>46</v>
      </c>
      <c r="F48" s="45">
        <v>45451.0</v>
      </c>
      <c r="G48" s="29">
        <v>45458.0</v>
      </c>
      <c r="H48" s="41">
        <v>1.0</v>
      </c>
      <c r="I48" s="30" t="str">
        <f>IFERROR(__xludf.DUMMYFUNCTION("SPARKLINE(H48, {""charttype"", ""bar""; ""max"", 100%})
"),"")</f>
        <v/>
      </c>
    </row>
    <row r="49" ht="15.75" customHeight="1">
      <c r="A49" s="39"/>
      <c r="B49" s="69" t="s">
        <v>129</v>
      </c>
      <c r="C49" s="55" t="s">
        <v>48</v>
      </c>
      <c r="D49" s="26" t="s">
        <v>49</v>
      </c>
      <c r="E49" s="27" t="s">
        <v>50</v>
      </c>
      <c r="F49" s="45">
        <v>45451.0</v>
      </c>
      <c r="G49" s="29">
        <v>45458.0</v>
      </c>
      <c r="H49" s="41">
        <v>1.0</v>
      </c>
      <c r="I49" s="30" t="str">
        <f>IFERROR(__xludf.DUMMYFUNCTION("SPARKLINE(H49, {""charttype"", ""bar""; ""max"", 100%})
"),"")</f>
        <v/>
      </c>
    </row>
    <row r="50" ht="15.75" customHeight="1">
      <c r="A50" s="39"/>
      <c r="B50" s="69" t="s">
        <v>130</v>
      </c>
      <c r="C50" s="55" t="s">
        <v>52</v>
      </c>
      <c r="D50" s="26" t="s">
        <v>53</v>
      </c>
      <c r="E50" s="27" t="s">
        <v>54</v>
      </c>
      <c r="F50" s="45">
        <v>45451.0</v>
      </c>
      <c r="G50" s="29">
        <v>45458.0</v>
      </c>
      <c r="H50" s="41">
        <v>1.0</v>
      </c>
      <c r="I50" s="30" t="str">
        <f>IFERROR(__xludf.DUMMYFUNCTION("SPARKLINE(H50, {""charttype"", ""bar""; ""max"", 100%})
"),"")</f>
        <v/>
      </c>
    </row>
    <row r="51" ht="15.75" customHeight="1">
      <c r="A51" s="39"/>
      <c r="B51" s="69" t="s">
        <v>131</v>
      </c>
      <c r="C51" s="55" t="s">
        <v>56</v>
      </c>
      <c r="D51" s="26" t="s">
        <v>57</v>
      </c>
      <c r="E51" s="27" t="s">
        <v>58</v>
      </c>
      <c r="F51" s="45">
        <v>45451.0</v>
      </c>
      <c r="G51" s="29">
        <v>45458.0</v>
      </c>
      <c r="H51" s="41">
        <v>1.0</v>
      </c>
      <c r="I51" s="30" t="str">
        <f>IFERROR(__xludf.DUMMYFUNCTION("SPARKLINE(H51, {""charttype"", ""bar""; ""max"", 100%})
"),"")</f>
        <v/>
      </c>
    </row>
    <row r="52" ht="15.75" customHeight="1">
      <c r="A52" s="39"/>
      <c r="B52" s="69" t="s">
        <v>132</v>
      </c>
      <c r="C52" s="55" t="s">
        <v>60</v>
      </c>
      <c r="D52" s="26" t="s">
        <v>61</v>
      </c>
      <c r="E52" s="27" t="s">
        <v>105</v>
      </c>
      <c r="F52" s="45">
        <v>45451.0</v>
      </c>
      <c r="G52" s="29">
        <v>45458.0</v>
      </c>
      <c r="H52" s="41">
        <v>1.0</v>
      </c>
      <c r="I52" s="30" t="str">
        <f>IFERROR(__xludf.DUMMYFUNCTION("SPARKLINE(H52, {""charttype"", ""bar""; ""max"", 100%})
"),"")</f>
        <v/>
      </c>
    </row>
    <row r="53" ht="15.75" customHeight="1">
      <c r="A53" s="39"/>
      <c r="B53" s="69" t="s">
        <v>133</v>
      </c>
      <c r="C53" s="55" t="s">
        <v>64</v>
      </c>
      <c r="D53" s="26" t="s">
        <v>65</v>
      </c>
      <c r="E53" s="27" t="s">
        <v>66</v>
      </c>
      <c r="F53" s="45">
        <v>45451.0</v>
      </c>
      <c r="G53" s="29">
        <v>45458.0</v>
      </c>
      <c r="H53" s="41">
        <v>1.0</v>
      </c>
      <c r="I53" s="30" t="str">
        <f>IFERROR(__xludf.DUMMYFUNCTION("SPARKLINE(H53, {""charttype"", ""bar""; ""max"", 100%})
"),"")</f>
        <v/>
      </c>
    </row>
    <row r="54" ht="15.75" customHeight="1">
      <c r="A54" s="39"/>
      <c r="B54" s="69" t="s">
        <v>134</v>
      </c>
      <c r="C54" s="55" t="s">
        <v>68</v>
      </c>
      <c r="D54" s="26" t="s">
        <v>69</v>
      </c>
      <c r="E54" s="27" t="s">
        <v>70</v>
      </c>
      <c r="F54" s="45">
        <v>45451.0</v>
      </c>
      <c r="G54" s="29">
        <v>45458.0</v>
      </c>
      <c r="H54" s="41">
        <v>1.0</v>
      </c>
      <c r="I54" s="30" t="str">
        <f>IFERROR(__xludf.DUMMYFUNCTION("SPARKLINE(H54, {""charttype"", ""bar""; ""max"", 100%})
"),"")</f>
        <v/>
      </c>
    </row>
    <row r="55" ht="15.75" customHeight="1">
      <c r="A55" s="14"/>
      <c r="B55" s="70" t="s">
        <v>135</v>
      </c>
      <c r="C55" s="44" t="s">
        <v>72</v>
      </c>
      <c r="D55" s="26" t="s">
        <v>109</v>
      </c>
      <c r="E55" s="59" t="s">
        <v>110</v>
      </c>
      <c r="F55" s="45">
        <v>45451.0</v>
      </c>
      <c r="G55" s="29">
        <v>45458.0</v>
      </c>
      <c r="H55" s="41">
        <v>1.0</v>
      </c>
      <c r="I55" s="30" t="str">
        <f>IFERROR(__xludf.DUMMYFUNCTION("SPARKLINE(H55, {""charttype"", ""bar""; ""max"", 100%})
"),"")</f>
        <v/>
      </c>
    </row>
    <row r="56" ht="15.75" customHeight="1">
      <c r="A56" s="14"/>
      <c r="B56" s="71" t="s">
        <v>136</v>
      </c>
      <c r="C56" s="44" t="s">
        <v>79</v>
      </c>
      <c r="D56" s="26" t="s">
        <v>80</v>
      </c>
      <c r="E56" s="27" t="s">
        <v>137</v>
      </c>
      <c r="F56" s="45">
        <v>45451.0</v>
      </c>
      <c r="G56" s="29">
        <v>45458.0</v>
      </c>
      <c r="H56" s="41">
        <v>1.0</v>
      </c>
      <c r="I56" s="30" t="str">
        <f>IFERROR(__xludf.DUMMYFUNCTION("SPARKLINE(H56, {""charttype"", ""bar""; ""max"", 100%})
"),"")</f>
        <v/>
      </c>
      <c r="J56" s="31" t="s">
        <v>138</v>
      </c>
      <c r="K56" s="38"/>
    </row>
    <row r="57" ht="15.75" customHeight="1">
      <c r="A57" s="14"/>
      <c r="B57" s="68" t="s">
        <v>139</v>
      </c>
      <c r="C57" s="42" t="s">
        <v>84</v>
      </c>
      <c r="D57" s="26" t="s">
        <v>85</v>
      </c>
      <c r="E57" s="27" t="s">
        <v>140</v>
      </c>
      <c r="F57" s="28">
        <v>45458.0</v>
      </c>
      <c r="G57" s="46">
        <v>45466.0</v>
      </c>
      <c r="H57" s="41">
        <v>1.0</v>
      </c>
      <c r="I57" s="30" t="str">
        <f>IFERROR(__xludf.DUMMYFUNCTION("SPARKLINE(H57, {""charttype"", ""bar""; ""max"", 100%})
"),"")</f>
        <v/>
      </c>
      <c r="K57" s="38"/>
    </row>
    <row r="58" ht="15.75" customHeight="1">
      <c r="A58" s="14"/>
      <c r="B58" s="68" t="s">
        <v>141</v>
      </c>
      <c r="C58" s="42" t="s">
        <v>76</v>
      </c>
      <c r="D58" s="26" t="s">
        <v>142</v>
      </c>
      <c r="E58" s="27" t="s">
        <v>74</v>
      </c>
      <c r="F58" s="28">
        <v>45458.0</v>
      </c>
      <c r="G58" s="46">
        <v>45466.0</v>
      </c>
      <c r="H58" s="41">
        <v>1.0</v>
      </c>
      <c r="I58" s="30" t="str">
        <f>IFERROR(__xludf.DUMMYFUNCTION("SPARKLINE(H58, {""charttype"", ""bar""; ""max"", 100%})
"),"")</f>
        <v/>
      </c>
      <c r="K58" s="38"/>
    </row>
    <row r="59" ht="15.75" customHeight="1">
      <c r="A59" s="14"/>
      <c r="B59" s="68" t="s">
        <v>143</v>
      </c>
      <c r="C59" s="42" t="s">
        <v>144</v>
      </c>
      <c r="D59" s="26" t="s">
        <v>145</v>
      </c>
      <c r="E59" s="27" t="s">
        <v>146</v>
      </c>
      <c r="F59" s="28">
        <v>45465.0</v>
      </c>
      <c r="G59" s="46">
        <v>45466.0</v>
      </c>
      <c r="H59" s="41">
        <v>1.0</v>
      </c>
      <c r="I59" s="30" t="str">
        <f>IFERROR(__xludf.DUMMYFUNCTION("SPARKLINE(H59, {""charttype"", ""bar""; ""max"", 100%})
"),"")</f>
        <v/>
      </c>
      <c r="K59" s="38"/>
    </row>
    <row r="60" ht="15.75" customHeight="1">
      <c r="A60" s="14"/>
      <c r="B60" s="68" t="s">
        <v>147</v>
      </c>
      <c r="C60" s="42" t="s">
        <v>148</v>
      </c>
      <c r="D60" s="26" t="s">
        <v>149</v>
      </c>
      <c r="E60" s="27" t="s">
        <v>150</v>
      </c>
      <c r="F60" s="28">
        <v>45465.0</v>
      </c>
      <c r="G60" s="46">
        <v>45466.0</v>
      </c>
      <c r="H60" s="41">
        <v>1.0</v>
      </c>
      <c r="I60" s="30" t="str">
        <f>IFERROR(__xludf.DUMMYFUNCTION("SPARKLINE(H60, {""charttype"", ""bar""; ""max"", 100%})
"),"")</f>
        <v/>
      </c>
      <c r="K60" s="38"/>
      <c r="L60" s="5"/>
      <c r="M60" s="5"/>
      <c r="N60" s="5"/>
      <c r="O60" s="5"/>
      <c r="P60" s="5"/>
      <c r="Q60" s="5"/>
      <c r="R60" s="5"/>
      <c r="S60" s="5"/>
    </row>
    <row r="61" ht="15.75" customHeight="1">
      <c r="A61" s="14"/>
      <c r="B61" s="68" t="s">
        <v>87</v>
      </c>
      <c r="C61" s="42" t="s">
        <v>88</v>
      </c>
      <c r="D61" s="26" t="s">
        <v>89</v>
      </c>
      <c r="E61" s="27" t="s">
        <v>151</v>
      </c>
      <c r="F61" s="28">
        <v>45465.0</v>
      </c>
      <c r="G61" s="46">
        <v>45466.0</v>
      </c>
      <c r="H61" s="41">
        <v>1.0</v>
      </c>
      <c r="I61" s="30" t="str">
        <f>IFERROR(__xludf.DUMMYFUNCTION("SPARKLINE(H61, {""charttype"", ""bar""; ""max"", 100%})
"),"")</f>
        <v/>
      </c>
      <c r="K61" s="38"/>
      <c r="L61" s="5"/>
      <c r="M61" s="5"/>
      <c r="N61" s="5"/>
      <c r="O61" s="5"/>
      <c r="P61" s="5"/>
      <c r="Q61" s="5"/>
      <c r="R61" s="5"/>
      <c r="S61" s="5"/>
    </row>
    <row r="62" ht="14.25" customHeight="1">
      <c r="A62" s="14"/>
      <c r="B62" s="68" t="s">
        <v>91</v>
      </c>
      <c r="C62" s="42" t="s">
        <v>152</v>
      </c>
      <c r="D62" s="26" t="s">
        <v>153</v>
      </c>
      <c r="E62" s="27" t="s">
        <v>46</v>
      </c>
      <c r="F62" s="45">
        <v>45465.0</v>
      </c>
      <c r="G62" s="46">
        <v>45473.0</v>
      </c>
      <c r="H62" s="41">
        <v>1.0</v>
      </c>
      <c r="I62" s="30" t="str">
        <f>IFERROR(__xludf.DUMMYFUNCTION("SPARKLINE(H62, {""charttype"", ""bar""; ""max"", 100%})
"),"")</f>
        <v/>
      </c>
      <c r="K62" s="38"/>
    </row>
    <row r="63" ht="15.75" customHeight="1">
      <c r="A63" s="14"/>
      <c r="B63" s="72" t="s">
        <v>154</v>
      </c>
      <c r="C63" s="73" t="s">
        <v>155</v>
      </c>
      <c r="D63" s="26" t="s">
        <v>156</v>
      </c>
      <c r="E63" s="27" t="s">
        <v>46</v>
      </c>
      <c r="F63" s="45">
        <v>45466.0</v>
      </c>
      <c r="G63" s="46">
        <v>45473.0</v>
      </c>
      <c r="H63" s="41">
        <v>1.0</v>
      </c>
      <c r="I63" s="30" t="str">
        <f>IFERROR(__xludf.DUMMYFUNCTION("SPARKLINE(H63, {""charttype"", ""bar""; ""max"", 100%})
"),"")</f>
        <v/>
      </c>
      <c r="J63" s="31" t="s">
        <v>157</v>
      </c>
      <c r="K63" s="38"/>
    </row>
    <row r="64" ht="15.75" customHeight="1">
      <c r="A64" s="14" t="s">
        <v>158</v>
      </c>
      <c r="B64" s="74" t="s">
        <v>159</v>
      </c>
      <c r="C64" s="75"/>
      <c r="D64" s="76"/>
      <c r="E64" s="77"/>
      <c r="F64" s="78">
        <v>45451.0</v>
      </c>
      <c r="G64" s="79">
        <v>45473.0</v>
      </c>
      <c r="H64" s="80">
        <f>AVERAGE(H46:H63)</f>
        <v>1</v>
      </c>
      <c r="I64" s="80" t="str">
        <f>IFERROR(__xludf.DUMMYFUNCTION("SPARKLINE(H64, {""charttype"", ""bar""; ""max"", 100%})
"),"")</f>
        <v/>
      </c>
      <c r="K64" s="38"/>
    </row>
    <row r="65" ht="15.75" customHeight="1">
      <c r="B65" s="81"/>
      <c r="C65" s="81"/>
      <c r="D65" s="81"/>
      <c r="E65" s="81"/>
      <c r="F65" s="82"/>
      <c r="G65" s="82"/>
      <c r="H65" s="82"/>
      <c r="I65" s="82"/>
      <c r="J65" s="31" t="s">
        <v>160</v>
      </c>
      <c r="K65" s="38"/>
    </row>
    <row r="66" ht="15.75" customHeight="1">
      <c r="B66" s="83"/>
      <c r="F66" s="7"/>
      <c r="G66" s="7"/>
      <c r="H66" s="7"/>
      <c r="I66" s="7"/>
      <c r="K66" s="38"/>
    </row>
    <row r="67" ht="15.75" customHeight="1">
      <c r="F67" s="7"/>
      <c r="G67" s="7"/>
      <c r="H67" s="7"/>
      <c r="I67" s="7"/>
    </row>
    <row r="68" ht="15.75" customHeight="1">
      <c r="F68" s="7"/>
      <c r="G68" s="7"/>
      <c r="H68" s="7"/>
      <c r="I68" s="7"/>
    </row>
    <row r="69" ht="15.75" customHeight="1">
      <c r="F69" s="7"/>
      <c r="G69" s="7"/>
      <c r="H69" s="7"/>
      <c r="I69" s="7"/>
    </row>
    <row r="70" ht="15.75" customHeight="1">
      <c r="F70" s="7"/>
      <c r="G70" s="7"/>
      <c r="H70" s="7"/>
      <c r="I70" s="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F89" s="7"/>
      <c r="G89" s="7"/>
      <c r="H89" s="7"/>
      <c r="I89" s="7"/>
    </row>
    <row r="90" ht="15.75" customHeight="1">
      <c r="F90" s="7"/>
      <c r="G90" s="7"/>
      <c r="H90" s="7"/>
      <c r="I90" s="7"/>
    </row>
    <row r="91" ht="15.75" customHeight="1">
      <c r="F91" s="7"/>
      <c r="G91" s="7"/>
      <c r="H91" s="7"/>
      <c r="I91" s="7"/>
    </row>
    <row r="92" ht="15.75" customHeight="1">
      <c r="F92" s="7"/>
      <c r="G92" s="7"/>
      <c r="H92" s="7"/>
      <c r="I92" s="7"/>
    </row>
    <row r="93" ht="15.75" customHeight="1">
      <c r="F93" s="7"/>
      <c r="G93" s="7"/>
      <c r="H93" s="7"/>
      <c r="I93" s="7"/>
    </row>
    <row r="94" ht="15.75" customHeight="1">
      <c r="F94" s="7"/>
      <c r="G94" s="7"/>
      <c r="H94" s="7"/>
      <c r="I94" s="7"/>
    </row>
    <row r="95" ht="15.75" customHeight="1">
      <c r="F95" s="7"/>
      <c r="G95" s="7"/>
      <c r="H95" s="7"/>
      <c r="I95" s="7"/>
    </row>
    <row r="96" ht="15.75" customHeight="1">
      <c r="F96" s="7"/>
      <c r="G96" s="7"/>
      <c r="H96" s="7"/>
      <c r="I96" s="7"/>
    </row>
    <row r="97" ht="15.75" customHeight="1">
      <c r="F97" s="7"/>
      <c r="G97" s="7"/>
      <c r="H97" s="7"/>
      <c r="I97" s="7"/>
    </row>
    <row r="98" ht="15.75" customHeight="1">
      <c r="F98" s="7"/>
      <c r="G98" s="7"/>
      <c r="H98" s="7"/>
      <c r="I98" s="7"/>
    </row>
    <row r="99" ht="15.75" customHeight="1">
      <c r="F99" s="7"/>
      <c r="G99" s="7"/>
      <c r="H99" s="7"/>
      <c r="I99" s="7"/>
    </row>
    <row r="100" ht="15.75" customHeight="1">
      <c r="F100" s="7"/>
      <c r="G100" s="7"/>
      <c r="H100" s="7"/>
      <c r="I100" s="7"/>
    </row>
    <row r="101" ht="15.75" customHeight="1">
      <c r="F101" s="7"/>
      <c r="G101" s="7"/>
      <c r="H101" s="7"/>
      <c r="I101" s="7"/>
      <c r="K101" s="84">
        <v>1.0</v>
      </c>
    </row>
    <row r="102" ht="15.75" customHeight="1">
      <c r="F102" s="7"/>
      <c r="G102" s="7"/>
      <c r="H102" s="7"/>
      <c r="I102" s="7"/>
      <c r="K102" s="84">
        <v>2.0</v>
      </c>
    </row>
    <row r="103" ht="15.75" customHeight="1">
      <c r="F103" s="7"/>
      <c r="G103" s="7"/>
      <c r="H103" s="7"/>
      <c r="I103" s="7"/>
      <c r="K103" s="84">
        <v>3.0</v>
      </c>
    </row>
    <row r="104" ht="15.75" customHeight="1">
      <c r="F104" s="7"/>
      <c r="G104" s="7"/>
      <c r="H104" s="7"/>
      <c r="I104" s="7"/>
      <c r="K104" s="84">
        <v>4.0</v>
      </c>
    </row>
    <row r="105" ht="15.75" customHeight="1">
      <c r="F105" s="7"/>
      <c r="G105" s="7"/>
      <c r="H105" s="7"/>
      <c r="I105" s="7"/>
      <c r="K105" s="84">
        <v>1.0</v>
      </c>
    </row>
    <row r="106" ht="15.75" customHeight="1">
      <c r="F106" s="7"/>
      <c r="G106" s="7"/>
      <c r="H106" s="7"/>
      <c r="I106" s="7"/>
      <c r="K106" s="84">
        <v>2.0</v>
      </c>
    </row>
    <row r="107" ht="15.75" customHeight="1">
      <c r="F107" s="7"/>
      <c r="G107" s="7"/>
      <c r="H107" s="7"/>
      <c r="I107" s="7"/>
      <c r="K107" s="84">
        <v>3.0</v>
      </c>
    </row>
    <row r="108" ht="15.75" customHeight="1">
      <c r="F108" s="7"/>
      <c r="G108" s="7"/>
      <c r="H108" s="7"/>
      <c r="I108" s="7"/>
      <c r="K108" s="84">
        <v>1.0</v>
      </c>
    </row>
    <row r="109" ht="15.75" customHeight="1">
      <c r="F109" s="7"/>
      <c r="G109" s="7"/>
      <c r="H109" s="7"/>
      <c r="I109" s="7"/>
      <c r="K109" s="84">
        <v>2.0</v>
      </c>
    </row>
    <row r="110" ht="15.75" customHeight="1">
      <c r="F110" s="7"/>
      <c r="G110" s="7"/>
      <c r="H110" s="7"/>
      <c r="I110" s="7"/>
      <c r="K110" s="84">
        <v>3.0</v>
      </c>
    </row>
    <row r="111" ht="15.75" customHeight="1">
      <c r="F111" s="7"/>
      <c r="G111" s="7"/>
      <c r="H111" s="7"/>
      <c r="I111" s="7"/>
      <c r="K111" s="84">
        <v>1.0</v>
      </c>
    </row>
    <row r="112" ht="15.75" customHeight="1">
      <c r="F112" s="7"/>
      <c r="G112" s="7"/>
      <c r="H112" s="7"/>
      <c r="I112" s="7"/>
      <c r="K112" s="84">
        <v>2.0</v>
      </c>
    </row>
    <row r="113" ht="15.75" customHeight="1">
      <c r="F113" s="7"/>
      <c r="G113" s="7"/>
      <c r="H113" s="7"/>
      <c r="I113" s="7"/>
    </row>
    <row r="114" ht="15.75" customHeight="1">
      <c r="F114" s="7"/>
      <c r="G114" s="7"/>
      <c r="H114" s="7"/>
      <c r="I114" s="7"/>
    </row>
    <row r="115" ht="15.75" customHeight="1">
      <c r="F115" s="7"/>
      <c r="G115" s="7"/>
      <c r="H115" s="7"/>
      <c r="I115" s="7"/>
    </row>
    <row r="116" ht="15.75" customHeight="1">
      <c r="F116" s="7"/>
      <c r="G116" s="7"/>
      <c r="H116" s="7"/>
      <c r="I116" s="7"/>
    </row>
    <row r="117" ht="15.75" customHeight="1">
      <c r="F117" s="7"/>
      <c r="G117" s="7"/>
      <c r="H117" s="7"/>
      <c r="I117" s="7"/>
    </row>
    <row r="118" ht="15.75" customHeight="1">
      <c r="F118" s="7"/>
      <c r="G118" s="7"/>
      <c r="H118" s="7"/>
      <c r="I118" s="7"/>
    </row>
    <row r="119" ht="15.75" customHeight="1">
      <c r="F119" s="7"/>
      <c r="G119" s="7"/>
      <c r="H119" s="7"/>
      <c r="I119" s="7"/>
    </row>
    <row r="120" ht="15.75" customHeight="1">
      <c r="F120" s="7"/>
      <c r="G120" s="7"/>
      <c r="H120" s="7"/>
      <c r="I120" s="7"/>
    </row>
    <row r="121" ht="15.75" customHeight="1">
      <c r="F121" s="7"/>
      <c r="G121" s="7"/>
      <c r="H121" s="7"/>
      <c r="I121" s="7"/>
    </row>
    <row r="122" ht="15.75" customHeight="1">
      <c r="F122" s="7"/>
      <c r="G122" s="7"/>
      <c r="H122" s="7"/>
      <c r="I122" s="7"/>
    </row>
    <row r="123" ht="15.75" customHeight="1">
      <c r="F123" s="7"/>
      <c r="G123" s="7"/>
      <c r="H123" s="7"/>
      <c r="I123" s="7"/>
    </row>
    <row r="124" ht="15.75" customHeight="1">
      <c r="F124" s="7"/>
      <c r="G124" s="7"/>
      <c r="H124" s="7"/>
      <c r="I124" s="7"/>
    </row>
    <row r="125" ht="15.75" customHeight="1">
      <c r="F125" s="7"/>
      <c r="G125" s="7"/>
      <c r="H125" s="7"/>
      <c r="I125" s="7"/>
    </row>
    <row r="126" ht="15.75" customHeight="1">
      <c r="F126" s="7"/>
      <c r="G126" s="7"/>
      <c r="H126" s="7"/>
      <c r="I126" s="7"/>
    </row>
    <row r="127" ht="15.75" customHeight="1">
      <c r="F127" s="7"/>
      <c r="G127" s="7"/>
      <c r="H127" s="7"/>
      <c r="I127" s="7"/>
    </row>
    <row r="128" ht="15.75" customHeight="1">
      <c r="F128" s="7"/>
      <c r="G128" s="7"/>
      <c r="H128" s="7"/>
      <c r="I128" s="7"/>
    </row>
    <row r="129" ht="15.75" customHeight="1">
      <c r="F129" s="7"/>
      <c r="G129" s="7"/>
      <c r="H129" s="7"/>
      <c r="I129" s="7"/>
    </row>
    <row r="130" ht="15.75" customHeight="1">
      <c r="F130" s="7"/>
      <c r="G130" s="7"/>
      <c r="H130" s="7"/>
      <c r="I130" s="7"/>
    </row>
    <row r="131" ht="15.75" customHeight="1">
      <c r="F131" s="7"/>
      <c r="G131" s="7"/>
      <c r="H131" s="7"/>
      <c r="I131" s="7"/>
    </row>
    <row r="132" ht="15.75" customHeight="1">
      <c r="F132" s="7"/>
      <c r="G132" s="7"/>
      <c r="H132" s="7"/>
      <c r="I132" s="7"/>
    </row>
    <row r="133" ht="15.75" customHeight="1">
      <c r="F133" s="7"/>
      <c r="G133" s="7"/>
      <c r="H133" s="7"/>
      <c r="I133" s="7"/>
    </row>
    <row r="134" ht="15.75" customHeight="1">
      <c r="F134" s="7"/>
      <c r="G134" s="7"/>
      <c r="H134" s="7"/>
      <c r="I134" s="7"/>
    </row>
    <row r="135" ht="15.75" customHeight="1">
      <c r="F135" s="7"/>
      <c r="G135" s="7"/>
      <c r="H135" s="7"/>
      <c r="I135" s="7"/>
    </row>
    <row r="136" ht="15.75" customHeight="1">
      <c r="F136" s="7"/>
      <c r="G136" s="7"/>
      <c r="H136" s="7"/>
      <c r="I136" s="7"/>
    </row>
    <row r="137" ht="15.75" customHeight="1">
      <c r="F137" s="7"/>
      <c r="G137" s="7"/>
      <c r="H137" s="7"/>
      <c r="I137" s="7"/>
    </row>
    <row r="138" ht="15.75" customHeight="1">
      <c r="F138" s="7"/>
      <c r="G138" s="7"/>
      <c r="H138" s="7"/>
      <c r="I138" s="7"/>
    </row>
    <row r="139" ht="15.75" customHeight="1">
      <c r="F139" s="7"/>
      <c r="G139" s="7"/>
      <c r="H139" s="7"/>
      <c r="I139" s="7"/>
    </row>
    <row r="140" ht="15.75" customHeight="1">
      <c r="F140" s="7"/>
      <c r="G140" s="7"/>
      <c r="H140" s="7"/>
      <c r="I140" s="7"/>
    </row>
    <row r="141" ht="15.75" customHeight="1">
      <c r="F141" s="7"/>
      <c r="G141" s="7"/>
      <c r="H141" s="7"/>
      <c r="I141" s="7"/>
    </row>
    <row r="142" ht="15.75" customHeight="1">
      <c r="F142" s="7"/>
      <c r="G142" s="7"/>
      <c r="H142" s="7"/>
      <c r="I142" s="7"/>
    </row>
    <row r="143" ht="15.75" customHeight="1">
      <c r="F143" s="7"/>
      <c r="G143" s="7"/>
      <c r="H143" s="7"/>
      <c r="I143" s="7"/>
    </row>
    <row r="144" ht="15.75" customHeight="1">
      <c r="F144" s="7"/>
      <c r="G144" s="7"/>
      <c r="H144" s="7"/>
      <c r="I144" s="7"/>
    </row>
    <row r="145" ht="15.75" customHeight="1">
      <c r="F145" s="7"/>
      <c r="G145" s="7"/>
      <c r="H145" s="7"/>
      <c r="I145" s="7"/>
    </row>
    <row r="146" ht="15.75" customHeight="1">
      <c r="F146" s="7"/>
      <c r="G146" s="7"/>
      <c r="H146" s="7"/>
      <c r="I146" s="7"/>
    </row>
    <row r="147" ht="15.75" customHeight="1">
      <c r="F147" s="7"/>
      <c r="G147" s="7"/>
      <c r="H147" s="7"/>
      <c r="I147" s="7"/>
    </row>
    <row r="148" ht="15.75" customHeight="1">
      <c r="F148" s="7"/>
      <c r="G148" s="7"/>
      <c r="H148" s="7"/>
      <c r="I148" s="7"/>
    </row>
    <row r="149" ht="15.75" customHeight="1">
      <c r="F149" s="7"/>
      <c r="G149" s="7"/>
      <c r="H149" s="7"/>
      <c r="I149" s="7"/>
    </row>
    <row r="150" ht="15.75" customHeight="1">
      <c r="F150" s="7"/>
      <c r="G150" s="7"/>
      <c r="H150" s="7"/>
      <c r="I150" s="7"/>
    </row>
    <row r="151" ht="15.75" customHeight="1">
      <c r="F151" s="7"/>
      <c r="G151" s="7"/>
      <c r="H151" s="7"/>
      <c r="I151" s="7"/>
    </row>
    <row r="152" ht="15.75" customHeight="1">
      <c r="F152" s="7"/>
      <c r="G152" s="7"/>
      <c r="H152" s="7"/>
      <c r="I152" s="7"/>
    </row>
    <row r="153" ht="15.75" customHeight="1">
      <c r="F153" s="7"/>
      <c r="G153" s="7"/>
      <c r="H153" s="7"/>
      <c r="I153" s="7"/>
    </row>
    <row r="154" ht="15.75" customHeight="1">
      <c r="F154" s="7"/>
      <c r="G154" s="7"/>
      <c r="H154" s="7"/>
      <c r="I154" s="7"/>
    </row>
    <row r="155" ht="15.75" customHeight="1">
      <c r="F155" s="7"/>
      <c r="G155" s="7"/>
      <c r="H155" s="7"/>
      <c r="I155" s="7"/>
    </row>
    <row r="156" ht="15.75" customHeight="1">
      <c r="F156" s="7"/>
      <c r="G156" s="7"/>
      <c r="H156" s="7"/>
      <c r="I156" s="7"/>
    </row>
    <row r="157" ht="15.75" customHeight="1">
      <c r="F157" s="7"/>
      <c r="G157" s="7"/>
      <c r="H157" s="7"/>
      <c r="I157" s="7"/>
    </row>
    <row r="158" ht="15.75" customHeight="1">
      <c r="F158" s="7"/>
      <c r="G158" s="7"/>
      <c r="H158" s="7"/>
      <c r="I158" s="7"/>
    </row>
    <row r="159" ht="15.75" customHeight="1">
      <c r="F159" s="7"/>
      <c r="G159" s="7"/>
      <c r="H159" s="7"/>
      <c r="I159" s="7"/>
    </row>
    <row r="160" ht="15.75" customHeight="1">
      <c r="F160" s="7"/>
      <c r="G160" s="7"/>
      <c r="H160" s="7"/>
      <c r="I160" s="7"/>
    </row>
    <row r="161" ht="15.75" customHeight="1">
      <c r="F161" s="7"/>
      <c r="G161" s="7"/>
      <c r="H161" s="7"/>
      <c r="I161" s="7"/>
    </row>
    <row r="162" ht="15.75" customHeight="1">
      <c r="F162" s="7"/>
      <c r="G162" s="7"/>
      <c r="H162" s="7"/>
      <c r="I162" s="7"/>
    </row>
    <row r="163" ht="15.75" customHeight="1">
      <c r="F163" s="7"/>
      <c r="G163" s="7"/>
      <c r="H163" s="7"/>
      <c r="I163" s="7"/>
    </row>
    <row r="164" ht="15.75" customHeight="1">
      <c r="F164" s="7"/>
      <c r="G164" s="7"/>
      <c r="H164" s="7"/>
      <c r="I164" s="7"/>
    </row>
    <row r="165" ht="15.75" customHeight="1">
      <c r="F165" s="7"/>
      <c r="G165" s="7"/>
      <c r="H165" s="7"/>
      <c r="I165" s="7"/>
    </row>
    <row r="166" ht="15.75" customHeight="1">
      <c r="F166" s="7"/>
      <c r="G166" s="7"/>
      <c r="H166" s="7"/>
      <c r="I166" s="7"/>
    </row>
    <row r="167" ht="15.75" customHeight="1">
      <c r="F167" s="7"/>
      <c r="G167" s="7"/>
      <c r="H167" s="7"/>
      <c r="I167" s="7"/>
    </row>
    <row r="168" ht="15.75" customHeight="1">
      <c r="F168" s="7"/>
      <c r="G168" s="7"/>
      <c r="H168" s="7"/>
      <c r="I168" s="7"/>
    </row>
    <row r="169" ht="15.75" customHeight="1">
      <c r="F169" s="7"/>
      <c r="G169" s="7"/>
      <c r="H169" s="7"/>
      <c r="I169" s="7"/>
    </row>
    <row r="170" ht="15.75" customHeight="1">
      <c r="F170" s="7"/>
      <c r="G170" s="7"/>
      <c r="H170" s="7"/>
      <c r="I170" s="7"/>
    </row>
    <row r="171" ht="15.75" customHeight="1">
      <c r="F171" s="7"/>
      <c r="G171" s="7"/>
      <c r="H171" s="7"/>
      <c r="I171" s="7"/>
    </row>
    <row r="172" ht="15.75" customHeight="1">
      <c r="F172" s="7"/>
      <c r="G172" s="7"/>
      <c r="H172" s="7"/>
      <c r="I172" s="7"/>
    </row>
    <row r="173" ht="15.75" customHeight="1">
      <c r="F173" s="7"/>
      <c r="G173" s="7"/>
      <c r="H173" s="7"/>
      <c r="I173" s="7"/>
    </row>
    <row r="174" ht="15.75" customHeight="1">
      <c r="F174" s="7"/>
      <c r="G174" s="7"/>
      <c r="H174" s="7"/>
      <c r="I174" s="7"/>
    </row>
    <row r="175" ht="15.75" customHeight="1">
      <c r="F175" s="7"/>
      <c r="G175" s="7"/>
      <c r="H175" s="7"/>
      <c r="I175" s="7"/>
    </row>
    <row r="176" ht="15.75" customHeight="1">
      <c r="F176" s="7"/>
      <c r="G176" s="7"/>
      <c r="H176" s="7"/>
      <c r="I176" s="7"/>
    </row>
    <row r="177" ht="15.75" customHeight="1">
      <c r="F177" s="7"/>
      <c r="G177" s="7"/>
      <c r="H177" s="7"/>
      <c r="I177" s="7"/>
    </row>
    <row r="178" ht="15.75" customHeight="1">
      <c r="F178" s="7"/>
      <c r="G178" s="7"/>
      <c r="H178" s="7"/>
      <c r="I178" s="7"/>
    </row>
    <row r="179" ht="15.75" customHeight="1">
      <c r="F179" s="7"/>
      <c r="G179" s="7"/>
      <c r="H179" s="7"/>
      <c r="I179" s="7"/>
    </row>
    <row r="180" ht="15.75" customHeight="1">
      <c r="F180" s="7"/>
      <c r="G180" s="7"/>
      <c r="H180" s="7"/>
      <c r="I180" s="7"/>
    </row>
    <row r="181" ht="15.75" customHeight="1">
      <c r="F181" s="7"/>
      <c r="G181" s="7"/>
      <c r="H181" s="7"/>
      <c r="I181" s="7"/>
    </row>
    <row r="182" ht="15.75" customHeight="1">
      <c r="F182" s="7"/>
      <c r="G182" s="7"/>
      <c r="H182" s="7"/>
      <c r="I182" s="7"/>
    </row>
    <row r="183" ht="15.75" customHeight="1">
      <c r="F183" s="7"/>
      <c r="G183" s="7"/>
      <c r="H183" s="7"/>
      <c r="I183" s="7"/>
    </row>
    <row r="184" ht="15.75" customHeight="1">
      <c r="F184" s="7"/>
      <c r="G184" s="7"/>
      <c r="H184" s="7"/>
      <c r="I184" s="7"/>
    </row>
    <row r="185" ht="15.75" customHeight="1">
      <c r="F185" s="7"/>
      <c r="G185" s="7"/>
      <c r="H185" s="7"/>
      <c r="I185" s="7"/>
    </row>
    <row r="186" ht="15.75" customHeight="1">
      <c r="F186" s="7"/>
      <c r="G186" s="7"/>
      <c r="H186" s="7"/>
      <c r="I186" s="7"/>
    </row>
    <row r="187" ht="15.75" customHeight="1">
      <c r="F187" s="7"/>
      <c r="G187" s="7"/>
      <c r="H187" s="7"/>
      <c r="I187" s="7"/>
    </row>
    <row r="188" ht="15.75" customHeight="1">
      <c r="F188" s="7"/>
      <c r="G188" s="7"/>
      <c r="H188" s="7"/>
      <c r="I188" s="7"/>
    </row>
    <row r="189" ht="15.75" customHeight="1">
      <c r="F189" s="7"/>
      <c r="G189" s="7"/>
      <c r="H189" s="7"/>
      <c r="I189" s="7"/>
    </row>
    <row r="190" ht="15.75" customHeight="1">
      <c r="F190" s="7"/>
      <c r="G190" s="7"/>
      <c r="H190" s="7"/>
      <c r="I190" s="7"/>
    </row>
    <row r="191" ht="15.75" customHeight="1">
      <c r="F191" s="7"/>
      <c r="G191" s="7"/>
      <c r="H191" s="7"/>
      <c r="I191" s="7"/>
    </row>
    <row r="192" ht="15.75" customHeight="1">
      <c r="F192" s="7"/>
      <c r="G192" s="7"/>
      <c r="H192" s="7"/>
      <c r="I192" s="7"/>
    </row>
    <row r="193" ht="15.75" customHeight="1">
      <c r="F193" s="7"/>
      <c r="G193" s="7"/>
      <c r="H193" s="7"/>
      <c r="I193" s="7"/>
    </row>
    <row r="194" ht="15.75" customHeight="1">
      <c r="F194" s="7"/>
      <c r="G194" s="7"/>
      <c r="H194" s="7"/>
      <c r="I194" s="7"/>
    </row>
    <row r="195" ht="15.75" customHeight="1">
      <c r="F195" s="7"/>
      <c r="G195" s="7"/>
      <c r="H195" s="7"/>
      <c r="I195" s="7"/>
    </row>
    <row r="196" ht="15.75" customHeight="1">
      <c r="F196" s="7"/>
      <c r="G196" s="7"/>
      <c r="H196" s="7"/>
      <c r="I196" s="7"/>
    </row>
    <row r="197" ht="15.75" customHeight="1">
      <c r="F197" s="7"/>
      <c r="G197" s="7"/>
      <c r="H197" s="7"/>
      <c r="I197" s="7"/>
    </row>
    <row r="198" ht="15.75" customHeight="1">
      <c r="F198" s="7"/>
      <c r="G198" s="7"/>
      <c r="H198" s="7"/>
      <c r="I198" s="7"/>
    </row>
    <row r="199" ht="15.75" customHeight="1">
      <c r="F199" s="7"/>
      <c r="G199" s="7"/>
      <c r="H199" s="7"/>
      <c r="I199" s="7"/>
    </row>
    <row r="200" ht="15.75" customHeight="1">
      <c r="F200" s="7"/>
      <c r="G200" s="7"/>
      <c r="H200" s="7"/>
      <c r="I200" s="7"/>
    </row>
    <row r="201" ht="15.75" customHeight="1">
      <c r="F201" s="7"/>
      <c r="G201" s="7"/>
      <c r="H201" s="7"/>
      <c r="I201" s="7"/>
    </row>
    <row r="202" ht="15.75" customHeight="1">
      <c r="F202" s="7"/>
      <c r="G202" s="7"/>
      <c r="H202" s="7"/>
      <c r="I202" s="7"/>
    </row>
    <row r="203" ht="15.75" customHeight="1">
      <c r="F203" s="7"/>
      <c r="G203" s="7"/>
      <c r="H203" s="7"/>
      <c r="I203" s="7"/>
    </row>
    <row r="204" ht="15.75" customHeight="1">
      <c r="F204" s="7"/>
      <c r="G204" s="7"/>
      <c r="H204" s="7"/>
      <c r="I204" s="7"/>
    </row>
    <row r="205" ht="15.75" customHeight="1">
      <c r="F205" s="7"/>
      <c r="G205" s="7"/>
      <c r="H205" s="7"/>
      <c r="I205" s="7"/>
    </row>
    <row r="206" ht="15.75" customHeight="1">
      <c r="F206" s="7"/>
      <c r="G206" s="7"/>
      <c r="H206" s="7"/>
      <c r="I206" s="7"/>
    </row>
    <row r="207" ht="15.75" customHeight="1">
      <c r="F207" s="7"/>
      <c r="G207" s="7"/>
      <c r="H207" s="7"/>
      <c r="I207" s="7"/>
    </row>
    <row r="208" ht="15.75" customHeight="1">
      <c r="F208" s="7"/>
      <c r="G208" s="7"/>
      <c r="H208" s="7"/>
      <c r="I208" s="7"/>
    </row>
    <row r="209" ht="15.75" customHeight="1">
      <c r="F209" s="7"/>
      <c r="G209" s="7"/>
      <c r="H209" s="7"/>
      <c r="I209" s="7"/>
    </row>
    <row r="210" ht="15.75" customHeight="1">
      <c r="F210" s="7"/>
      <c r="G210" s="7"/>
      <c r="H210" s="7"/>
      <c r="I210" s="7"/>
    </row>
    <row r="211" ht="15.75" customHeight="1">
      <c r="F211" s="7"/>
      <c r="G211" s="7"/>
      <c r="H211" s="7"/>
      <c r="I211" s="7"/>
    </row>
    <row r="212" ht="15.75" customHeight="1">
      <c r="F212" s="7"/>
      <c r="G212" s="7"/>
      <c r="H212" s="7"/>
      <c r="I212" s="7"/>
    </row>
    <row r="213" ht="15.75" customHeight="1">
      <c r="F213" s="7"/>
      <c r="G213" s="7"/>
      <c r="H213" s="7"/>
      <c r="I213" s="7"/>
    </row>
    <row r="214" ht="15.75" customHeight="1">
      <c r="F214" s="7"/>
      <c r="G214" s="7"/>
      <c r="H214" s="7"/>
      <c r="I214" s="7"/>
    </row>
    <row r="215" ht="15.75" customHeight="1">
      <c r="F215" s="7"/>
      <c r="G215" s="7"/>
      <c r="H215" s="7"/>
      <c r="I215" s="7"/>
    </row>
    <row r="216" ht="15.75" customHeight="1">
      <c r="F216" s="7"/>
      <c r="G216" s="7"/>
      <c r="H216" s="7"/>
      <c r="I216" s="7"/>
    </row>
    <row r="217" ht="15.75" customHeight="1">
      <c r="F217" s="7"/>
      <c r="G217" s="7"/>
      <c r="H217" s="7"/>
      <c r="I217" s="7"/>
    </row>
    <row r="218" ht="15.75" customHeight="1">
      <c r="F218" s="7"/>
      <c r="G218" s="7"/>
      <c r="H218" s="7"/>
      <c r="I218" s="7"/>
    </row>
    <row r="219" ht="15.75" customHeight="1">
      <c r="F219" s="7"/>
      <c r="G219" s="7"/>
      <c r="H219" s="7"/>
      <c r="I219" s="7"/>
    </row>
    <row r="220" ht="15.75" customHeight="1">
      <c r="F220" s="7"/>
      <c r="G220" s="7"/>
      <c r="H220" s="7"/>
      <c r="I220" s="7"/>
    </row>
    <row r="221" ht="15.75" customHeight="1">
      <c r="F221" s="7"/>
      <c r="G221" s="7"/>
      <c r="H221" s="7"/>
      <c r="I221" s="7"/>
    </row>
    <row r="222" ht="15.75" customHeight="1">
      <c r="F222" s="7"/>
      <c r="G222" s="7"/>
      <c r="H222" s="7"/>
      <c r="I222" s="7"/>
    </row>
    <row r="223" ht="15.75" customHeight="1">
      <c r="F223" s="7"/>
      <c r="G223" s="7"/>
      <c r="H223" s="7"/>
      <c r="I223" s="7"/>
    </row>
    <row r="224" ht="15.75" customHeight="1">
      <c r="F224" s="7"/>
      <c r="G224" s="7"/>
      <c r="H224" s="7"/>
      <c r="I224" s="7"/>
    </row>
    <row r="225" ht="15.75" customHeight="1">
      <c r="F225" s="7"/>
      <c r="G225" s="7"/>
      <c r="H225" s="7"/>
      <c r="I225" s="7"/>
    </row>
    <row r="226" ht="15.75" customHeight="1">
      <c r="F226" s="7"/>
      <c r="G226" s="7"/>
      <c r="H226" s="7"/>
      <c r="I226" s="7"/>
    </row>
    <row r="227" ht="15.75" customHeight="1">
      <c r="F227" s="7"/>
      <c r="G227" s="7"/>
      <c r="H227" s="7"/>
      <c r="I227" s="7"/>
    </row>
    <row r="228" ht="15.75" customHeight="1">
      <c r="F228" s="7"/>
      <c r="G228" s="7"/>
      <c r="H228" s="7"/>
      <c r="I228" s="7"/>
    </row>
    <row r="229" ht="15.75" customHeight="1">
      <c r="F229" s="7"/>
      <c r="G229" s="7"/>
      <c r="H229" s="7"/>
      <c r="I229" s="7"/>
    </row>
    <row r="230" ht="15.75" customHeight="1">
      <c r="F230" s="7"/>
      <c r="G230" s="7"/>
      <c r="H230" s="7"/>
      <c r="I230" s="7"/>
    </row>
    <row r="231" ht="15.75" customHeight="1">
      <c r="F231" s="7"/>
      <c r="G231" s="7"/>
      <c r="H231" s="7"/>
      <c r="I231" s="7"/>
    </row>
    <row r="232" ht="15.75" customHeight="1">
      <c r="F232" s="7"/>
      <c r="G232" s="7"/>
      <c r="H232" s="7"/>
      <c r="I232" s="7"/>
    </row>
    <row r="233" ht="15.75" customHeight="1">
      <c r="F233" s="7"/>
      <c r="G233" s="7"/>
      <c r="H233" s="7"/>
      <c r="I233" s="7"/>
    </row>
    <row r="234" ht="15.75" customHeight="1">
      <c r="F234" s="7"/>
      <c r="G234" s="7"/>
      <c r="H234" s="7"/>
      <c r="I234" s="7"/>
    </row>
    <row r="235" ht="15.75" customHeight="1">
      <c r="F235" s="7"/>
      <c r="G235" s="7"/>
      <c r="H235" s="7"/>
      <c r="I235" s="7"/>
    </row>
    <row r="236" ht="15.75" customHeight="1">
      <c r="F236" s="7"/>
      <c r="G236" s="7"/>
      <c r="H236" s="7"/>
      <c r="I236" s="7"/>
    </row>
    <row r="237" ht="15.75" customHeight="1">
      <c r="F237" s="7"/>
      <c r="G237" s="7"/>
      <c r="H237" s="7"/>
      <c r="I237" s="7"/>
    </row>
    <row r="238" ht="15.75" customHeight="1">
      <c r="F238" s="7"/>
      <c r="G238" s="7"/>
      <c r="H238" s="7"/>
      <c r="I238" s="7"/>
    </row>
    <row r="239" ht="15.75" customHeight="1">
      <c r="F239" s="7"/>
      <c r="G239" s="7"/>
      <c r="H239" s="7"/>
      <c r="I239" s="7"/>
    </row>
    <row r="240" ht="15.75" customHeight="1">
      <c r="F240" s="7"/>
      <c r="G240" s="7"/>
      <c r="H240" s="7"/>
      <c r="I240" s="7"/>
    </row>
    <row r="241" ht="15.75" customHeight="1">
      <c r="F241" s="7"/>
      <c r="G241" s="7"/>
      <c r="H241" s="7"/>
      <c r="I241" s="7"/>
    </row>
    <row r="242" ht="15.75" customHeight="1">
      <c r="F242" s="7"/>
      <c r="G242" s="7"/>
      <c r="H242" s="7"/>
      <c r="I242" s="7"/>
    </row>
    <row r="243" ht="15.75" customHeight="1">
      <c r="F243" s="7"/>
      <c r="G243" s="7"/>
      <c r="H243" s="7"/>
      <c r="I243" s="7"/>
    </row>
    <row r="244" ht="15.75" customHeight="1">
      <c r="F244" s="7"/>
      <c r="G244" s="7"/>
      <c r="H244" s="7"/>
      <c r="I244" s="7"/>
    </row>
    <row r="245" ht="15.75" customHeight="1">
      <c r="F245" s="7"/>
      <c r="G245" s="7"/>
      <c r="H245" s="7"/>
      <c r="I245" s="7"/>
    </row>
    <row r="246" ht="15.75" customHeight="1">
      <c r="F246" s="7"/>
      <c r="G246" s="7"/>
      <c r="H246" s="7"/>
      <c r="I246" s="7"/>
    </row>
    <row r="247" ht="15.75" customHeight="1">
      <c r="F247" s="7"/>
      <c r="G247" s="7"/>
      <c r="H247" s="7"/>
      <c r="I247" s="7"/>
    </row>
    <row r="248" ht="15.75" customHeight="1">
      <c r="F248" s="7"/>
      <c r="G248" s="7"/>
      <c r="H248" s="7"/>
      <c r="I248" s="7"/>
    </row>
    <row r="249" ht="15.75" customHeight="1">
      <c r="F249" s="7"/>
      <c r="G249" s="7"/>
      <c r="H249" s="7"/>
      <c r="I249" s="7"/>
    </row>
    <row r="250" ht="15.75" customHeight="1">
      <c r="F250" s="7"/>
      <c r="G250" s="7"/>
      <c r="H250" s="7"/>
      <c r="I250" s="7"/>
    </row>
    <row r="251" ht="15.75" customHeight="1">
      <c r="F251" s="7"/>
      <c r="G251" s="7"/>
      <c r="H251" s="7"/>
      <c r="I251" s="7"/>
    </row>
    <row r="252" ht="15.75" customHeight="1">
      <c r="F252" s="7"/>
      <c r="G252" s="7"/>
      <c r="H252" s="7"/>
      <c r="I252" s="7"/>
    </row>
    <row r="253" ht="15.75" customHeight="1">
      <c r="F253" s="7"/>
      <c r="G253" s="7"/>
      <c r="H253" s="7"/>
      <c r="I253" s="7"/>
    </row>
    <row r="254" ht="15.75" customHeight="1">
      <c r="F254" s="7"/>
      <c r="G254" s="7"/>
      <c r="H254" s="7"/>
      <c r="I254" s="7"/>
    </row>
    <row r="255" ht="15.75" customHeight="1">
      <c r="F255" s="7"/>
      <c r="G255" s="7"/>
      <c r="H255" s="7"/>
      <c r="I255" s="7"/>
    </row>
    <row r="256" ht="15.75" customHeight="1">
      <c r="F256" s="7"/>
      <c r="G256" s="7"/>
      <c r="H256" s="7"/>
      <c r="I256" s="7"/>
    </row>
    <row r="257" ht="15.75" customHeight="1">
      <c r="F257" s="7"/>
      <c r="G257" s="7"/>
      <c r="H257" s="7"/>
      <c r="I257" s="7"/>
    </row>
    <row r="258" ht="15.75" customHeight="1">
      <c r="F258" s="7"/>
      <c r="G258" s="7"/>
      <c r="H258" s="7"/>
      <c r="I258" s="7"/>
    </row>
    <row r="259" ht="15.75" customHeight="1">
      <c r="F259" s="7"/>
      <c r="G259" s="7"/>
      <c r="H259" s="7"/>
      <c r="I259" s="7"/>
    </row>
    <row r="260" ht="15.75" customHeight="1">
      <c r="F260" s="7"/>
      <c r="G260" s="7"/>
      <c r="H260" s="7"/>
      <c r="I260" s="7"/>
    </row>
    <row r="261" ht="15.75" customHeight="1">
      <c r="F261" s="7"/>
      <c r="G261" s="7"/>
      <c r="H261" s="7"/>
      <c r="I261" s="7"/>
    </row>
    <row r="262" ht="15.75" customHeight="1">
      <c r="F262" s="7"/>
      <c r="G262" s="7"/>
      <c r="H262" s="7"/>
      <c r="I262" s="7"/>
    </row>
    <row r="263" ht="15.75" customHeight="1">
      <c r="F263" s="7"/>
      <c r="G263" s="7"/>
      <c r="H263" s="7"/>
      <c r="I263" s="7"/>
    </row>
    <row r="264" ht="15.75" customHeight="1">
      <c r="F264" s="7"/>
      <c r="G264" s="7"/>
      <c r="H264" s="7"/>
      <c r="I264" s="7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customSheetViews>
    <customSheetView guid="{06D732F8-427B-46BD-8806-0816791D9B99}" filter="1" showAutoFilter="1">
      <autoFilter ref="$B$9:$I$64"/>
    </customSheetView>
    <customSheetView guid="{35E16094-53CA-4DC5-89C4-A3FFE3E6B88E}" filter="1" showAutoFilter="1">
      <autoFilter ref="$B$9:$I$16"/>
    </customSheetView>
    <customSheetView guid="{E8443753-F2FC-4990-A035-9D86299DF228}" filter="1" showAutoFilter="1">
      <autoFilter ref="$B$9:$I$64">
        <filterColumn colId="1">
          <filters>
            <filter val="Documento de Especificación de Caso de Uso #5"/>
            <filter val="Documento de Especificación de Caso de Uso #4"/>
            <filter val="Documento de Especificación de Caso de Uso #3"/>
            <filter val="Documento de Especificación de Caso de Uso #2"/>
            <filter val="Documento de Negocio"/>
            <filter val="Documento de Especificación de Caso de Uso #1"/>
            <filter val="Documento de Especificación de Caso de Uso #8"/>
            <filter val="Documento de Especificación de Caso de Uso #7"/>
            <filter val="Documento de Especificación de Caso de Uso #6"/>
            <filter val="Módulo Página Principal"/>
          </filters>
        </filterColumn>
      </autoFilter>
    </customSheetView>
  </customSheetViews>
  <mergeCells count="10">
    <mergeCell ref="J56:J62"/>
    <mergeCell ref="J63:J64"/>
    <mergeCell ref="J65:J67"/>
    <mergeCell ref="A1:I1"/>
    <mergeCell ref="B2:C2"/>
    <mergeCell ref="J12:J16"/>
    <mergeCell ref="J26:J28"/>
    <mergeCell ref="J30:J40"/>
    <mergeCell ref="J41:J45"/>
    <mergeCell ref="J46:J5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50.88"/>
    <col customWidth="1" min="4" max="4" width="12.63"/>
  </cols>
  <sheetData>
    <row r="1" ht="15.75" customHeight="1"/>
    <row r="2" ht="15.75" customHeight="1">
      <c r="B2" s="85" t="s">
        <v>161</v>
      </c>
      <c r="C2" s="14"/>
    </row>
    <row r="3" ht="15.75" customHeight="1">
      <c r="B3" s="86" t="s">
        <v>162</v>
      </c>
      <c r="C3" s="4"/>
    </row>
    <row r="4" ht="15.75" customHeight="1">
      <c r="B4" s="87" t="s">
        <v>163</v>
      </c>
      <c r="C4" s="88" t="s">
        <v>164</v>
      </c>
    </row>
    <row r="5" ht="15.75" customHeight="1">
      <c r="B5" s="89" t="s">
        <v>165</v>
      </c>
      <c r="C5" s="90" t="s">
        <v>166</v>
      </c>
    </row>
    <row r="6" ht="15.75" customHeight="1">
      <c r="B6" s="89" t="s">
        <v>167</v>
      </c>
      <c r="C6" s="90" t="s">
        <v>168</v>
      </c>
    </row>
    <row r="7" ht="15.75" customHeight="1">
      <c r="B7" s="89" t="s">
        <v>169</v>
      </c>
      <c r="C7" s="90" t="s">
        <v>170</v>
      </c>
    </row>
    <row r="8" ht="15.75" customHeight="1">
      <c r="B8" s="91" t="s">
        <v>171</v>
      </c>
      <c r="C8" s="90" t="s">
        <v>172</v>
      </c>
    </row>
    <row r="9" ht="15.75" customHeight="1">
      <c r="B9" s="89" t="s">
        <v>173</v>
      </c>
      <c r="C9" s="90" t="s">
        <v>174</v>
      </c>
    </row>
    <row r="10" ht="15.75" customHeight="1">
      <c r="B10" s="89" t="s">
        <v>175</v>
      </c>
      <c r="C10" s="90" t="s">
        <v>176</v>
      </c>
    </row>
    <row r="11" ht="15.75" customHeight="1">
      <c r="B11" s="92" t="s">
        <v>177</v>
      </c>
      <c r="C11" s="93" t="s">
        <v>178</v>
      </c>
    </row>
    <row r="12" ht="15.75" customHeight="1">
      <c r="B12" s="94" t="s">
        <v>179</v>
      </c>
      <c r="C12" s="95" t="s">
        <v>180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7.75"/>
    <col customWidth="1" min="3" max="3" width="47.5"/>
    <col customWidth="1" min="4" max="4" width="12.63"/>
    <col customWidth="1" min="5" max="5" width="20.88"/>
    <col customWidth="1" hidden="1" min="6" max="6" width="29.38"/>
    <col customWidth="1" hidden="1" min="7" max="7" width="12.63"/>
    <col customWidth="1" min="8" max="8" width="12.63"/>
    <col customWidth="1" min="14" max="14" width="23.13"/>
  </cols>
  <sheetData>
    <row r="1" ht="15.75" customHeight="1"/>
    <row r="2" ht="15.75" customHeight="1">
      <c r="B2" s="96" t="s">
        <v>181</v>
      </c>
      <c r="C2" s="96" t="s">
        <v>182</v>
      </c>
      <c r="D2" s="96" t="s">
        <v>183</v>
      </c>
      <c r="E2" s="97"/>
      <c r="F2" s="97"/>
      <c r="G2" s="97"/>
      <c r="H2" s="97"/>
      <c r="J2" s="98" t="str">
        <f>IFERROR(__xludf.DUMMYFUNCTION("UNIQUE(B:B)"),"#REF!")</f>
        <v>#REF!</v>
      </c>
    </row>
    <row r="3" ht="15.75" customHeight="1">
      <c r="B3" s="96" t="s">
        <v>184</v>
      </c>
      <c r="C3" s="96" t="s">
        <v>181</v>
      </c>
      <c r="D3" s="96"/>
      <c r="E3" s="96" t="s">
        <v>182</v>
      </c>
      <c r="F3" s="96"/>
      <c r="G3" s="96" t="s">
        <v>185</v>
      </c>
      <c r="H3" s="97"/>
      <c r="J3" s="98"/>
      <c r="L3" s="98" t="str">
        <f>IFERROR(__xludf.DUMMYFUNCTION("UNIQUE(J:J)"),"")</f>
        <v/>
      </c>
    </row>
    <row r="4" ht="15.75" customHeight="1">
      <c r="B4" s="99" t="s">
        <v>181</v>
      </c>
      <c r="C4" s="99" t="s">
        <v>186</v>
      </c>
      <c r="D4" s="99" t="s">
        <v>182</v>
      </c>
      <c r="E4" s="100"/>
      <c r="F4" s="100"/>
      <c r="G4" s="100"/>
      <c r="H4" s="100"/>
      <c r="J4" s="98"/>
      <c r="L4" s="98" t="str">
        <f>IFERROR(__xludf.DUMMYFUNCTION("""COMPUTED_VALUE"""),"#REF!")</f>
        <v>#REF!</v>
      </c>
    </row>
    <row r="5" ht="15.75" customHeight="1">
      <c r="B5" s="99" t="s">
        <v>184</v>
      </c>
      <c r="C5" s="99" t="s">
        <v>187</v>
      </c>
      <c r="D5" s="99"/>
      <c r="E5" s="99" t="s">
        <v>181</v>
      </c>
      <c r="F5" s="99"/>
      <c r="G5" s="99" t="s">
        <v>182</v>
      </c>
      <c r="H5" s="99" t="s">
        <v>188</v>
      </c>
      <c r="J5" s="98"/>
      <c r="L5" s="98" t="str">
        <f>IFERROR(__xludf.DUMMYFUNCTION("""COMPUTED_VALUE"""),"Masias /DF y Challanca/DF")</f>
        <v>Masias /DF y Challanca/DF</v>
      </c>
    </row>
    <row r="6" ht="15.75" customHeight="1">
      <c r="B6" s="99" t="s">
        <v>189</v>
      </c>
      <c r="C6" s="100"/>
      <c r="D6" s="100"/>
      <c r="E6" s="100"/>
      <c r="F6" s="100"/>
      <c r="G6" s="100"/>
      <c r="H6" s="100"/>
      <c r="J6" s="98"/>
      <c r="L6" s="98" t="str">
        <f>IFERROR(__xludf.DUMMYFUNCTION("""COMPUTED_VALUE"""),"Challanca/DF")</f>
        <v>Challanca/DF</v>
      </c>
    </row>
    <row r="7" ht="15.75" customHeight="1">
      <c r="B7" s="99" t="s">
        <v>184</v>
      </c>
      <c r="C7" s="99" t="s">
        <v>187</v>
      </c>
      <c r="D7" s="99"/>
      <c r="E7" s="99" t="s">
        <v>181</v>
      </c>
      <c r="F7" s="99"/>
      <c r="G7" s="99" t="s">
        <v>182</v>
      </c>
      <c r="H7" s="99" t="s">
        <v>188</v>
      </c>
      <c r="J7" s="98"/>
      <c r="L7" s="98" t="str">
        <f>IFERROR(__xludf.DUMMYFUNCTION("""COMPUTED_VALUE"""),"JP")</f>
        <v>JP</v>
      </c>
    </row>
    <row r="8" ht="15.75" customHeight="1">
      <c r="B8" s="99" t="s">
        <v>181</v>
      </c>
      <c r="C8" s="99" t="s">
        <v>182</v>
      </c>
      <c r="D8" s="99" t="s">
        <v>183</v>
      </c>
      <c r="E8" s="100"/>
      <c r="F8" s="100"/>
      <c r="G8" s="100"/>
      <c r="H8" s="100"/>
      <c r="J8" s="98"/>
      <c r="L8" s="98" t="str">
        <f>IFERROR(__xludf.DUMMYFUNCTION("""COMPUTED_VALUE"""),"DB")</f>
        <v>DB</v>
      </c>
    </row>
    <row r="9" ht="15.75" customHeight="1">
      <c r="B9" s="99" t="s">
        <v>181</v>
      </c>
      <c r="C9" s="99" t="s">
        <v>190</v>
      </c>
      <c r="D9" s="99" t="s">
        <v>182</v>
      </c>
      <c r="E9" s="100"/>
      <c r="F9" s="100"/>
      <c r="G9" s="100"/>
      <c r="H9" s="100"/>
      <c r="J9" s="98"/>
      <c r="L9" s="98" t="str">
        <f>IFERROR(__xludf.DUMMYFUNCTION("""COMPUTED_VALUE"""),"AS")</f>
        <v>AS</v>
      </c>
    </row>
    <row r="10" ht="15.75" customHeight="1">
      <c r="B10" s="99" t="s">
        <v>183</v>
      </c>
      <c r="C10" s="100"/>
      <c r="D10" s="100"/>
      <c r="E10" s="100"/>
      <c r="F10" s="100"/>
      <c r="G10" s="100"/>
      <c r="H10" s="100"/>
      <c r="J10" s="98"/>
      <c r="L10" s="98" t="str">
        <f>IFERROR(__xludf.DUMMYFUNCTION("""COMPUTED_VALUE"""),"ADB")</f>
        <v>ADB</v>
      </c>
    </row>
    <row r="11" ht="15.75" customHeight="1">
      <c r="B11" s="99" t="s">
        <v>191</v>
      </c>
      <c r="C11" s="100"/>
      <c r="D11" s="100"/>
      <c r="E11" s="100"/>
      <c r="F11" s="100"/>
      <c r="G11" s="100"/>
      <c r="H11" s="100"/>
      <c r="J11" s="98" t="str">
        <f>IFERROR(__xludf.DUMMYFUNCTION("UNIQUE(C:C)"),"#REF!")</f>
        <v>#REF!</v>
      </c>
      <c r="L11" s="98" t="str">
        <f>IFERROR(__xludf.DUMMYFUNCTION("""COMPUTED_VALUE"""),"T")</f>
        <v>T</v>
      </c>
    </row>
    <row r="12" ht="15.75" customHeight="1">
      <c r="B12" s="99" t="s">
        <v>184</v>
      </c>
      <c r="C12" s="99" t="s">
        <v>187</v>
      </c>
      <c r="D12" s="99"/>
      <c r="E12" s="99" t="s">
        <v>192</v>
      </c>
      <c r="F12" s="100"/>
      <c r="G12" s="100"/>
      <c r="H12" s="100"/>
      <c r="J12" s="98"/>
      <c r="L12" s="98" t="str">
        <f>IFERROR(__xludf.DUMMYFUNCTION("""COMPUTED_VALUE"""),"A")</f>
        <v>A</v>
      </c>
    </row>
    <row r="13" ht="15.75" customHeight="1">
      <c r="B13" s="99" t="s">
        <v>181</v>
      </c>
      <c r="C13" s="99" t="s">
        <v>184</v>
      </c>
      <c r="D13" s="99"/>
      <c r="E13" s="99" t="s">
        <v>183</v>
      </c>
      <c r="F13" s="99"/>
      <c r="G13" s="99" t="s">
        <v>186</v>
      </c>
      <c r="H13" s="99" t="s">
        <v>193</v>
      </c>
      <c r="J13" s="98"/>
      <c r="L13" s="98" t="str">
        <f>IFERROR(__xludf.DUMMYFUNCTION("""COMPUTED_VALUE"""),"DF")</f>
        <v>DF</v>
      </c>
    </row>
    <row r="14" ht="15.75" customHeight="1">
      <c r="B14" s="99" t="s">
        <v>181</v>
      </c>
      <c r="C14" s="100"/>
      <c r="D14" s="100"/>
      <c r="E14" s="100"/>
      <c r="F14" s="100"/>
      <c r="G14" s="100"/>
      <c r="H14" s="100"/>
      <c r="J14" s="98"/>
      <c r="L14" s="98" t="str">
        <f>IFERROR(__xludf.DUMMYFUNCTION("""COMPUTED_VALUE"""),"Jefe de Proyecto (JP)")</f>
        <v>Jefe de Proyecto (JP)</v>
      </c>
    </row>
    <row r="15" ht="15.75" customHeight="1">
      <c r="B15" s="99" t="s">
        <v>181</v>
      </c>
      <c r="C15" s="99" t="s">
        <v>182</v>
      </c>
      <c r="D15" s="99"/>
      <c r="E15" s="100"/>
      <c r="F15" s="100"/>
      <c r="G15" s="100"/>
      <c r="H15" s="100"/>
      <c r="J15" s="98"/>
      <c r="L15" s="98" t="str">
        <f>IFERROR(__xludf.DUMMYFUNCTION("""COMPUTED_VALUE"""),"Arquitecto de Software (AS)")</f>
        <v>Arquitecto de Software (AS)</v>
      </c>
    </row>
    <row r="16" ht="15.75" customHeight="1">
      <c r="B16" s="99" t="s">
        <v>182</v>
      </c>
      <c r="C16" s="99" t="s">
        <v>181</v>
      </c>
      <c r="D16" s="99"/>
      <c r="E16" s="100"/>
      <c r="F16" s="100"/>
      <c r="G16" s="100"/>
      <c r="H16" s="100"/>
      <c r="J16" s="98"/>
      <c r="L16" s="98" t="str">
        <f>IFERROR(__xludf.DUMMYFUNCTION("""COMPUTED_VALUE"""),"Analista Base de Datos (ABD)")</f>
        <v>Analista Base de Datos (ABD)</v>
      </c>
    </row>
    <row r="17" ht="15.75" customHeight="1">
      <c r="B17" s="99" t="s">
        <v>184</v>
      </c>
      <c r="C17" s="99" t="s">
        <v>194</v>
      </c>
      <c r="D17" s="99"/>
      <c r="E17" s="100"/>
      <c r="F17" s="100"/>
      <c r="G17" s="100"/>
      <c r="H17" s="100"/>
      <c r="J17" s="98"/>
      <c r="L17" s="98" t="str">
        <f>IFERROR(__xludf.DUMMYFUNCTION("""COMPUTED_VALUE"""),"Tester")</f>
        <v>Tester</v>
      </c>
    </row>
    <row r="18" ht="15.75" customHeight="1">
      <c r="B18" s="99" t="s">
        <v>184</v>
      </c>
      <c r="C18" s="99" t="s">
        <v>195</v>
      </c>
      <c r="D18" s="99"/>
      <c r="E18" s="99" t="s">
        <v>193</v>
      </c>
      <c r="F18" s="100"/>
      <c r="G18" s="100"/>
      <c r="H18" s="100"/>
      <c r="J18" s="98"/>
      <c r="L18" s="98" t="str">
        <f>IFERROR(__xludf.DUMMYFUNCTION("""COMPUTED_VALUE"""),"Analista funcional (AF)")</f>
        <v>Analista funcional (AF)</v>
      </c>
    </row>
    <row r="19" ht="15.75" customHeight="1">
      <c r="B19" s="99" t="s">
        <v>184</v>
      </c>
      <c r="C19" s="99" t="s">
        <v>195</v>
      </c>
      <c r="D19" s="99"/>
      <c r="E19" s="99" t="s">
        <v>193</v>
      </c>
      <c r="F19" s="100"/>
      <c r="G19" s="100"/>
      <c r="H19" s="100"/>
      <c r="J19" s="98"/>
      <c r="L19" s="98" t="str">
        <f>IFERROR(__xludf.DUMMYFUNCTION("""COMPUTED_VALUE"""),"Diseñador UX")</f>
        <v>Diseñador UX</v>
      </c>
    </row>
    <row r="20" ht="15.75" customHeight="1">
      <c r="B20" s="99" t="s">
        <v>181</v>
      </c>
      <c r="C20" s="99" t="s">
        <v>184</v>
      </c>
      <c r="D20" s="99"/>
      <c r="E20" s="99" t="s">
        <v>196</v>
      </c>
      <c r="F20" s="100"/>
      <c r="G20" s="100"/>
      <c r="H20" s="100"/>
      <c r="J20" s="98"/>
      <c r="L20" s="98" t="str">
        <f>IFERROR(__xludf.DUMMYFUNCTION("""COMPUTED_VALUE"""),"Desarrollador Front-End (DF)")</f>
        <v>Desarrollador Front-End (DF)</v>
      </c>
    </row>
    <row r="21" ht="15.75" customHeight="1">
      <c r="B21" s="99" t="s">
        <v>181</v>
      </c>
      <c r="C21" s="100"/>
      <c r="D21" s="100"/>
      <c r="E21" s="100"/>
      <c r="F21" s="100"/>
      <c r="G21" s="100"/>
      <c r="H21" s="100"/>
      <c r="J21" s="98"/>
      <c r="L21" s="98" t="str">
        <f>IFERROR(__xludf.DUMMYFUNCTION("""COMPUTED_VALUE"""),"Analista QA")</f>
        <v>Analista QA</v>
      </c>
    </row>
    <row r="22" ht="15.75" customHeight="1">
      <c r="B22" s="99" t="s">
        <v>184</v>
      </c>
      <c r="C22" s="99" t="s">
        <v>193</v>
      </c>
      <c r="D22" s="99"/>
      <c r="E22" s="100"/>
      <c r="F22" s="100"/>
      <c r="G22" s="100"/>
      <c r="H22" s="100"/>
      <c r="J22" s="98"/>
      <c r="L22" s="98" t="str">
        <f>IFERROR(__xludf.DUMMYFUNCTION("""COMPUTED_VALUE"""),"Desarrollador Back-End (DB)")</f>
        <v>Desarrollador Back-End (DB)</v>
      </c>
    </row>
    <row r="23" ht="15.75" customHeight="1">
      <c r="B23" s="99" t="s">
        <v>181</v>
      </c>
      <c r="C23" s="99" t="s">
        <v>182</v>
      </c>
      <c r="D23" s="99"/>
      <c r="E23" s="100"/>
      <c r="F23" s="100"/>
      <c r="G23" s="100"/>
      <c r="H23" s="100"/>
      <c r="J23" s="98"/>
      <c r="L23" s="98" t="str">
        <f>IFERROR(__xludf.DUMMYFUNCTION("""COMPUTED_VALUE"""),"Analista programador (AP)")</f>
        <v>Analista programador (AP)</v>
      </c>
    </row>
    <row r="24" ht="15.75" customHeight="1">
      <c r="B24" s="99" t="s">
        <v>197</v>
      </c>
      <c r="C24" s="100"/>
      <c r="D24" s="100"/>
      <c r="E24" s="100"/>
      <c r="F24" s="100"/>
      <c r="G24" s="100"/>
      <c r="H24" s="100"/>
      <c r="J24" s="98" t="str">
        <f>IFERROR(__xludf.DUMMYFUNCTION("UNIQUE(E:E)"),"#REF!")</f>
        <v>#REF!</v>
      </c>
    </row>
    <row r="25" ht="15.75" customHeight="1">
      <c r="B25" s="99" t="s">
        <v>181</v>
      </c>
      <c r="C25" s="99" t="s">
        <v>184</v>
      </c>
      <c r="D25" s="99"/>
      <c r="E25" s="99" t="s">
        <v>194</v>
      </c>
      <c r="F25" s="100"/>
      <c r="G25" s="100"/>
      <c r="H25" s="100"/>
      <c r="J25" s="98"/>
      <c r="K25" s="101" t="s">
        <v>182</v>
      </c>
    </row>
    <row r="26" ht="15.75" customHeight="1">
      <c r="B26" s="99" t="s">
        <v>181</v>
      </c>
      <c r="C26" s="99" t="s">
        <v>184</v>
      </c>
      <c r="D26" s="99" t="s">
        <v>183</v>
      </c>
      <c r="E26" s="100"/>
      <c r="F26" s="100"/>
      <c r="G26" s="100"/>
      <c r="H26" s="100"/>
      <c r="J26" s="98"/>
      <c r="K26" s="101" t="s">
        <v>181</v>
      </c>
    </row>
    <row r="27" ht="15.75" customHeight="1">
      <c r="B27" s="99" t="s">
        <v>181</v>
      </c>
      <c r="C27" s="100"/>
      <c r="D27" s="100"/>
      <c r="E27" s="100"/>
      <c r="F27" s="100"/>
      <c r="G27" s="100"/>
      <c r="H27" s="100"/>
      <c r="J27" s="98"/>
      <c r="K27" s="101" t="s">
        <v>193</v>
      </c>
      <c r="L27" s="101" t="s">
        <v>183</v>
      </c>
    </row>
    <row r="28" ht="15.75" customHeight="1">
      <c r="B28" s="99" t="s">
        <v>197</v>
      </c>
      <c r="C28" s="100"/>
      <c r="D28" s="100"/>
      <c r="E28" s="100"/>
      <c r="F28" s="100"/>
      <c r="G28" s="100"/>
      <c r="H28" s="100"/>
      <c r="J28" s="98"/>
      <c r="K28" s="101" t="s">
        <v>183</v>
      </c>
    </row>
    <row r="29" ht="15.75" customHeight="1">
      <c r="B29" s="99" t="s">
        <v>184</v>
      </c>
      <c r="C29" s="99" t="s">
        <v>181</v>
      </c>
      <c r="D29" s="99" t="s">
        <v>182</v>
      </c>
      <c r="E29" s="100"/>
      <c r="F29" s="100"/>
      <c r="G29" s="100"/>
      <c r="H29" s="100"/>
      <c r="J29" s="98"/>
      <c r="K29" s="101" t="s">
        <v>193</v>
      </c>
    </row>
    <row r="30" ht="15.75" customHeight="1">
      <c r="B30" s="99" t="s">
        <v>198</v>
      </c>
      <c r="C30" s="99" t="s">
        <v>181</v>
      </c>
      <c r="D30" s="99"/>
      <c r="E30" s="99" t="s">
        <v>193</v>
      </c>
      <c r="F30" s="100"/>
      <c r="G30" s="100"/>
      <c r="H30" s="100"/>
      <c r="J30" s="98"/>
      <c r="K30" s="101" t="s">
        <v>183</v>
      </c>
      <c r="L30" s="101" t="s">
        <v>193</v>
      </c>
    </row>
    <row r="31" ht="15.75" customHeight="1">
      <c r="B31" s="99" t="s">
        <v>181</v>
      </c>
      <c r="C31" s="99" t="s">
        <v>184</v>
      </c>
      <c r="D31" s="99"/>
      <c r="E31" s="99" t="s">
        <v>198</v>
      </c>
      <c r="F31" s="99"/>
      <c r="G31" s="99" t="s">
        <v>193</v>
      </c>
      <c r="H31" s="100"/>
      <c r="J31" s="98"/>
      <c r="K31" s="101" t="s">
        <v>194</v>
      </c>
    </row>
    <row r="32" ht="15.75" customHeight="1">
      <c r="B32" s="99" t="s">
        <v>181</v>
      </c>
      <c r="C32" s="100"/>
      <c r="D32" s="100"/>
      <c r="E32" s="100"/>
      <c r="F32" s="100"/>
      <c r="G32" s="100"/>
      <c r="H32" s="100"/>
      <c r="J32" s="98"/>
      <c r="K32" s="101" t="s">
        <v>198</v>
      </c>
    </row>
    <row r="33" ht="15.75" customHeight="1">
      <c r="B33" s="99" t="s">
        <v>181</v>
      </c>
      <c r="C33" s="100"/>
      <c r="D33" s="100"/>
      <c r="E33" s="100"/>
      <c r="F33" s="100"/>
      <c r="G33" s="100"/>
      <c r="H33" s="100"/>
      <c r="J33" s="98" t="str">
        <f>IFERROR(__xludf.DUMMYFUNCTION("UNIQUE(G:G)"),"#REF!")</f>
        <v>#REF!</v>
      </c>
    </row>
    <row r="34" ht="15.75" customHeight="1">
      <c r="J34" s="98"/>
      <c r="K34" s="101" t="s">
        <v>199</v>
      </c>
      <c r="L34" s="101" t="s">
        <v>193</v>
      </c>
    </row>
    <row r="35" ht="15.75" customHeight="1">
      <c r="J35" s="98"/>
      <c r="K35" s="101" t="s">
        <v>182</v>
      </c>
    </row>
    <row r="36" ht="15.75" customHeight="1">
      <c r="J36" s="98"/>
      <c r="K36" s="101" t="s">
        <v>186</v>
      </c>
    </row>
    <row r="37" ht="15.75" customHeight="1">
      <c r="J37" s="98"/>
      <c r="K37" s="101" t="s">
        <v>193</v>
      </c>
    </row>
    <row r="38" ht="15.75" customHeight="1">
      <c r="J38" s="98" t="str">
        <f>IFERROR(__xludf.DUMMYFUNCTION("UNIQUE(H:H)"),"")</f>
        <v/>
      </c>
    </row>
    <row r="39" ht="15.75" customHeight="1">
      <c r="J39" s="98" t="str">
        <f>IFERROR(__xludf.DUMMYFUNCTION("""COMPUTED_VALUE"""),"Masias /DF y Challanca/DF")</f>
        <v>Masias /DF y Challanca/DF</v>
      </c>
      <c r="K39" s="101" t="s">
        <v>186</v>
      </c>
      <c r="L39" s="101" t="s">
        <v>193</v>
      </c>
    </row>
    <row r="40" ht="15.75" customHeight="1">
      <c r="J40" s="98" t="str">
        <f>IFERROR(__xludf.DUMMYFUNCTION("""COMPUTED_VALUE"""),"Challanca/DF")</f>
        <v>Challanca/DF</v>
      </c>
      <c r="K40" s="101" t="s">
        <v>193</v>
      </c>
    </row>
    <row r="41" ht="15.75" customHeight="1">
      <c r="J41" s="98" t="str">
        <f>IFERROR(__xludf.DUMMYFUNCTION("""COMPUTED_VALUE"""),"JP")</f>
        <v>JP</v>
      </c>
      <c r="K41" s="98" t="str">
        <f>IFERROR(__xludf.DUMMYFUNCTION("UNIQUE(L25:L40)"),"")</f>
        <v/>
      </c>
    </row>
    <row r="42" ht="15.75" customHeight="1">
      <c r="J42" s="98" t="str">
        <f>IFERROR(__xludf.DUMMYFUNCTION("""COMPUTED_VALUE"""),"DB")</f>
        <v>DB</v>
      </c>
      <c r="K42" s="98" t="str">
        <f>IFERROR(__xludf.DUMMYFUNCTION("""COMPUTED_VALUE"""),"Lequeleque/AS")</f>
        <v>Lequeleque/AS</v>
      </c>
    </row>
    <row r="43" ht="15.75" customHeight="1">
      <c r="J43" s="98" t="str">
        <f>IFERROR(__xludf.DUMMYFUNCTION("""COMPUTED_VALUE"""),"AS")</f>
        <v>AS</v>
      </c>
      <c r="K43" s="98" t="str">
        <f>IFERROR(__xludf.DUMMYFUNCTION("""COMPUTED_VALUE"""),"Challanca/DF")</f>
        <v>Challanca/DF</v>
      </c>
    </row>
    <row r="44" ht="15.75" customHeight="1">
      <c r="J44" s="98" t="str">
        <f>IFERROR(__xludf.DUMMYFUNCTION("""COMPUTED_VALUE"""),"ADB")</f>
        <v>ADB</v>
      </c>
    </row>
    <row r="45" ht="15.75" customHeight="1">
      <c r="J45" s="98" t="str">
        <f>IFERROR(__xludf.DUMMYFUNCTION("""COMPUTED_VALUE"""),"T")</f>
        <v>T</v>
      </c>
    </row>
    <row r="46" ht="15.75" customHeight="1">
      <c r="E46" s="102" t="s">
        <v>200</v>
      </c>
      <c r="F46" s="103"/>
      <c r="J46" s="98" t="str">
        <f>IFERROR(__xludf.DUMMYFUNCTION("""COMPUTED_VALUE"""),"A")</f>
        <v>A</v>
      </c>
      <c r="K46" s="98" t="str">
        <f>IFERROR(__xludf.DUMMYFUNCTION("UNIQUE(K25:K43)"),"Medina/A")</f>
        <v>Medina/A</v>
      </c>
      <c r="N46" s="101" t="s">
        <v>201</v>
      </c>
      <c r="O46" s="101" t="s">
        <v>202</v>
      </c>
    </row>
    <row r="47" ht="15.75" customHeight="1">
      <c r="E47" s="104" t="s">
        <v>203</v>
      </c>
      <c r="F47" s="4"/>
      <c r="J47" s="98" t="str">
        <f>IFERROR(__xludf.DUMMYFUNCTION("""COMPUTED_VALUE"""),"DF")</f>
        <v>DF</v>
      </c>
      <c r="K47" s="98" t="str">
        <f>IFERROR(__xludf.DUMMYFUNCTION("""COMPUTED_VALUE"""),"Apaza G./JP")</f>
        <v>Apaza G./JP</v>
      </c>
      <c r="N47" s="101" t="s">
        <v>204</v>
      </c>
      <c r="O47" s="101" t="s">
        <v>205</v>
      </c>
    </row>
    <row r="48" ht="15.75" customHeight="1">
      <c r="E48" s="105" t="s">
        <v>163</v>
      </c>
      <c r="F48" s="106" t="s">
        <v>164</v>
      </c>
      <c r="K48" s="98" t="str">
        <f>IFERROR(__xludf.DUMMYFUNCTION("""COMPUTED_VALUE"""),"Challanca/DF")</f>
        <v>Challanca/DF</v>
      </c>
      <c r="N48" s="101" t="s">
        <v>206</v>
      </c>
      <c r="O48" s="101" t="s">
        <v>207</v>
      </c>
    </row>
    <row r="49" ht="15.75" customHeight="1">
      <c r="E49" s="107" t="s">
        <v>208</v>
      </c>
      <c r="F49" s="108" t="s">
        <v>209</v>
      </c>
      <c r="K49" s="98" t="str">
        <f>IFERROR(__xludf.DUMMYFUNCTION("""COMPUTED_VALUE"""),"Lequeleque/AS")</f>
        <v>Lequeleque/AS</v>
      </c>
      <c r="N49" s="84" t="s">
        <v>210</v>
      </c>
      <c r="O49" s="84" t="s">
        <v>211</v>
      </c>
    </row>
    <row r="50" ht="15.75" customHeight="1">
      <c r="E50" s="107" t="s">
        <v>212</v>
      </c>
      <c r="F50" s="108" t="s">
        <v>213</v>
      </c>
      <c r="K50" s="98" t="str">
        <f>IFERROR(__xludf.DUMMYFUNCTION("""COMPUTED_VALUE"""),"Vise D./ABD")</f>
        <v>Vise D./ABD</v>
      </c>
      <c r="N50" s="101" t="s">
        <v>214</v>
      </c>
      <c r="O50" s="101" t="s">
        <v>215</v>
      </c>
    </row>
    <row r="51" ht="15.75" customHeight="1">
      <c r="E51" s="107" t="s">
        <v>216</v>
      </c>
      <c r="F51" s="108" t="s">
        <v>217</v>
      </c>
      <c r="K51" s="98" t="str">
        <f>IFERROR(__xludf.DUMMYFUNCTION("""COMPUTED_VALUE"""),"Masías C./T")</f>
        <v>Masías C./T</v>
      </c>
      <c r="N51" s="101" t="s">
        <v>214</v>
      </c>
      <c r="O51" s="101" t="s">
        <v>218</v>
      </c>
    </row>
    <row r="52" ht="15.75" customHeight="1">
      <c r="E52" s="109" t="s">
        <v>219</v>
      </c>
      <c r="F52" s="108" t="s">
        <v>168</v>
      </c>
      <c r="K52" s="98"/>
      <c r="N52" s="101" t="s">
        <v>220</v>
      </c>
      <c r="O52" s="101" t="s">
        <v>221</v>
      </c>
    </row>
    <row r="53" ht="15.75" customHeight="1">
      <c r="E53" s="107" t="s">
        <v>222</v>
      </c>
      <c r="F53" s="108" t="s">
        <v>178</v>
      </c>
      <c r="K53" s="98" t="str">
        <f>IFERROR(__xludf.DUMMYFUNCTION("""COMPUTED_VALUE"""),"Masias C. /DF")</f>
        <v>Masias C. /DF</v>
      </c>
      <c r="N53" s="101" t="s">
        <v>223</v>
      </c>
      <c r="O53" s="101" t="s">
        <v>218</v>
      </c>
    </row>
    <row r="54" ht="15.75" customHeight="1">
      <c r="E54" s="107" t="s">
        <v>224</v>
      </c>
      <c r="F54" s="108" t="s">
        <v>225</v>
      </c>
      <c r="K54" s="98" t="str">
        <f>IFERROR(__xludf.DUMMYFUNCTION("""COMPUTED_VALUE"""),"Masias /DF")</f>
        <v>Masias /DF</v>
      </c>
    </row>
    <row r="55" ht="15.75" customHeight="1">
      <c r="E55" s="110" t="s">
        <v>226</v>
      </c>
      <c r="F55" s="111" t="s">
        <v>227</v>
      </c>
    </row>
    <row r="56" ht="15.75" customHeight="1"/>
    <row r="57" ht="15.75" customHeight="1"/>
    <row r="58" ht="15.75" customHeight="1">
      <c r="E58" s="85" t="s">
        <v>161</v>
      </c>
      <c r="F58" s="14"/>
      <c r="G58" s="85"/>
      <c r="H58" s="14"/>
    </row>
    <row r="59" ht="15.75" customHeight="1">
      <c r="E59" s="86" t="s">
        <v>162</v>
      </c>
      <c r="F59" s="4"/>
      <c r="G59" s="86"/>
      <c r="H59" s="4"/>
    </row>
    <row r="60" ht="15.75" customHeight="1">
      <c r="E60" s="87" t="s">
        <v>163</v>
      </c>
      <c r="F60" s="88" t="s">
        <v>164</v>
      </c>
      <c r="G60" s="87"/>
      <c r="H60" s="88"/>
    </row>
    <row r="61" ht="15.75" customHeight="1">
      <c r="E61" s="89" t="s">
        <v>228</v>
      </c>
      <c r="F61" s="90" t="s">
        <v>229</v>
      </c>
      <c r="G61" s="90" t="s">
        <v>220</v>
      </c>
      <c r="H61" s="90" t="s">
        <v>220</v>
      </c>
      <c r="I61" s="98" t="str">
        <f t="shared" ref="I61:I72" si="1">VLOOKUP(H61, $N$46:$O$53, 2, FALSE)</f>
        <v>Apaza G.</v>
      </c>
    </row>
    <row r="62" ht="15.75" customHeight="1">
      <c r="E62" s="89" t="s">
        <v>228</v>
      </c>
      <c r="F62" s="90" t="s">
        <v>230</v>
      </c>
      <c r="G62" s="90" t="s">
        <v>210</v>
      </c>
      <c r="H62" s="90" t="s">
        <v>210</v>
      </c>
      <c r="I62" s="98" t="str">
        <f t="shared" si="1"/>
        <v>Castro</v>
      </c>
    </row>
    <row r="63" ht="15.75" customHeight="1">
      <c r="E63" s="89" t="s">
        <v>231</v>
      </c>
      <c r="F63" s="90" t="s">
        <v>232</v>
      </c>
      <c r="G63" s="90" t="s">
        <v>206</v>
      </c>
      <c r="H63" s="90" t="s">
        <v>206</v>
      </c>
      <c r="I63" s="98" t="str">
        <f t="shared" si="1"/>
        <v>Lequeleque</v>
      </c>
    </row>
    <row r="64" ht="15.75" customHeight="1">
      <c r="E64" s="89" t="s">
        <v>233</v>
      </c>
      <c r="F64" s="90" t="s">
        <v>234</v>
      </c>
      <c r="G64" s="90" t="s">
        <v>204</v>
      </c>
      <c r="H64" s="90" t="s">
        <v>235</v>
      </c>
      <c r="I64" s="98" t="str">
        <f t="shared" si="1"/>
        <v>#N/A</v>
      </c>
    </row>
    <row r="65" ht="15.75" customHeight="1">
      <c r="E65" s="89" t="s">
        <v>233</v>
      </c>
      <c r="F65" s="90" t="s">
        <v>230</v>
      </c>
      <c r="G65" s="90" t="s">
        <v>210</v>
      </c>
      <c r="H65" s="90" t="s">
        <v>210</v>
      </c>
      <c r="I65" s="98" t="str">
        <f t="shared" si="1"/>
        <v>Castro</v>
      </c>
    </row>
    <row r="66" ht="15.75" customHeight="1">
      <c r="E66" s="91" t="s">
        <v>236</v>
      </c>
      <c r="F66" s="90" t="s">
        <v>237</v>
      </c>
      <c r="G66" s="90" t="s">
        <v>223</v>
      </c>
      <c r="H66" s="90" t="s">
        <v>223</v>
      </c>
      <c r="I66" s="98" t="str">
        <f t="shared" si="1"/>
        <v>Masias</v>
      </c>
    </row>
    <row r="67" ht="15.75" customHeight="1">
      <c r="E67" s="89" t="s">
        <v>238</v>
      </c>
      <c r="F67" s="90" t="s">
        <v>239</v>
      </c>
      <c r="G67" s="90" t="s">
        <v>240</v>
      </c>
      <c r="H67" s="90" t="s">
        <v>201</v>
      </c>
      <c r="I67" s="98" t="str">
        <f t="shared" si="1"/>
        <v>Medina</v>
      </c>
    </row>
    <row r="68" ht="15.75" customHeight="1">
      <c r="E68" s="89" t="s">
        <v>238</v>
      </c>
      <c r="F68" s="90" t="s">
        <v>241</v>
      </c>
      <c r="G68" s="90" t="s">
        <v>242</v>
      </c>
      <c r="H68" s="90" t="s">
        <v>201</v>
      </c>
      <c r="I68" s="98" t="str">
        <f t="shared" si="1"/>
        <v>Medina</v>
      </c>
    </row>
    <row r="69" ht="15.75" customHeight="1">
      <c r="E69" s="89" t="s">
        <v>243</v>
      </c>
      <c r="F69" s="90" t="s">
        <v>244</v>
      </c>
      <c r="G69" s="90" t="s">
        <v>245</v>
      </c>
      <c r="H69" s="90"/>
      <c r="I69" s="98" t="str">
        <f t="shared" si="1"/>
        <v>#N/A</v>
      </c>
    </row>
    <row r="70" ht="15.75" customHeight="1">
      <c r="E70" s="89" t="s">
        <v>243</v>
      </c>
      <c r="F70" s="90" t="s">
        <v>246</v>
      </c>
      <c r="G70" s="90" t="s">
        <v>214</v>
      </c>
      <c r="H70" s="90" t="s">
        <v>214</v>
      </c>
      <c r="I70" s="98" t="str">
        <f t="shared" si="1"/>
        <v>Challanca</v>
      </c>
    </row>
    <row r="71" ht="15.75" customHeight="1">
      <c r="E71" s="92" t="s">
        <v>247</v>
      </c>
      <c r="F71" s="93" t="s">
        <v>246</v>
      </c>
      <c r="G71" s="93" t="s">
        <v>214</v>
      </c>
      <c r="H71" s="93" t="s">
        <v>214</v>
      </c>
      <c r="I71" s="98" t="str">
        <f t="shared" si="1"/>
        <v>Challanca</v>
      </c>
    </row>
    <row r="72" ht="15.75" customHeight="1">
      <c r="E72" s="94" t="s">
        <v>248</v>
      </c>
      <c r="F72" s="95" t="s">
        <v>249</v>
      </c>
      <c r="G72" s="95" t="s">
        <v>250</v>
      </c>
      <c r="H72" s="95"/>
      <c r="I72" s="98" t="str">
        <f t="shared" si="1"/>
        <v>#N/A</v>
      </c>
    </row>
    <row r="73" ht="15.75" customHeight="1"/>
    <row r="74" ht="15.75" customHeight="1"/>
    <row r="75" ht="15.75" customHeight="1">
      <c r="J75" s="90" t="s">
        <v>209</v>
      </c>
      <c r="L75" s="98" t="str">
        <f>IFERROR(__xludf.DUMMYFUNCTION("UNIQUE(J75:J88)"),"Jefe de Proyecto (JP)")</f>
        <v>Jefe de Proyecto (JP)</v>
      </c>
    </row>
    <row r="76" ht="15.75" customHeight="1">
      <c r="J76" s="90" t="s">
        <v>168</v>
      </c>
      <c r="L76" s="98" t="str">
        <f>IFERROR(__xludf.DUMMYFUNCTION("""COMPUTED_VALUE"""),"Arquitecto de Software (AS)")</f>
        <v>Arquitecto de Software (AS)</v>
      </c>
      <c r="N76" s="101" t="s">
        <v>229</v>
      </c>
      <c r="O76" s="101" t="s">
        <v>251</v>
      </c>
    </row>
    <row r="77" ht="15.75" customHeight="1">
      <c r="J77" s="90" t="s">
        <v>217</v>
      </c>
      <c r="L77" s="98" t="str">
        <f>IFERROR(__xludf.DUMMYFUNCTION("""COMPUTED_VALUE"""),"Analista Base de Datos (ABD)")</f>
        <v>Analista Base de Datos (ABD)</v>
      </c>
      <c r="N77" s="101" t="s">
        <v>232</v>
      </c>
      <c r="O77" s="101" t="s">
        <v>252</v>
      </c>
    </row>
    <row r="78" ht="15.75" customHeight="1">
      <c r="J78" s="90" t="s">
        <v>237</v>
      </c>
      <c r="L78" s="98" t="str">
        <f>IFERROR(__xludf.DUMMYFUNCTION("""COMPUTED_VALUE"""),"Tester")</f>
        <v>Tester</v>
      </c>
      <c r="N78" s="101" t="s">
        <v>234</v>
      </c>
      <c r="O78" s="101" t="s">
        <v>253</v>
      </c>
    </row>
    <row r="79" ht="15.75" customHeight="1">
      <c r="J79" s="90" t="s">
        <v>254</v>
      </c>
      <c r="L79" s="98" t="str">
        <f>IFERROR(__xludf.DUMMYFUNCTION("""COMPUTED_VALUE"""),"Analista funcional (AF)")</f>
        <v>Analista funcional (AF)</v>
      </c>
      <c r="N79" s="84" t="s">
        <v>237</v>
      </c>
      <c r="O79" s="84" t="s">
        <v>255</v>
      </c>
    </row>
    <row r="80" ht="15.75" customHeight="1">
      <c r="J80" s="90" t="s">
        <v>244</v>
      </c>
      <c r="L80" s="98" t="str">
        <f>IFERROR(__xludf.DUMMYFUNCTION("""COMPUTED_VALUE"""),"Diseñador UX")</f>
        <v>Diseñador UX</v>
      </c>
      <c r="N80" s="101" t="s">
        <v>239</v>
      </c>
      <c r="O80" s="101" t="s">
        <v>256</v>
      </c>
    </row>
    <row r="81" ht="15.75" customHeight="1">
      <c r="J81" s="93" t="s">
        <v>178</v>
      </c>
      <c r="L81" s="98" t="str">
        <f>IFERROR(__xludf.DUMMYFUNCTION("""COMPUTED_VALUE"""),"Desarrollador Front-End (DF)")</f>
        <v>Desarrollador Front-End (DF)</v>
      </c>
      <c r="N81" s="84" t="s">
        <v>244</v>
      </c>
      <c r="O81" s="84" t="s">
        <v>257</v>
      </c>
    </row>
    <row r="82" ht="15.75" customHeight="1">
      <c r="J82" s="95" t="s">
        <v>249</v>
      </c>
      <c r="L82" s="98" t="str">
        <f>IFERROR(__xludf.DUMMYFUNCTION("""COMPUTED_VALUE"""),"Analista QA")</f>
        <v>Analista QA</v>
      </c>
      <c r="N82" s="101" t="s">
        <v>246</v>
      </c>
      <c r="O82" s="101" t="s">
        <v>258</v>
      </c>
    </row>
    <row r="83" ht="15.75" customHeight="1">
      <c r="J83" s="90" t="s">
        <v>227</v>
      </c>
      <c r="L83" s="98" t="str">
        <f>IFERROR(__xludf.DUMMYFUNCTION("""COMPUTED_VALUE"""),"Desarrollador Back-End (DB)")</f>
        <v>Desarrollador Back-End (DB)</v>
      </c>
      <c r="N83" s="84" t="s">
        <v>249</v>
      </c>
      <c r="O83" s="84" t="s">
        <v>259</v>
      </c>
    </row>
    <row r="84" ht="15.75" customHeight="1">
      <c r="J84" s="90"/>
      <c r="L84" s="98"/>
      <c r="N84" s="101" t="s">
        <v>230</v>
      </c>
      <c r="O84" s="101" t="s">
        <v>260</v>
      </c>
    </row>
    <row r="85" ht="15.75" customHeight="1">
      <c r="E85" s="89" t="s">
        <v>228</v>
      </c>
      <c r="J85" s="90" t="s">
        <v>227</v>
      </c>
      <c r="L85" s="98" t="str">
        <f>IFERROR(__xludf.DUMMYFUNCTION("""COMPUTED_VALUE"""),"Analista programador (AP)")</f>
        <v>Analista programador (AP)</v>
      </c>
      <c r="N85" s="101" t="s">
        <v>241</v>
      </c>
      <c r="O85" s="101" t="s">
        <v>261</v>
      </c>
    </row>
    <row r="86" ht="15.75" customHeight="1">
      <c r="E86" s="89" t="s">
        <v>231</v>
      </c>
      <c r="J86" s="90"/>
    </row>
    <row r="87" ht="15.75" customHeight="1">
      <c r="E87" s="89" t="s">
        <v>233</v>
      </c>
      <c r="J87" s="90" t="s">
        <v>262</v>
      </c>
    </row>
    <row r="88" ht="15.75" customHeight="1">
      <c r="E88" s="91" t="s">
        <v>236</v>
      </c>
      <c r="J88" s="90" t="s">
        <v>178</v>
      </c>
    </row>
    <row r="89" ht="15.75" customHeight="1">
      <c r="E89" s="89" t="s">
        <v>238</v>
      </c>
      <c r="J89" s="93"/>
    </row>
    <row r="90" ht="15.75" customHeight="1">
      <c r="E90" s="89" t="s">
        <v>243</v>
      </c>
      <c r="J90" s="95"/>
    </row>
    <row r="91" ht="15.75" customHeight="1">
      <c r="E91" s="92" t="s">
        <v>247</v>
      </c>
    </row>
    <row r="92" ht="15.75" customHeight="1">
      <c r="E92" s="94" t="s">
        <v>248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>
      <c r="B114" s="97" t="s">
        <v>263</v>
      </c>
      <c r="C114" s="84" t="s">
        <v>19</v>
      </c>
    </row>
    <row r="115" ht="15.75" customHeight="1">
      <c r="B115" s="97" t="s">
        <v>264</v>
      </c>
      <c r="C115" s="84" t="s">
        <v>21</v>
      </c>
    </row>
    <row r="116" ht="15.75" customHeight="1"/>
    <row r="117" ht="15.75" customHeight="1">
      <c r="B117" s="100" t="s">
        <v>265</v>
      </c>
      <c r="C117" s="84" t="s">
        <v>26</v>
      </c>
    </row>
    <row r="118" ht="15.75" customHeight="1">
      <c r="B118" s="100" t="s">
        <v>266</v>
      </c>
      <c r="C118" s="84" t="s">
        <v>267</v>
      </c>
    </row>
    <row r="119" ht="15.75" customHeight="1">
      <c r="B119" s="100" t="s">
        <v>189</v>
      </c>
      <c r="C119" s="84" t="s">
        <v>46</v>
      </c>
    </row>
    <row r="120" ht="15.75" customHeight="1">
      <c r="B120" s="100" t="s">
        <v>266</v>
      </c>
      <c r="C120" s="84" t="s">
        <v>267</v>
      </c>
    </row>
    <row r="121" ht="15.75" customHeight="1">
      <c r="B121" s="100" t="s">
        <v>263</v>
      </c>
      <c r="C121" s="84" t="s">
        <v>19</v>
      </c>
    </row>
    <row r="122" ht="15.75" customHeight="1">
      <c r="B122" s="100" t="s">
        <v>268</v>
      </c>
      <c r="C122" s="84" t="s">
        <v>269</v>
      </c>
    </row>
    <row r="123" ht="15.75" customHeight="1">
      <c r="B123" s="100" t="s">
        <v>183</v>
      </c>
      <c r="C123" s="84" t="s">
        <v>42</v>
      </c>
    </row>
    <row r="124" ht="15.75" customHeight="1">
      <c r="B124" s="100" t="s">
        <v>191</v>
      </c>
      <c r="C124" s="84" t="s">
        <v>270</v>
      </c>
    </row>
    <row r="125" ht="15.75" customHeight="1">
      <c r="B125" s="100" t="s">
        <v>271</v>
      </c>
      <c r="C125" s="84" t="s">
        <v>140</v>
      </c>
    </row>
    <row r="126" ht="15.75" customHeight="1">
      <c r="B126" s="100" t="s">
        <v>272</v>
      </c>
      <c r="C126" s="84" t="s">
        <v>273</v>
      </c>
    </row>
    <row r="127" ht="15.75" customHeight="1">
      <c r="B127" s="100" t="s">
        <v>181</v>
      </c>
      <c r="C127" s="84" t="s">
        <v>46</v>
      </c>
    </row>
    <row r="128" ht="15.75" customHeight="1">
      <c r="B128" s="49"/>
    </row>
    <row r="129" ht="15.75" customHeight="1">
      <c r="B129" s="100" t="s">
        <v>274</v>
      </c>
      <c r="C129" s="84" t="s">
        <v>275</v>
      </c>
    </row>
    <row r="130" ht="15.75" customHeight="1">
      <c r="B130" s="100" t="s">
        <v>276</v>
      </c>
      <c r="C130" s="84" t="s">
        <v>277</v>
      </c>
    </row>
    <row r="131" ht="15.75" customHeight="1">
      <c r="B131" s="100" t="s">
        <v>278</v>
      </c>
      <c r="C131" s="84" t="s">
        <v>279</v>
      </c>
    </row>
    <row r="132" ht="15.75" customHeight="1">
      <c r="B132" s="100" t="s">
        <v>280</v>
      </c>
      <c r="C132" s="84" t="s">
        <v>115</v>
      </c>
    </row>
    <row r="133" ht="15.75" customHeight="1">
      <c r="B133" s="100" t="s">
        <v>280</v>
      </c>
      <c r="C133" s="84" t="s">
        <v>115</v>
      </c>
    </row>
    <row r="134" ht="15.75" customHeight="1">
      <c r="B134" s="100" t="s">
        <v>281</v>
      </c>
      <c r="C134" s="84" t="s">
        <v>282</v>
      </c>
    </row>
    <row r="135" ht="15.75" customHeight="1">
      <c r="B135" s="100" t="s">
        <v>181</v>
      </c>
      <c r="C135" s="84" t="s">
        <v>46</v>
      </c>
    </row>
    <row r="136" ht="15.75" customHeight="1">
      <c r="B136" s="63"/>
    </row>
    <row r="137" ht="15.75" customHeight="1">
      <c r="B137" s="100" t="s">
        <v>283</v>
      </c>
      <c r="C137" s="84" t="s">
        <v>125</v>
      </c>
    </row>
    <row r="138" ht="15.75" customHeight="1">
      <c r="B138" s="100" t="s">
        <v>274</v>
      </c>
      <c r="C138" s="84" t="s">
        <v>275</v>
      </c>
    </row>
    <row r="139" ht="15.75" customHeight="1">
      <c r="B139" s="100" t="s">
        <v>197</v>
      </c>
      <c r="C139" s="84" t="s">
        <v>284</v>
      </c>
    </row>
    <row r="140" ht="15.75" customHeight="1">
      <c r="B140" s="100" t="s">
        <v>285</v>
      </c>
      <c r="C140" s="84" t="s">
        <v>286</v>
      </c>
    </row>
    <row r="141" ht="15.75" customHeight="1">
      <c r="B141" s="100" t="s">
        <v>287</v>
      </c>
      <c r="C141" s="84" t="s">
        <v>288</v>
      </c>
    </row>
    <row r="142" ht="15.75" customHeight="1">
      <c r="B142" s="100" t="s">
        <v>181</v>
      </c>
      <c r="C142" s="84" t="s">
        <v>46</v>
      </c>
    </row>
    <row r="143" ht="15.75" customHeight="1">
      <c r="B143" s="100" t="s">
        <v>197</v>
      </c>
      <c r="C143" s="84" t="s">
        <v>284</v>
      </c>
    </row>
    <row r="144" ht="15.75" customHeight="1">
      <c r="B144" s="100" t="s">
        <v>289</v>
      </c>
      <c r="C144" s="84" t="s">
        <v>290</v>
      </c>
    </row>
    <row r="145" ht="15.75" customHeight="1">
      <c r="B145" s="100" t="s">
        <v>291</v>
      </c>
      <c r="C145" s="84" t="s">
        <v>292</v>
      </c>
    </row>
    <row r="146" ht="15.75" customHeight="1">
      <c r="B146" s="100" t="s">
        <v>293</v>
      </c>
      <c r="C146" s="84" t="s">
        <v>294</v>
      </c>
    </row>
    <row r="147" ht="15.75" customHeight="1">
      <c r="B147" s="100" t="s">
        <v>181</v>
      </c>
      <c r="C147" s="84" t="s">
        <v>46</v>
      </c>
    </row>
    <row r="148" ht="15.75" customHeight="1">
      <c r="B148" s="100" t="s">
        <v>181</v>
      </c>
      <c r="C148" s="84" t="s">
        <v>46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E47:F47"/>
    <mergeCell ref="E59:F59"/>
    <mergeCell ref="G59:H59"/>
  </mergeCells>
  <printOptions/>
  <pageMargins bottom="0.75" footer="0.0" header="0.0" left="0.7" right="0.7" top="0.75"/>
  <pageSetup orientation="landscape"/>
  <drawing r:id="rId1"/>
</worksheet>
</file>