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greso\"/>
    </mc:Choice>
  </mc:AlternateContent>
  <bookViews>
    <workbookView xWindow="240" yWindow="105" windowWidth="19320" windowHeight="9975"/>
  </bookViews>
  <sheets>
    <sheet name="Calendario Anual" sheetId="1" r:id="rId1"/>
  </sheets>
  <externalReferences>
    <externalReference r:id="rId2"/>
  </externalReferences>
  <definedNames>
    <definedName name="CVE">#REF!</definedName>
    <definedName name="FOR">#REF!</definedName>
    <definedName name="HOM">[1]Hoja4!#REF!</definedName>
    <definedName name="Print_Titles" localSheetId="0">'Calendario Anual'!$3:$11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52511"/>
</workbook>
</file>

<file path=xl/calcChain.xml><?xml version="1.0" encoding="utf-8"?>
<calcChain xmlns="http://schemas.openxmlformats.org/spreadsheetml/2006/main">
  <c r="O53" i="1" l="1"/>
  <c r="O57" i="1" l="1"/>
  <c r="O48" i="1"/>
  <c r="O44" i="1"/>
  <c r="N57" i="1"/>
  <c r="N48" i="1"/>
  <c r="N44" i="1"/>
  <c r="O51" i="1" l="1"/>
  <c r="N51" i="1" l="1"/>
  <c r="M51" i="1" l="1"/>
  <c r="M57" i="1" l="1"/>
  <c r="M48" i="1"/>
  <c r="M44" i="1"/>
  <c r="L57" i="1" l="1"/>
  <c r="L51" i="1"/>
  <c r="L48" i="1"/>
  <c r="L44" i="1"/>
  <c r="K57" i="1" l="1"/>
  <c r="K51" i="1"/>
  <c r="K48" i="1"/>
  <c r="K44" i="1"/>
  <c r="J51" i="1" l="1"/>
  <c r="J57" i="1"/>
  <c r="J48" i="1"/>
  <c r="J44" i="1"/>
  <c r="I57" i="1" l="1"/>
  <c r="I51" i="1"/>
  <c r="I48" i="1"/>
  <c r="I44" i="1"/>
  <c r="H51" i="1" l="1"/>
  <c r="H57" i="1"/>
  <c r="H44" i="1"/>
  <c r="H48" i="1" l="1"/>
  <c r="G51" i="1" l="1"/>
  <c r="G57" i="1"/>
  <c r="G48" i="1"/>
  <c r="G44" i="1"/>
  <c r="F51" i="1"/>
  <c r="F44" i="1"/>
  <c r="F48" i="1"/>
  <c r="F57" i="1"/>
  <c r="E53" i="1" l="1"/>
  <c r="E51" i="1"/>
  <c r="E57" i="1"/>
  <c r="F53" i="1" l="1"/>
  <c r="E52" i="1"/>
  <c r="E12" i="1" s="1"/>
  <c r="G53" i="1" l="1"/>
  <c r="H53" i="1" s="1"/>
  <c r="C13" i="1"/>
  <c r="I53" i="1" l="1"/>
  <c r="J53" i="1"/>
  <c r="E44" i="1"/>
  <c r="K53" i="1" l="1"/>
  <c r="C58" i="1"/>
  <c r="L53" i="1" l="1"/>
  <c r="M53" i="1" s="1"/>
  <c r="O63" i="1"/>
  <c r="N63" i="1"/>
  <c r="M63" i="1"/>
  <c r="L63" i="1"/>
  <c r="K63" i="1"/>
  <c r="J63" i="1"/>
  <c r="I63" i="1"/>
  <c r="H63" i="1"/>
  <c r="G63" i="1"/>
  <c r="F63" i="1"/>
  <c r="E63" i="1"/>
  <c r="F56" i="1"/>
  <c r="E56" i="1"/>
  <c r="L52" i="1"/>
  <c r="K52" i="1"/>
  <c r="J52" i="1"/>
  <c r="I52" i="1"/>
  <c r="H52" i="1"/>
  <c r="G52" i="1"/>
  <c r="F52" i="1"/>
  <c r="G47" i="1"/>
  <c r="F47" i="1"/>
  <c r="E47" i="1"/>
  <c r="E43" i="1"/>
  <c r="O39" i="1"/>
  <c r="N39" i="1"/>
  <c r="M39" i="1"/>
  <c r="L39" i="1"/>
  <c r="K39" i="1"/>
  <c r="J39" i="1"/>
  <c r="I39" i="1"/>
  <c r="H39" i="1"/>
  <c r="G39" i="1"/>
  <c r="F39" i="1"/>
  <c r="E39" i="1"/>
  <c r="O32" i="1"/>
  <c r="N32" i="1"/>
  <c r="M32" i="1"/>
  <c r="L32" i="1"/>
  <c r="K32" i="1"/>
  <c r="J32" i="1"/>
  <c r="I32" i="1"/>
  <c r="H32" i="1"/>
  <c r="G32" i="1"/>
  <c r="F32" i="1"/>
  <c r="E32" i="1"/>
  <c r="O29" i="1"/>
  <c r="N29" i="1"/>
  <c r="M29" i="1"/>
  <c r="L29" i="1"/>
  <c r="K29" i="1"/>
  <c r="J29" i="1"/>
  <c r="I29" i="1"/>
  <c r="H29" i="1"/>
  <c r="G29" i="1"/>
  <c r="F29" i="1"/>
  <c r="E29" i="1"/>
  <c r="O23" i="1"/>
  <c r="N23" i="1"/>
  <c r="M23" i="1"/>
  <c r="L23" i="1"/>
  <c r="K23" i="1"/>
  <c r="J23" i="1"/>
  <c r="I23" i="1"/>
  <c r="H23" i="1"/>
  <c r="G23" i="1"/>
  <c r="F23" i="1"/>
  <c r="E23" i="1"/>
  <c r="O13" i="1"/>
  <c r="N13" i="1"/>
  <c r="M13" i="1"/>
  <c r="L13" i="1"/>
  <c r="K13" i="1"/>
  <c r="J13" i="1"/>
  <c r="I13" i="1"/>
  <c r="H13" i="1"/>
  <c r="G13" i="1"/>
  <c r="F13" i="1"/>
  <c r="E13" i="1"/>
  <c r="D47" i="1"/>
  <c r="D63" i="1"/>
  <c r="D56" i="1"/>
  <c r="D52" i="1"/>
  <c r="D12" i="1" s="1"/>
  <c r="D43" i="1"/>
  <c r="D39" i="1"/>
  <c r="D32" i="1"/>
  <c r="D29" i="1"/>
  <c r="D23" i="1"/>
  <c r="D13" i="1"/>
  <c r="M52" i="1" l="1"/>
  <c r="N53" i="1"/>
  <c r="C53" i="1" s="1"/>
  <c r="C52" i="1" s="1"/>
  <c r="O52" i="1"/>
  <c r="N52" i="1"/>
  <c r="G56" i="1"/>
  <c r="F43" i="1"/>
  <c r="F12" i="1" s="1"/>
  <c r="H47" i="1"/>
  <c r="I56" i="1" l="1"/>
  <c r="I47" i="1"/>
  <c r="K47" i="1"/>
  <c r="H56" i="1"/>
  <c r="J47" i="1" l="1"/>
  <c r="J56" i="1"/>
  <c r="G43" i="1"/>
  <c r="G12" i="1" s="1"/>
  <c r="C51" i="1" l="1"/>
  <c r="L47" i="1"/>
  <c r="M47" i="1"/>
  <c r="K56" i="1"/>
  <c r="M56" i="1"/>
  <c r="H43" i="1"/>
  <c r="H12" i="1" s="1"/>
  <c r="I43" i="1"/>
  <c r="I12" i="1" s="1"/>
  <c r="N56" i="1" l="1"/>
  <c r="L56" i="1"/>
  <c r="K43" i="1"/>
  <c r="K12" i="1" s="1"/>
  <c r="C57" i="1" l="1"/>
  <c r="C56" i="1" s="1"/>
  <c r="N47" i="1"/>
  <c r="O47" i="1"/>
  <c r="C48" i="1"/>
  <c r="C47" i="1" s="1"/>
  <c r="O56" i="1"/>
  <c r="J43" i="1"/>
  <c r="J12" i="1" s="1"/>
  <c r="L43" i="1" l="1"/>
  <c r="L12" i="1" s="1"/>
  <c r="M43" i="1"/>
  <c r="M12" i="1" s="1"/>
  <c r="N43" i="1"/>
  <c r="N12" i="1" s="1"/>
  <c r="O43" i="1" l="1"/>
  <c r="O12" i="1" s="1"/>
  <c r="C44" i="1"/>
  <c r="C43" i="1" l="1"/>
  <c r="C12" i="1" s="1"/>
</calcChain>
</file>

<file path=xl/sharedStrings.xml><?xml version="1.0" encoding="utf-8"?>
<sst xmlns="http://schemas.openxmlformats.org/spreadsheetml/2006/main" count="72" uniqueCount="70">
  <si>
    <t>Anual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</si>
  <si>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</si>
  <si>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</si>
  <si>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</si>
  <si>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</si>
  <si>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</si>
  <si>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</si>
  <si>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</si>
  <si>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</si>
  <si>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</si>
  <si>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</si>
  <si>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</si>
  <si>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</si>
  <si>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</si>
  <si>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</si>
  <si>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</si>
  <si>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</si>
  <si>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</si>
  <si>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</si>
  <si>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</si>
  <si>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</si>
  <si>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</t>
  </si>
  <si>
    <t>Otros Impuestos</t>
  </si>
  <si>
    <t>Impuestos no comprendidos en las fracciones de la Ley de Ingresos causadas en ejercicios fiscales anteriores pendientes de liquidación o pago</t>
  </si>
  <si>
    <t>Cuotas y Aportaciones de seguridad social</t>
  </si>
  <si>
    <t>Aportaciones para Fondos de Vivienda</t>
  </si>
  <si>
    <t>Cuotas para el Seguro Social</t>
  </si>
  <si>
    <t>Cuotas de Ahorro para el Retiro</t>
  </si>
  <si>
    <t>Otras Cuotas y Aportaciones para la seguridad social</t>
  </si>
  <si>
    <t>Contribuciones de mejoras</t>
  </si>
  <si>
    <t>Contribución de mejoras por obras públicas</t>
  </si>
  <si>
    <t>Contribuciones de Mejoras no comprendidas en las fracciones de la Ley de Ingresos causadas en ejercicios fiscales anteriores pendientes de liquidación o pago</t>
  </si>
  <si>
    <t>Derechos</t>
  </si>
  <si>
    <t>Derechos por el uso, goce, aprovechamiento o explotación de bienes de dominio público</t>
  </si>
  <si>
    <t>Derechos a los hidrocarburos</t>
  </si>
  <si>
    <t>Derechos por prestación de servicios</t>
  </si>
  <si>
    <t>Otros Derechos</t>
  </si>
  <si>
    <t>Derechos no comprendidos en las fracciones de la Ley de Ingresos causadas en ejercicios fiscales anteriores pendientes de liquidación o pago</t>
  </si>
  <si>
    <t>Productos</t>
  </si>
  <si>
    <t>Productos de tipo corriente</t>
  </si>
  <si>
    <t>Productos de capital</t>
  </si>
  <si>
    <t>Productos no comprendidos en las fracciones de la Ley de Ingresos causadas en ejercicios fiscales anteriores pendientes de liquidación o pago</t>
  </si>
  <si>
    <t>Aprovechamientos</t>
  </si>
  <si>
    <t>Aprovechamientos de tipo corriente</t>
  </si>
  <si>
    <t xml:space="preserve">Aprovechamientos de capital </t>
  </si>
  <si>
    <t>Aprovechamientos no comprendidos en las fracciones de la Ley de Ingresos causadas en ejercicios fiscales anteriores pendientes de liquidación o pago</t>
  </si>
  <si>
    <t>Ingresos por ventas de bienes y servicios</t>
  </si>
  <si>
    <t>Ingresos por ventas de bienes y servicios de organismos descentralizados</t>
  </si>
  <si>
    <t xml:space="preserve">Ingresos de operación de entidades paraestatales empresariales </t>
  </si>
  <si>
    <t>Ingresos por ventas de bienes y servicios producidos en establecimientos del Gobierno Central</t>
  </si>
  <si>
    <t>Participaciones y Aportaciones</t>
  </si>
  <si>
    <t>Participaciones</t>
  </si>
  <si>
    <t xml:space="preserve">Aportaciones </t>
  </si>
  <si>
    <t>Convenios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</si>
  <si>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</si>
  <si>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</si>
  <si>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</si>
  <si>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</si>
  <si>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 xml:space="preserve">Ayudas sociales </t>
  </si>
  <si>
    <t xml:space="preserve">Pensiones y Jubilaciones </t>
  </si>
  <si>
    <t>Transferencias a Fideicomisos, mandatos y análogos</t>
  </si>
  <si>
    <t>Ingresos derivados de Financiamientos</t>
  </si>
  <si>
    <t>Endeudamiento interno</t>
  </si>
  <si>
    <t>Endeudamiento externo</t>
  </si>
  <si>
    <t>(Pesos)</t>
  </si>
  <si>
    <t xml:space="preserve">CALENDARIO DE INGRESOS </t>
  </si>
  <si>
    <t>Ente Público:</t>
  </si>
  <si>
    <t>INSTITUTO DE ALFABETIZACI+ON Y EDUCACIÓN BÁSICA PARA ADULTOS DEL ESTADO DE GUANAJUATO</t>
  </si>
  <si>
    <t>Otros Ingresos</t>
  </si>
  <si>
    <t>Información Anual del Ejercicio Fiscal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</si>
</sst>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0_ ;\-0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5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4" fillId="4" borderId="2" applyNumberFormat="0" applyProtection="0">
      <alignment horizontal="center" vertical="center" wrapText="1"/>
    </xf>
    <xf numFmtId="4" fontId="5" fillId="5" borderId="2" applyNumberFormat="0" applyProtection="0">
      <alignment horizontal="center" vertical="center" wrapText="1"/>
    </xf>
    <xf numFmtId="4" fontId="6" fillId="4" borderId="2" applyNumberFormat="0" applyProtection="0">
      <alignment horizontal="left" vertical="center" wrapText="1"/>
    </xf>
    <xf numFmtId="4" fontId="7" fillId="6" borderId="0" applyNumberFormat="0" applyProtection="0">
      <alignment horizontal="left" vertical="center" wrapText="1"/>
    </xf>
    <xf numFmtId="4" fontId="8" fillId="7" borderId="2" applyNumberFormat="0" applyProtection="0">
      <alignment horizontal="right" vertical="center"/>
    </xf>
    <xf numFmtId="4" fontId="8" fillId="8" borderId="2" applyNumberFormat="0" applyProtection="0">
      <alignment horizontal="right" vertical="center"/>
    </xf>
    <xf numFmtId="4" fontId="8" fillId="9" borderId="2" applyNumberFormat="0" applyProtection="0">
      <alignment horizontal="right" vertical="center"/>
    </xf>
    <xf numFmtId="4" fontId="8" fillId="10" borderId="2" applyNumberFormat="0" applyProtection="0">
      <alignment horizontal="right" vertical="center"/>
    </xf>
    <xf numFmtId="4" fontId="8" fillId="11" borderId="2" applyNumberFormat="0" applyProtection="0">
      <alignment horizontal="right" vertical="center"/>
    </xf>
    <xf numFmtId="4" fontId="8" fillId="12" borderId="2" applyNumberFormat="0" applyProtection="0">
      <alignment horizontal="right" vertical="center"/>
    </xf>
    <xf numFmtId="4" fontId="8" fillId="13" borderId="2" applyNumberFormat="0" applyProtection="0">
      <alignment horizontal="right" vertical="center"/>
    </xf>
    <xf numFmtId="4" fontId="8" fillId="14" borderId="2" applyNumberFormat="0" applyProtection="0">
      <alignment horizontal="right" vertical="center"/>
    </xf>
    <xf numFmtId="4" fontId="8" fillId="15" borderId="2" applyNumberFormat="0" applyProtection="0">
      <alignment horizontal="right" vertical="center"/>
    </xf>
    <xf numFmtId="4" fontId="9" fillId="16" borderId="3" applyNumberFormat="0" applyProtection="0">
      <alignment horizontal="left" vertical="center" indent="1"/>
    </xf>
    <xf numFmtId="4" fontId="9" fillId="17" borderId="0" applyNumberFormat="0" applyProtection="0">
      <alignment horizontal="left" vertical="center" indent="1"/>
    </xf>
    <xf numFmtId="4" fontId="10" fillId="18" borderId="0" applyNumberFormat="0" applyProtection="0">
      <alignment horizontal="left" vertical="center" indent="1"/>
    </xf>
    <xf numFmtId="4" fontId="8" fillId="19" borderId="2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8" fillId="20" borderId="2" applyNumberFormat="0" applyProtection="0">
      <alignment vertical="center"/>
    </xf>
    <xf numFmtId="4" fontId="11" fillId="20" borderId="2" applyNumberFormat="0" applyProtection="0">
      <alignment vertical="center"/>
    </xf>
    <xf numFmtId="4" fontId="10" fillId="19" borderId="4" applyNumberFormat="0" applyProtection="0">
      <alignment horizontal="left" vertical="center" indent="1"/>
    </xf>
    <xf numFmtId="4" fontId="12" fillId="6" borderId="5" applyNumberFormat="0" applyProtection="0">
      <alignment horizontal="center" vertical="center" wrapText="1"/>
    </xf>
    <xf numFmtId="4" fontId="11" fillId="20" borderId="2" applyNumberFormat="0" applyProtection="0">
      <alignment horizontal="center" vertical="center" wrapText="1"/>
    </xf>
    <xf numFmtId="4" fontId="13" fillId="21" borderId="5" applyNumberFormat="0" applyProtection="0">
      <alignment horizontal="left" vertical="center" wrapText="1"/>
    </xf>
    <xf numFmtId="4" fontId="14" fillId="0" borderId="0" applyNumberFormat="0" applyProtection="0">
      <alignment horizontal="left" vertical="center" indent="1"/>
    </xf>
    <xf numFmtId="4" fontId="15" fillId="20" borderId="2" applyNumberFormat="0" applyProtection="0">
      <alignment horizontal="right" vertical="center"/>
    </xf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16" fillId="23" borderId="0" xfId="0" applyFont="1" applyFill="1"/>
    <xf numFmtId="0" fontId="16" fillId="2" borderId="0" xfId="0" applyFont="1" applyFill="1"/>
    <xf numFmtId="0" fontId="18" fillId="2" borderId="0" xfId="0" applyFont="1" applyFill="1" applyBorder="1" applyAlignment="1">
      <alignment horizontal="right"/>
    </xf>
    <xf numFmtId="165" fontId="18" fillId="23" borderId="6" xfId="164" applyNumberFormat="1" applyFont="1" applyFill="1" applyBorder="1" applyAlignment="1">
      <alignment horizontal="center" vertical="center"/>
    </xf>
    <xf numFmtId="0" fontId="17" fillId="23" borderId="6" xfId="0" applyFont="1" applyFill="1" applyBorder="1" applyAlignment="1"/>
    <xf numFmtId="0" fontId="16" fillId="0" borderId="0" xfId="0" applyFont="1"/>
    <xf numFmtId="0" fontId="16" fillId="2" borderId="0" xfId="0" applyFont="1" applyFill="1" applyBorder="1"/>
    <xf numFmtId="0" fontId="16" fillId="2" borderId="6" xfId="0" applyFont="1" applyFill="1" applyBorder="1" applyAlignment="1">
      <alignment horizontal="center" vertical="top" wrapText="1"/>
    </xf>
    <xf numFmtId="164" fontId="19" fillId="2" borderId="6" xfId="0" applyNumberFormat="1" applyFont="1" applyFill="1" applyBorder="1" applyAlignment="1">
      <alignment horizontal="right" vertical="center" wrapText="1"/>
    </xf>
    <xf numFmtId="0" fontId="16" fillId="2" borderId="6" xfId="0" applyFont="1" applyFill="1" applyBorder="1" applyAlignment="1">
      <alignment horizontal="justify" vertical="top" wrapText="1"/>
    </xf>
    <xf numFmtId="0" fontId="16" fillId="2" borderId="6" xfId="0" applyFont="1" applyFill="1" applyBorder="1" applyAlignment="1">
      <alignment horizontal="left" vertical="top" wrapText="1" indent="1"/>
    </xf>
    <xf numFmtId="0" fontId="16" fillId="2" borderId="6" xfId="0" applyFont="1" applyFill="1" applyBorder="1" applyAlignment="1">
      <alignment horizontal="left" vertical="top" wrapText="1"/>
    </xf>
    <xf numFmtId="4" fontId="20" fillId="0" borderId="6" xfId="0" applyNumberFormat="1" applyFont="1" applyBorder="1"/>
    <xf numFmtId="4" fontId="16" fillId="0" borderId="6" xfId="0" applyNumberFormat="1" applyFont="1" applyBorder="1"/>
    <xf numFmtId="164" fontId="16" fillId="2" borderId="0" xfId="0" applyNumberFormat="1" applyFont="1" applyFill="1" applyBorder="1"/>
    <xf numFmtId="4" fontId="16" fillId="2" borderId="0" xfId="0" applyNumberFormat="1" applyFont="1" applyFill="1" applyBorder="1"/>
    <xf numFmtId="3" fontId="21" fillId="2" borderId="0" xfId="164" applyNumberFormat="1" applyFont="1" applyFill="1" applyBorder="1" applyAlignment="1" applyProtection="1">
      <alignment vertical="top"/>
      <protection locked="0"/>
    </xf>
    <xf numFmtId="3" fontId="2" fillId="2" borderId="0" xfId="164" applyNumberFormat="1" applyFont="1" applyFill="1" applyBorder="1" applyAlignment="1" applyProtection="1">
      <alignment vertical="top"/>
      <protection locked="0"/>
    </xf>
    <xf numFmtId="3" fontId="2" fillId="2" borderId="0" xfId="0" applyNumberFormat="1" applyFont="1" applyFill="1" applyBorder="1" applyAlignment="1" applyProtection="1">
      <alignment vertical="top"/>
      <protection locked="0"/>
    </xf>
    <xf numFmtId="0" fontId="16" fillId="2" borderId="0" xfId="0" applyFont="1" applyFill="1" applyBorder="1" applyAlignment="1">
      <alignment horizontal="center"/>
    </xf>
    <xf numFmtId="0" fontId="18" fillId="23" borderId="0" xfId="8" applyFont="1" applyFill="1" applyBorder="1" applyAlignment="1">
      <alignment horizontal="center"/>
    </xf>
    <xf numFmtId="0" fontId="18" fillId="2" borderId="0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Border="1" applyAlignment="1">
      <alignment horizontal="center"/>
    </xf>
  </cellXfs>
  <cellStyles count="165">
    <cellStyle name="20% - Énfasis4 2" xfId="44"/>
    <cellStyle name="20% - Énfasis4 3" xfId="45"/>
    <cellStyle name="Euro" xfId="46"/>
    <cellStyle name="Euro 2" xfId="47"/>
    <cellStyle name="Millares" xfId="164" builtinId="3"/>
    <cellStyle name="Millares 2" xfId="1"/>
    <cellStyle name="Millares 2 2" xfId="2"/>
    <cellStyle name="Millares 3" xfId="3"/>
    <cellStyle name="Millares 4" xfId="4"/>
    <cellStyle name="Millares 5" xfId="5"/>
    <cellStyle name="Millares 5 2" xfId="48"/>
    <cellStyle name="Millares 6" xfId="6"/>
    <cellStyle name="Millares 7" xfId="7"/>
    <cellStyle name="Moneda 2" xfId="49"/>
    <cellStyle name="Moneda 2 2" xfId="50"/>
    <cellStyle name="Normal" xfId="0" builtinId="0"/>
    <cellStyle name="Normal 10" xfId="51"/>
    <cellStyle name="Normal 10 10" xfId="52"/>
    <cellStyle name="Normal 10 11" xfId="53"/>
    <cellStyle name="Normal 10 12" xfId="54"/>
    <cellStyle name="Normal 10 13" xfId="55"/>
    <cellStyle name="Normal 10 2" xfId="56"/>
    <cellStyle name="Normal 10 3" xfId="57"/>
    <cellStyle name="Normal 10 4" xfId="58"/>
    <cellStyle name="Normal 10 5" xfId="59"/>
    <cellStyle name="Normal 10 6" xfId="60"/>
    <cellStyle name="Normal 10 7" xfId="61"/>
    <cellStyle name="Normal 10 8" xfId="62"/>
    <cellStyle name="Normal 10 9" xfId="63"/>
    <cellStyle name="Normal 11" xfId="64"/>
    <cellStyle name="Normal 11 10" xfId="65"/>
    <cellStyle name="Normal 11 11" xfId="66"/>
    <cellStyle name="Normal 11 12" xfId="67"/>
    <cellStyle name="Normal 11 13" xfId="68"/>
    <cellStyle name="Normal 11 2" xfId="69"/>
    <cellStyle name="Normal 11 3" xfId="70"/>
    <cellStyle name="Normal 11 4" xfId="71"/>
    <cellStyle name="Normal 11 5" xfId="72"/>
    <cellStyle name="Normal 11 6" xfId="73"/>
    <cellStyle name="Normal 11 7" xfId="74"/>
    <cellStyle name="Normal 11 8" xfId="75"/>
    <cellStyle name="Normal 11 9" xfId="76"/>
    <cellStyle name="Normal 12" xfId="77"/>
    <cellStyle name="Normal 13" xfId="78"/>
    <cellStyle name="Normal 14" xfId="79"/>
    <cellStyle name="Normal 15" xfId="80"/>
    <cellStyle name="Normal 2" xfId="8"/>
    <cellStyle name="Normal 2 10" xfId="81"/>
    <cellStyle name="Normal 2 11" xfId="82"/>
    <cellStyle name="Normal 2 12" xfId="83"/>
    <cellStyle name="Normal 2 13" xfId="84"/>
    <cellStyle name="Normal 2 14" xfId="85"/>
    <cellStyle name="Normal 2 15" xfId="86"/>
    <cellStyle name="Normal 2 16" xfId="87"/>
    <cellStyle name="Normal 2 17" xfId="88"/>
    <cellStyle name="Normal 2 2" xfId="9"/>
    <cellStyle name="Normal 2 2 2" xfId="89"/>
    <cellStyle name="Normal 2 2 2 2" xfId="90"/>
    <cellStyle name="Normal 2 2 3" xfId="91"/>
    <cellStyle name="Normal 2 3" xfId="92"/>
    <cellStyle name="Normal 2 4" xfId="93"/>
    <cellStyle name="Normal 2 5" xfId="94"/>
    <cellStyle name="Normal 2 6" xfId="95"/>
    <cellStyle name="Normal 2 7" xfId="96"/>
    <cellStyle name="Normal 2 8" xfId="97"/>
    <cellStyle name="Normal 2 9" xfId="98"/>
    <cellStyle name="Normal 3" xfId="10"/>
    <cellStyle name="Normal 3 10" xfId="99"/>
    <cellStyle name="Normal 3 11" xfId="100"/>
    <cellStyle name="Normal 3 12" xfId="101"/>
    <cellStyle name="Normal 3 13" xfId="102"/>
    <cellStyle name="Normal 3 2" xfId="103"/>
    <cellStyle name="Normal 3 3" xfId="104"/>
    <cellStyle name="Normal 3 4" xfId="105"/>
    <cellStyle name="Normal 3 5" xfId="106"/>
    <cellStyle name="Normal 3 6" xfId="107"/>
    <cellStyle name="Normal 3 7" xfId="108"/>
    <cellStyle name="Normal 3 8" xfId="109"/>
    <cellStyle name="Normal 3 9" xfId="110"/>
    <cellStyle name="Normal 4" xfId="11"/>
    <cellStyle name="Normal 4 10" xfId="111"/>
    <cellStyle name="Normal 4 11" xfId="112"/>
    <cellStyle name="Normal 4 12" xfId="113"/>
    <cellStyle name="Normal 4 13" xfId="114"/>
    <cellStyle name="Normal 4 2" xfId="115"/>
    <cellStyle name="Normal 4 3" xfId="116"/>
    <cellStyle name="Normal 4 4" xfId="12"/>
    <cellStyle name="Normal 4 5" xfId="117"/>
    <cellStyle name="Normal 4 6" xfId="118"/>
    <cellStyle name="Normal 4 7" xfId="119"/>
    <cellStyle name="Normal 4 8" xfId="120"/>
    <cellStyle name="Normal 4 9" xfId="121"/>
    <cellStyle name="Normal 5" xfId="13"/>
    <cellStyle name="Normal 5 10" xfId="122"/>
    <cellStyle name="Normal 5 11" xfId="123"/>
    <cellStyle name="Normal 5 12" xfId="124"/>
    <cellStyle name="Normal 5 13" xfId="125"/>
    <cellStyle name="Normal 5 2" xfId="126"/>
    <cellStyle name="Normal 5 3" xfId="127"/>
    <cellStyle name="Normal 5 4" xfId="128"/>
    <cellStyle name="Normal 5 5" xfId="129"/>
    <cellStyle name="Normal 5 6" xfId="130"/>
    <cellStyle name="Normal 5 7" xfId="131"/>
    <cellStyle name="Normal 5 8" xfId="132"/>
    <cellStyle name="Normal 5 9" xfId="133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tas 2" xfId="14"/>
    <cellStyle name="Notas 3" xfId="163"/>
    <cellStyle name="Porcentaje 2" xfId="15"/>
    <cellStyle name="Porcentaje 3" xfId="16"/>
    <cellStyle name="SAPBEXaggData" xfId="17"/>
    <cellStyle name="SAPBEXaggDataEmph" xfId="18"/>
    <cellStyle name="SAPBEXaggItem" xfId="19"/>
    <cellStyle name="SAPBEXchaText" xfId="20"/>
    <cellStyle name="SAPBEXexcBad7" xfId="21"/>
    <cellStyle name="SAPBEXexcBad8" xfId="22"/>
    <cellStyle name="SAPBEXexcBad9" xfId="23"/>
    <cellStyle name="SAPBEXexcCritical4" xfId="24"/>
    <cellStyle name="SAPBEXexcCritical5" xfId="25"/>
    <cellStyle name="SAPBEXexcCritical6" xfId="26"/>
    <cellStyle name="SAPBEXexcGood1" xfId="27"/>
    <cellStyle name="SAPBEXexcGood2" xfId="28"/>
    <cellStyle name="SAPBEXexcGood3" xfId="29"/>
    <cellStyle name="SAPBEXfilterDrill" xfId="30"/>
    <cellStyle name="SAPBEXfilterItem" xfId="31"/>
    <cellStyle name="SAPBEXfilterText" xfId="32"/>
    <cellStyle name="SAPBEXformats" xfId="33"/>
    <cellStyle name="SAPBEXheaderItem" xfId="34"/>
    <cellStyle name="SAPBEXheaderText" xfId="35"/>
    <cellStyle name="SAPBEXresData" xfId="36"/>
    <cellStyle name="SAPBEXresDataEmph" xfId="37"/>
    <cellStyle name="SAPBEXresItem" xfId="38"/>
    <cellStyle name="SAPBEXstdData" xfId="39"/>
    <cellStyle name="SAPBEXstdDataEmph" xfId="40"/>
    <cellStyle name="SAPBEXstdItem" xfId="41"/>
    <cellStyle name="SAPBEXtitle" xfId="42"/>
    <cellStyle name="SAPBEXundefined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204107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="" xmlns:a16="http://schemas.microsoft.com/office/drawing/2014/main" id="{99B356E7-3F6F-4C49-8E15-A2D8E24B14F1}"/>
            </a:ext>
          </a:extLst>
        </xdr:cNvPr>
        <xdr:cNvSpPr txBox="1"/>
      </xdr:nvSpPr>
      <xdr:spPr>
        <a:xfrm>
          <a:off x="6433457" y="2163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69"/>
  <sheetViews>
    <sheetView showGridLines="0" tabSelected="1" topLeftCell="C3" zoomScale="70" zoomScaleNormal="70" workbookViewId="0">
      <selection activeCell="C34" sqref="C34"/>
    </sheetView>
  </sheetViews>
  <sheetFormatPr baseColWidth="10" defaultColWidth="5" defaultRowHeight="12.75" x14ac:dyDescent="0.2"/>
  <cols>
    <col min="1" max="1" width="5" style="7"/>
    <col min="2" max="2" width="74.28515625" style="7" bestFit="1" customWidth="1"/>
    <col min="3" max="3" width="19.5703125" style="7" bestFit="1" customWidth="1"/>
    <col min="4" max="9" width="18.140625" style="7" bestFit="1" customWidth="1"/>
    <col min="10" max="11" width="17.7109375" style="7" bestFit="1" customWidth="1"/>
    <col min="12" max="12" width="18.140625" style="7" bestFit="1" customWidth="1"/>
    <col min="13" max="13" width="17.7109375" style="7" bestFit="1" customWidth="1"/>
    <col min="14" max="15" width="18.140625" style="7" bestFit="1" customWidth="1"/>
    <col min="16" max="16" width="15.140625" style="7" bestFit="1" customWidth="1"/>
    <col min="17" max="16384" width="5" style="7"/>
  </cols>
  <sheetData>
    <row r="3" spans="1:15" s="2" customFormat="1" x14ac:dyDescent="0.2">
      <c r="A3" s="1"/>
      <c r="B3" s="21" t="s">
        <v>65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</row>
    <row r="4" spans="1:15" s="2" customFormat="1" x14ac:dyDescent="0.2">
      <c r="A4" s="1"/>
      <c r="B4" s="21" t="s">
        <v>69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1:15" s="2" customFormat="1" x14ac:dyDescent="0.2">
      <c r="A5" s="1"/>
      <c r="B5" s="21" t="s">
        <v>64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</row>
    <row r="6" spans="1:15" s="6" customFormat="1" x14ac:dyDescent="0.2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</row>
    <row r="7" spans="1:15" s="6" customFormat="1" x14ac:dyDescent="0.2">
      <c r="B7" s="3" t="s">
        <v>66</v>
      </c>
      <c r="C7" s="22" t="s">
        <v>67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spans="1:15" s="6" customFormat="1" x14ac:dyDescent="0.2"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1:15" s="6" customFormat="1" x14ac:dyDescent="0.2"/>
    <row r="10" spans="1:15" s="6" customFormat="1" x14ac:dyDescent="0.2"/>
    <row r="11" spans="1:15" x14ac:dyDescent="0.2">
      <c r="B11" s="5"/>
      <c r="C11" s="4" t="s">
        <v>0</v>
      </c>
      <c r="D11" s="4" t="s">
        <v>1</v>
      </c>
      <c r="E11" s="4" t="s">
        <v>2</v>
      </c>
      <c r="F11" s="4" t="s">
        <v>3</v>
      </c>
      <c r="G11" s="4" t="s">
        <v>4</v>
      </c>
      <c r="H11" s="4" t="s">
        <v>5</v>
      </c>
      <c r="I11" s="4" t="s">
        <v>6</v>
      </c>
      <c r="J11" s="4" t="s">
        <v>7</v>
      </c>
      <c r="K11" s="4" t="s">
        <v>8</v>
      </c>
      <c r="L11" s="4" t="s">
        <v>9</v>
      </c>
      <c r="M11" s="4" t="s">
        <v>10</v>
      </c>
      <c r="N11" s="4" t="s">
        <v>11</v>
      </c>
      <c r="O11" s="4" t="s">
        <v>12</v>
      </c>
    </row>
    <row r="12" spans="1:15" x14ac:dyDescent="0.2">
      <c r="B12" s="8" t="s">
        <v>13</v>
      </c>
      <c r="C12" s="9">
        <f>+C43+C47+C52+C56</f>
        <v>280595958</v>
      </c>
      <c r="D12" s="9">
        <f t="shared" ref="D12:O12" si="0">SUM(D13+D23+D29+D32+D39+D43+D47+D52+D56)</f>
        <v>17937419</v>
      </c>
      <c r="E12" s="9">
        <f t="shared" si="0"/>
        <v>19084784</v>
      </c>
      <c r="F12" s="9">
        <f t="shared" si="0"/>
        <v>10597529</v>
      </c>
      <c r="G12" s="9">
        <f t="shared" si="0"/>
        <v>16217815</v>
      </c>
      <c r="H12" s="9">
        <f t="shared" si="0"/>
        <v>26990582</v>
      </c>
      <c r="I12" s="9">
        <f t="shared" si="0"/>
        <v>13642698</v>
      </c>
      <c r="J12" s="9">
        <f t="shared" si="0"/>
        <v>9881820</v>
      </c>
      <c r="K12" s="9">
        <f t="shared" si="0"/>
        <v>26555734</v>
      </c>
      <c r="L12" s="9">
        <f t="shared" si="0"/>
        <v>24249911</v>
      </c>
      <c r="M12" s="9">
        <f t="shared" si="0"/>
        <v>18624765</v>
      </c>
      <c r="N12" s="9">
        <f t="shared" si="0"/>
        <v>28843224</v>
      </c>
      <c r="O12" s="9">
        <f t="shared" si="0"/>
        <v>67969677</v>
      </c>
    </row>
    <row r="13" spans="1:15" x14ac:dyDescent="0.2">
      <c r="B13" s="10" t="s">
        <v>14</v>
      </c>
      <c r="C13" s="9">
        <f>SUM(C14:C22)</f>
        <v>0</v>
      </c>
      <c r="D13" s="9">
        <f>SUM(D14:D22)</f>
        <v>0</v>
      </c>
      <c r="E13" s="9">
        <f t="shared" ref="E13:O13" si="1">SUM(E14:E22)</f>
        <v>0</v>
      </c>
      <c r="F13" s="9">
        <f t="shared" si="1"/>
        <v>0</v>
      </c>
      <c r="G13" s="9">
        <f t="shared" si="1"/>
        <v>0</v>
      </c>
      <c r="H13" s="9">
        <f t="shared" si="1"/>
        <v>0</v>
      </c>
      <c r="I13" s="9">
        <f t="shared" si="1"/>
        <v>0</v>
      </c>
      <c r="J13" s="9">
        <f t="shared" si="1"/>
        <v>0</v>
      </c>
      <c r="K13" s="9">
        <f t="shared" si="1"/>
        <v>0</v>
      </c>
      <c r="L13" s="9">
        <f t="shared" si="1"/>
        <v>0</v>
      </c>
      <c r="M13" s="9">
        <f t="shared" si="1"/>
        <v>0</v>
      </c>
      <c r="N13" s="9">
        <f t="shared" si="1"/>
        <v>0</v>
      </c>
      <c r="O13" s="9">
        <f t="shared" si="1"/>
        <v>0</v>
      </c>
    </row>
    <row r="14" spans="1:15" x14ac:dyDescent="0.2">
      <c r="B14" s="11" t="s">
        <v>15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</row>
    <row r="15" spans="1:15" x14ac:dyDescent="0.2">
      <c r="B15" s="11" t="s">
        <v>16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1:15" x14ac:dyDescent="0.2">
      <c r="B16" s="11" t="s">
        <v>17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2:15" x14ac:dyDescent="0.2">
      <c r="B17" s="11" t="s">
        <v>18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2:15" x14ac:dyDescent="0.2">
      <c r="B18" s="11" t="s">
        <v>19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</row>
    <row r="19" spans="2:15" x14ac:dyDescent="0.2">
      <c r="B19" s="11" t="s">
        <v>20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5" x14ac:dyDescent="0.2">
      <c r="B20" s="11" t="s">
        <v>21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5" x14ac:dyDescent="0.2">
      <c r="B21" s="11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5" ht="25.5" x14ac:dyDescent="0.2">
      <c r="B22" s="11" t="s">
        <v>23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</row>
    <row r="23" spans="2:15" x14ac:dyDescent="0.2">
      <c r="B23" s="12" t="s">
        <v>24</v>
      </c>
      <c r="C23" s="9">
        <v>0</v>
      </c>
      <c r="D23" s="9">
        <f>SUM(D24:D28)</f>
        <v>0</v>
      </c>
      <c r="E23" s="9">
        <f t="shared" ref="E23:O23" si="2">SUM(E24:E28)</f>
        <v>0</v>
      </c>
      <c r="F23" s="9">
        <f t="shared" si="2"/>
        <v>0</v>
      </c>
      <c r="G23" s="9">
        <f t="shared" si="2"/>
        <v>0</v>
      </c>
      <c r="H23" s="9">
        <f t="shared" si="2"/>
        <v>0</v>
      </c>
      <c r="I23" s="9">
        <f t="shared" si="2"/>
        <v>0</v>
      </c>
      <c r="J23" s="9">
        <f t="shared" si="2"/>
        <v>0</v>
      </c>
      <c r="K23" s="9">
        <f t="shared" si="2"/>
        <v>0</v>
      </c>
      <c r="L23" s="9">
        <f t="shared" si="2"/>
        <v>0</v>
      </c>
      <c r="M23" s="9">
        <f t="shared" si="2"/>
        <v>0</v>
      </c>
      <c r="N23" s="9">
        <f t="shared" si="2"/>
        <v>0</v>
      </c>
      <c r="O23" s="9">
        <f t="shared" si="2"/>
        <v>0</v>
      </c>
    </row>
    <row r="24" spans="2:15" x14ac:dyDescent="0.2">
      <c r="B24" s="11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2:15" x14ac:dyDescent="0.2">
      <c r="B25" s="11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5" x14ac:dyDescent="0.2">
      <c r="B26" s="11" t="s">
        <v>27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2:15" x14ac:dyDescent="0.2">
      <c r="B27" s="11" t="s">
        <v>28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</row>
    <row r="28" spans="2:15" x14ac:dyDescent="0.2">
      <c r="B28" s="11" t="s">
        <v>21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2:15" x14ac:dyDescent="0.2">
      <c r="B29" s="12" t="s">
        <v>29</v>
      </c>
      <c r="C29" s="9">
        <v>0</v>
      </c>
      <c r="D29" s="9">
        <f>SUM(D30:D31)</f>
        <v>0</v>
      </c>
      <c r="E29" s="9">
        <f t="shared" ref="E29:O29" si="3">SUM(E30:E31)</f>
        <v>0</v>
      </c>
      <c r="F29" s="9">
        <f t="shared" si="3"/>
        <v>0</v>
      </c>
      <c r="G29" s="9">
        <f t="shared" si="3"/>
        <v>0</v>
      </c>
      <c r="H29" s="9">
        <f t="shared" si="3"/>
        <v>0</v>
      </c>
      <c r="I29" s="9">
        <f t="shared" si="3"/>
        <v>0</v>
      </c>
      <c r="J29" s="9">
        <f t="shared" si="3"/>
        <v>0</v>
      </c>
      <c r="K29" s="9">
        <f t="shared" si="3"/>
        <v>0</v>
      </c>
      <c r="L29" s="9">
        <f t="shared" si="3"/>
        <v>0</v>
      </c>
      <c r="M29" s="9">
        <f t="shared" si="3"/>
        <v>0</v>
      </c>
      <c r="N29" s="9">
        <f t="shared" si="3"/>
        <v>0</v>
      </c>
      <c r="O29" s="9">
        <f t="shared" si="3"/>
        <v>0</v>
      </c>
    </row>
    <row r="30" spans="2:15" x14ac:dyDescent="0.2">
      <c r="B30" s="11" t="s">
        <v>30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5" ht="25.5" x14ac:dyDescent="0.2">
      <c r="B31" s="11" t="s">
        <v>31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5" x14ac:dyDescent="0.2">
      <c r="B32" s="10" t="s">
        <v>32</v>
      </c>
      <c r="C32" s="9">
        <v>0</v>
      </c>
      <c r="D32" s="9">
        <f>SUM(D33:D38)</f>
        <v>0</v>
      </c>
      <c r="E32" s="9">
        <f t="shared" ref="E32:O32" si="4">SUM(E33:E38)</f>
        <v>0</v>
      </c>
      <c r="F32" s="9">
        <f t="shared" si="4"/>
        <v>0</v>
      </c>
      <c r="G32" s="9">
        <f t="shared" si="4"/>
        <v>0</v>
      </c>
      <c r="H32" s="9">
        <f t="shared" si="4"/>
        <v>0</v>
      </c>
      <c r="I32" s="9">
        <f t="shared" si="4"/>
        <v>0</v>
      </c>
      <c r="J32" s="9">
        <f t="shared" si="4"/>
        <v>0</v>
      </c>
      <c r="K32" s="9">
        <f t="shared" si="4"/>
        <v>0</v>
      </c>
      <c r="L32" s="9">
        <f t="shared" si="4"/>
        <v>0</v>
      </c>
      <c r="M32" s="9">
        <f t="shared" si="4"/>
        <v>0</v>
      </c>
      <c r="N32" s="9">
        <f t="shared" si="4"/>
        <v>0</v>
      </c>
      <c r="O32" s="9">
        <f t="shared" si="4"/>
        <v>0</v>
      </c>
    </row>
    <row r="33" spans="2:15" ht="25.5" x14ac:dyDescent="0.2">
      <c r="B33" s="11" t="s">
        <v>33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 x14ac:dyDescent="0.2">
      <c r="B34" s="11" t="s">
        <v>34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 x14ac:dyDescent="0.2">
      <c r="B35" s="11" t="s">
        <v>35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 x14ac:dyDescent="0.2">
      <c r="B36" s="11" t="s">
        <v>36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 x14ac:dyDescent="0.2">
      <c r="B37" s="11" t="s">
        <v>21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 ht="25.5" x14ac:dyDescent="0.2">
      <c r="B38" s="11" t="s">
        <v>37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 x14ac:dyDescent="0.2">
      <c r="B39" s="10" t="s">
        <v>38</v>
      </c>
      <c r="C39" s="9">
        <v>0</v>
      </c>
      <c r="D39" s="9">
        <f>SUM(D40:D42)</f>
        <v>0</v>
      </c>
      <c r="E39" s="9">
        <f t="shared" ref="E39:O39" si="5">SUM(E40:E42)</f>
        <v>0</v>
      </c>
      <c r="F39" s="9">
        <f t="shared" si="5"/>
        <v>0</v>
      </c>
      <c r="G39" s="9">
        <f t="shared" si="5"/>
        <v>0</v>
      </c>
      <c r="H39" s="9">
        <f t="shared" si="5"/>
        <v>0</v>
      </c>
      <c r="I39" s="9">
        <f t="shared" si="5"/>
        <v>0</v>
      </c>
      <c r="J39" s="9">
        <f t="shared" si="5"/>
        <v>0</v>
      </c>
      <c r="K39" s="9">
        <f t="shared" si="5"/>
        <v>0</v>
      </c>
      <c r="L39" s="9">
        <f t="shared" si="5"/>
        <v>0</v>
      </c>
      <c r="M39" s="9">
        <f t="shared" si="5"/>
        <v>0</v>
      </c>
      <c r="N39" s="9">
        <f t="shared" si="5"/>
        <v>0</v>
      </c>
      <c r="O39" s="9">
        <f t="shared" si="5"/>
        <v>0</v>
      </c>
    </row>
    <row r="40" spans="2:15" x14ac:dyDescent="0.2">
      <c r="B40" s="11" t="s">
        <v>39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</row>
    <row r="41" spans="2:15" x14ac:dyDescent="0.2">
      <c r="B41" s="11" t="s">
        <v>40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</row>
    <row r="42" spans="2:15" ht="25.5" x14ac:dyDescent="0.2">
      <c r="B42" s="11" t="s">
        <v>41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</row>
    <row r="43" spans="2:15" x14ac:dyDescent="0.2">
      <c r="B43" s="10" t="s">
        <v>42</v>
      </c>
      <c r="C43" s="9">
        <f>SUM(D43:O43)</f>
        <v>481970</v>
      </c>
      <c r="D43" s="9">
        <f>SUM(D44:D46)</f>
        <v>0</v>
      </c>
      <c r="E43" s="9">
        <f t="shared" ref="E43:O43" si="6">SUM(E44:E46)</f>
        <v>0</v>
      </c>
      <c r="F43" s="9">
        <f t="shared" si="6"/>
        <v>78813</v>
      </c>
      <c r="G43" s="9">
        <f t="shared" si="6"/>
        <v>49497</v>
      </c>
      <c r="H43" s="9">
        <f t="shared" si="6"/>
        <v>0</v>
      </c>
      <c r="I43" s="9">
        <f t="shared" si="6"/>
        <v>49844</v>
      </c>
      <c r="J43" s="9">
        <f t="shared" si="6"/>
        <v>0</v>
      </c>
      <c r="K43" s="9">
        <f t="shared" si="6"/>
        <v>52232</v>
      </c>
      <c r="L43" s="9">
        <f t="shared" si="6"/>
        <v>0</v>
      </c>
      <c r="M43" s="9">
        <f t="shared" si="6"/>
        <v>0</v>
      </c>
      <c r="N43" s="9">
        <f t="shared" si="6"/>
        <v>224742</v>
      </c>
      <c r="O43" s="9">
        <f t="shared" si="6"/>
        <v>26842</v>
      </c>
    </row>
    <row r="44" spans="2:15" x14ac:dyDescent="0.2">
      <c r="B44" s="11" t="s">
        <v>43</v>
      </c>
      <c r="C44" s="9">
        <f>SUM(D44:O44)</f>
        <v>481970</v>
      </c>
      <c r="D44" s="13">
        <v>0</v>
      </c>
      <c r="E44" s="13">
        <f>-D44</f>
        <v>0</v>
      </c>
      <c r="F44" s="9">
        <f>78813+D44+E44</f>
        <v>78813</v>
      </c>
      <c r="G44" s="13">
        <f>128310-D44-E44-F44</f>
        <v>49497</v>
      </c>
      <c r="H44" s="13">
        <f>128310-D44-E44-F44-G44</f>
        <v>0</v>
      </c>
      <c r="I44" s="13">
        <f>178154-D44-E44-F44-G44-H44</f>
        <v>49844</v>
      </c>
      <c r="J44" s="13">
        <f>178154-D44-E44-F44-G44-H44-I44</f>
        <v>0</v>
      </c>
      <c r="K44" s="13">
        <f>230386-D44-E44-F44-G44-H44-I44-J44</f>
        <v>52232</v>
      </c>
      <c r="L44" s="13">
        <f>230386-D44-E44-F44-G44-H44-I44-J44-K44</f>
        <v>0</v>
      </c>
      <c r="M44" s="13">
        <f>230386-D44-E44-F44-G44-H44-I44-J44-K44-L44</f>
        <v>0</v>
      </c>
      <c r="N44" s="14">
        <f>455128-D44-E44-F44-G44-H44-I44-J44-K44-L44-M44</f>
        <v>224742</v>
      </c>
      <c r="O44" s="13">
        <f>481970-D44-E44-F44-G44-H44-I44-J44-K44-L44-M44-N44</f>
        <v>26842</v>
      </c>
    </row>
    <row r="45" spans="2:15" x14ac:dyDescent="0.2">
      <c r="B45" s="11" t="s">
        <v>44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</row>
    <row r="46" spans="2:15" ht="25.5" x14ac:dyDescent="0.2">
      <c r="B46" s="11" t="s">
        <v>45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</row>
    <row r="47" spans="2:15" x14ac:dyDescent="0.2">
      <c r="B47" s="12" t="s">
        <v>46</v>
      </c>
      <c r="C47" s="9">
        <f>SUM(C48:C51)</f>
        <v>206000</v>
      </c>
      <c r="D47" s="9">
        <f>SUM(D48:D51)</f>
        <v>0</v>
      </c>
      <c r="E47" s="9">
        <f t="shared" ref="E47:O47" si="7">SUM(E48:E51)</f>
        <v>8191</v>
      </c>
      <c r="F47" s="9">
        <f t="shared" si="7"/>
        <v>4135</v>
      </c>
      <c r="G47" s="9">
        <f t="shared" si="7"/>
        <v>13405</v>
      </c>
      <c r="H47" s="9">
        <f t="shared" si="7"/>
        <v>1060</v>
      </c>
      <c r="I47" s="9">
        <f t="shared" si="7"/>
        <v>39178</v>
      </c>
      <c r="J47" s="9">
        <f t="shared" si="7"/>
        <v>2206</v>
      </c>
      <c r="K47" s="9">
        <f t="shared" si="7"/>
        <v>54701</v>
      </c>
      <c r="L47" s="9">
        <f t="shared" si="7"/>
        <v>1123</v>
      </c>
      <c r="M47" s="9">
        <f t="shared" si="7"/>
        <v>5276</v>
      </c>
      <c r="N47" s="9">
        <f t="shared" si="7"/>
        <v>54435</v>
      </c>
      <c r="O47" s="9">
        <f t="shared" si="7"/>
        <v>22290</v>
      </c>
    </row>
    <row r="48" spans="2:15" x14ac:dyDescent="0.2">
      <c r="B48" s="11" t="s">
        <v>47</v>
      </c>
      <c r="C48" s="9">
        <f>SUM(D48:O48)</f>
        <v>13489</v>
      </c>
      <c r="D48" s="13"/>
      <c r="E48" s="17">
        <v>1341</v>
      </c>
      <c r="F48" s="13">
        <f>2208-D48-E48</f>
        <v>867</v>
      </c>
      <c r="G48" s="13">
        <f>2942-D48-E48-F48</f>
        <v>734</v>
      </c>
      <c r="H48" s="13">
        <f>3990-D48-E48-F48-G48</f>
        <v>1048</v>
      </c>
      <c r="I48" s="13">
        <f>4989-D48-E48-F48-G48-H48</f>
        <v>999</v>
      </c>
      <c r="J48" s="13">
        <f>7195-D48-E48-F48-G48-H48-I48</f>
        <v>2206</v>
      </c>
      <c r="K48" s="13">
        <f>8121-D48-E48-F48-G48-H48-I48-J48</f>
        <v>926</v>
      </c>
      <c r="L48" s="13">
        <f>9244-D48-E48-F48-G48-H48-I48-J48-K48</f>
        <v>1123</v>
      </c>
      <c r="M48" s="13">
        <f>11252-D48-E48-F48-G48-H48-I48-J48-K48-L48</f>
        <v>2008</v>
      </c>
      <c r="N48" s="14">
        <f>12220-D48-E48-F48-G48-H48-I48-J48-K48-L48-M48</f>
        <v>968</v>
      </c>
      <c r="O48" s="13">
        <f>13489-D48-E48-F48-G48-H48-I48-J48-K48-L48-M48-N48</f>
        <v>1269</v>
      </c>
    </row>
    <row r="49" spans="2:16" x14ac:dyDescent="0.2">
      <c r="B49" s="11" t="s">
        <v>48</v>
      </c>
      <c r="C49" s="9">
        <v>0</v>
      </c>
      <c r="D49" s="9"/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</row>
    <row r="50" spans="2:16" ht="25.5" x14ac:dyDescent="0.2">
      <c r="B50" s="11" t="s">
        <v>49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</row>
    <row r="51" spans="2:16" x14ac:dyDescent="0.2">
      <c r="B51" s="11" t="s">
        <v>68</v>
      </c>
      <c r="C51" s="9">
        <f>SUM(D51:O51)</f>
        <v>192511</v>
      </c>
      <c r="D51" s="13"/>
      <c r="E51" s="13">
        <f>6850-D51</f>
        <v>6850</v>
      </c>
      <c r="F51" s="13">
        <f>10118-D51-E51</f>
        <v>3268</v>
      </c>
      <c r="G51" s="13">
        <f>22789-D51-E51-F51</f>
        <v>12671</v>
      </c>
      <c r="H51" s="13">
        <f>22801-D51-E51-F51-G51</f>
        <v>12</v>
      </c>
      <c r="I51" s="13">
        <f>60980-D51-E51-F51-G51-H51</f>
        <v>38179</v>
      </c>
      <c r="J51" s="13">
        <f>60980-D51-E51-F51-G51-H51-I51</f>
        <v>0</v>
      </c>
      <c r="K51" s="13">
        <f>114755-D51-E51-F51-G51-H51-I51-J51</f>
        <v>53775</v>
      </c>
      <c r="L51" s="13">
        <f>114755-D51-E51-F51-G51-H51-I51-J51-K51</f>
        <v>0</v>
      </c>
      <c r="M51" s="13">
        <f>114755-D51-E51-F511-G51-H51-I51-J51-K51-L51</f>
        <v>3268</v>
      </c>
      <c r="N51" s="14">
        <f>171490-D51-E51-F51-G51-H51-I51-J51-K51-L51-M51</f>
        <v>53467</v>
      </c>
      <c r="O51" s="13">
        <f>192511-D51-E51-F51-G51-H51-I51-J51-K51-L51-M51-N51</f>
        <v>21021</v>
      </c>
    </row>
    <row r="52" spans="2:16" x14ac:dyDescent="0.2">
      <c r="B52" s="10" t="s">
        <v>50</v>
      </c>
      <c r="C52" s="9">
        <f>SUM(C53:C55)</f>
        <v>141428775</v>
      </c>
      <c r="D52" s="9">
        <f>SUM(D53:D55)</f>
        <v>7660531</v>
      </c>
      <c r="E52" s="9">
        <f>SUM(E53:E55)</f>
        <v>7541211</v>
      </c>
      <c r="F52" s="9">
        <f t="shared" ref="F52:O52" si="8">SUM(F53:F55)</f>
        <v>0</v>
      </c>
      <c r="G52" s="9">
        <f t="shared" si="8"/>
        <v>2639508</v>
      </c>
      <c r="H52" s="9">
        <f t="shared" si="8"/>
        <v>15052512</v>
      </c>
      <c r="I52" s="9">
        <f t="shared" si="8"/>
        <v>2949150</v>
      </c>
      <c r="J52" s="9">
        <f t="shared" si="8"/>
        <v>0</v>
      </c>
      <c r="K52" s="9">
        <f t="shared" si="8"/>
        <v>16676504</v>
      </c>
      <c r="L52" s="9">
        <f t="shared" si="8"/>
        <v>14262262</v>
      </c>
      <c r="M52" s="9">
        <f t="shared" si="8"/>
        <v>8417968</v>
      </c>
      <c r="N52" s="9">
        <f t="shared" si="8"/>
        <v>17937063</v>
      </c>
      <c r="O52" s="9">
        <f t="shared" si="8"/>
        <v>48292066</v>
      </c>
    </row>
    <row r="53" spans="2:16" x14ac:dyDescent="0.2">
      <c r="B53" s="11" t="s">
        <v>51</v>
      </c>
      <c r="C53" s="9">
        <f>SUM(D53:O53)</f>
        <v>141428775</v>
      </c>
      <c r="D53" s="19">
        <v>7660531</v>
      </c>
      <c r="E53" s="13">
        <f>15201742-D53</f>
        <v>7541211</v>
      </c>
      <c r="F53" s="13">
        <f>15201742-D53-E53</f>
        <v>0</v>
      </c>
      <c r="G53" s="13">
        <f>17841250-D53-E53-F53</f>
        <v>2639508</v>
      </c>
      <c r="H53" s="13">
        <f>32893762-D53-E53-F53-G53</f>
        <v>15052512</v>
      </c>
      <c r="I53" s="13">
        <f>35842912-D53-E53-F53-G53-H53</f>
        <v>2949150</v>
      </c>
      <c r="J53" s="13">
        <f>35842912-D53-E53-F53-G53-H53-I53</f>
        <v>0</v>
      </c>
      <c r="K53" s="13">
        <f>52519416-D53-E53-F53-G53-H53-I53-J53</f>
        <v>16676504</v>
      </c>
      <c r="L53" s="13">
        <f>66781678-D53-E53-F53-G53-H53-I53-J53-K53</f>
        <v>14262262</v>
      </c>
      <c r="M53" s="13">
        <f>75199646-D53-E53-F53-G53-H53-I53-J53-K53-L53</f>
        <v>8417968</v>
      </c>
      <c r="N53" s="14">
        <f>93136709-D53-E53-F53-G53-H53-I53-J53-K53-L53-M53</f>
        <v>17937063</v>
      </c>
      <c r="O53" s="14">
        <f>141428775-D53-E53-F53-G53-H53-I53-J53-K53-L53-M53-N53</f>
        <v>48292066</v>
      </c>
      <c r="P53" s="16"/>
    </row>
    <row r="54" spans="2:16" x14ac:dyDescent="0.2">
      <c r="B54" s="11" t="s">
        <v>52</v>
      </c>
      <c r="C54" s="9">
        <v>0</v>
      </c>
      <c r="D54" s="9">
        <v>0</v>
      </c>
      <c r="E54" s="9">
        <v>0</v>
      </c>
      <c r="F54" s="9">
        <v>0</v>
      </c>
      <c r="G54" s="13"/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</row>
    <row r="55" spans="2:16" x14ac:dyDescent="0.2">
      <c r="B55" s="11" t="s">
        <v>53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</row>
    <row r="56" spans="2:16" x14ac:dyDescent="0.2">
      <c r="B56" s="10" t="s">
        <v>54</v>
      </c>
      <c r="C56" s="9">
        <f>SUM(C57:C62)</f>
        <v>138479213</v>
      </c>
      <c r="D56" s="9">
        <f>SUM(D57:D62)</f>
        <v>10276888</v>
      </c>
      <c r="E56" s="9">
        <f t="shared" ref="E56:O56" si="9">SUM(E57:E62)</f>
        <v>11535382</v>
      </c>
      <c r="F56" s="9">
        <f t="shared" si="9"/>
        <v>10514581</v>
      </c>
      <c r="G56" s="9">
        <f t="shared" si="9"/>
        <v>13515405</v>
      </c>
      <c r="H56" s="9">
        <f t="shared" si="9"/>
        <v>11937010</v>
      </c>
      <c r="I56" s="9">
        <f t="shared" si="9"/>
        <v>10604526</v>
      </c>
      <c r="J56" s="9">
        <f t="shared" si="9"/>
        <v>9879614</v>
      </c>
      <c r="K56" s="9">
        <f t="shared" si="9"/>
        <v>9772297</v>
      </c>
      <c r="L56" s="9">
        <f t="shared" si="9"/>
        <v>9986526</v>
      </c>
      <c r="M56" s="9">
        <f t="shared" si="9"/>
        <v>10201521</v>
      </c>
      <c r="N56" s="9">
        <f t="shared" si="9"/>
        <v>10626984</v>
      </c>
      <c r="O56" s="9">
        <f t="shared" si="9"/>
        <v>19628479</v>
      </c>
    </row>
    <row r="57" spans="2:16" x14ac:dyDescent="0.2">
      <c r="B57" s="11" t="s">
        <v>55</v>
      </c>
      <c r="C57" s="9">
        <f>SUM(D57:O57)</f>
        <v>138479213</v>
      </c>
      <c r="D57" s="18">
        <v>10276888</v>
      </c>
      <c r="E57" s="13">
        <f>21812270-D57</f>
        <v>11535382</v>
      </c>
      <c r="F57" s="13">
        <f>32326851-D57-E57</f>
        <v>10514581</v>
      </c>
      <c r="G57" s="13">
        <f>45842256-D57-E57-F57</f>
        <v>13515405</v>
      </c>
      <c r="H57" s="13">
        <f>57779266-D57-E57-F57-G57</f>
        <v>11937010</v>
      </c>
      <c r="I57" s="13">
        <f>68383792-D57-E57-F57-G57-H57</f>
        <v>10604526</v>
      </c>
      <c r="J57" s="13">
        <f>78263406-D57-E57-F57-G57-H57-I57</f>
        <v>9879614</v>
      </c>
      <c r="K57" s="13">
        <f>88035703-D57-E57-F57-G57-H57-I57-J57</f>
        <v>9772297</v>
      </c>
      <c r="L57" s="13">
        <f>98022229-D57-E57-F57-G57-H57-I57-J57-K57</f>
        <v>9986526</v>
      </c>
      <c r="M57" s="13">
        <f>108223750-D57-E57-F57-G57-H57-I57-J57-K57-L57</f>
        <v>10201521</v>
      </c>
      <c r="N57" s="14">
        <f>118850734-D57-E57-F57-G57-H57-I57-J57-K57-L57-M57</f>
        <v>10626984</v>
      </c>
      <c r="O57" s="13">
        <f>138479213-D57-E57-F57-G57-H57-I57-J57-K57-L57-M57-N57</f>
        <v>19628479</v>
      </c>
    </row>
    <row r="58" spans="2:16" x14ac:dyDescent="0.2">
      <c r="B58" s="11" t="s">
        <v>56</v>
      </c>
      <c r="C58" s="9">
        <f>SUM(D58:O58)</f>
        <v>0</v>
      </c>
      <c r="D58" s="9">
        <v>0</v>
      </c>
      <c r="E58" s="13"/>
      <c r="F58" s="13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</row>
    <row r="59" spans="2:16" x14ac:dyDescent="0.2">
      <c r="B59" s="11" t="s">
        <v>57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</row>
    <row r="60" spans="2:16" x14ac:dyDescent="0.2">
      <c r="B60" s="11" t="s">
        <v>58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</row>
    <row r="61" spans="2:16" x14ac:dyDescent="0.2">
      <c r="B61" s="11" t="s">
        <v>59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</row>
    <row r="62" spans="2:16" x14ac:dyDescent="0.2">
      <c r="B62" s="11" t="s">
        <v>60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</row>
    <row r="63" spans="2:16" x14ac:dyDescent="0.2">
      <c r="B63" s="10" t="s">
        <v>61</v>
      </c>
      <c r="C63" s="9">
        <v>0</v>
      </c>
      <c r="D63" s="9">
        <f>SUM(D64:D65)</f>
        <v>0</v>
      </c>
      <c r="E63" s="9">
        <f t="shared" ref="E63:O63" si="10">SUM(E64:E65)</f>
        <v>0</v>
      </c>
      <c r="F63" s="9">
        <f t="shared" si="10"/>
        <v>0</v>
      </c>
      <c r="G63" s="9">
        <f t="shared" si="10"/>
        <v>0</v>
      </c>
      <c r="H63" s="9">
        <f t="shared" si="10"/>
        <v>0</v>
      </c>
      <c r="I63" s="9">
        <f t="shared" si="10"/>
        <v>0</v>
      </c>
      <c r="J63" s="9">
        <f t="shared" si="10"/>
        <v>0</v>
      </c>
      <c r="K63" s="9">
        <f t="shared" si="10"/>
        <v>0</v>
      </c>
      <c r="L63" s="9">
        <f t="shared" si="10"/>
        <v>0</v>
      </c>
      <c r="M63" s="9">
        <f t="shared" si="10"/>
        <v>0</v>
      </c>
      <c r="N63" s="9">
        <f t="shared" si="10"/>
        <v>0</v>
      </c>
      <c r="O63" s="9">
        <f t="shared" si="10"/>
        <v>0</v>
      </c>
    </row>
    <row r="64" spans="2:16" x14ac:dyDescent="0.2">
      <c r="B64" s="11" t="s">
        <v>62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</row>
    <row r="65" spans="2:15" x14ac:dyDescent="0.2">
      <c r="B65" s="11" t="s">
        <v>63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</row>
    <row r="68" spans="2:15" x14ac:dyDescent="0.2"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</row>
    <row r="69" spans="2:15" x14ac:dyDescent="0.2"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</row>
  </sheetData>
  <mergeCells count="6">
    <mergeCell ref="B8:O8"/>
    <mergeCell ref="B3:O3"/>
    <mergeCell ref="B4:O4"/>
    <mergeCell ref="B5:O5"/>
    <mergeCell ref="C7:O7"/>
    <mergeCell ref="B6:O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41" fitToHeight="10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Calendario Anual</vt:lpstr>
      <vt:lpstr>'Calendario Anual'!Print_Titles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lanixterminal</cp:lastModifiedBy>
  <cp:lastPrinted>2014-03-24T19:07:30Z</cp:lastPrinted>
  <dcterms:created xsi:type="dcterms:W3CDTF">2014-03-14T22:16:36Z</dcterms:created>
  <dcterms:modified xsi:type="dcterms:W3CDTF">2017-08-07T19:07:53Z</dcterms:modified>
</cp:coreProperties>
</file>