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greso\"/>
    </mc:Choice>
  </mc:AlternateContent>
  <bookViews>
    <workbookView xWindow="240" yWindow="105" windowWidth="19320" windowHeight="9975"/>
  </bookViews>
  <sheets>
    <sheet name="Calendario Anual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Anual'!$3:$11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O53" i="1" l="1"/>
  <c r="O57" i="1"/>
  <c r="O51" i="1"/>
  <c r="O48" i="1"/>
  <c r="O44" i="1"/>
  <c r="N57" i="1" l="1"/>
  <c r="N53" i="1"/>
  <c r="N51" i="1"/>
  <c r="N48" i="1"/>
  <c r="N44" i="1"/>
  <c r="M57" i="1" l="1"/>
  <c r="M44" i="1" l="1"/>
  <c r="M53" i="1"/>
  <c r="M51" i="1"/>
  <c r="M48" i="1"/>
  <c r="L57" i="1" l="1"/>
  <c r="L53" i="1"/>
  <c r="L51" i="1"/>
  <c r="L48" i="1"/>
  <c r="L44" i="1"/>
  <c r="K51" i="1" l="1"/>
  <c r="K57" i="1"/>
  <c r="K53" i="1"/>
  <c r="K44" i="1"/>
  <c r="J51" i="1" l="1"/>
  <c r="J57" i="1"/>
  <c r="K48" i="1"/>
  <c r="J53" i="1"/>
  <c r="J48" i="1"/>
  <c r="J44" i="1"/>
  <c r="I51" i="1" l="1"/>
  <c r="I57" i="1"/>
  <c r="I53" i="1"/>
  <c r="I48" i="1" l="1"/>
  <c r="I44" i="1"/>
  <c r="H51" i="1" l="1"/>
  <c r="H57" i="1"/>
  <c r="H53" i="1"/>
  <c r="H48" i="1"/>
  <c r="H44" i="1"/>
  <c r="G51" i="1" l="1"/>
  <c r="G57" i="1"/>
  <c r="G53" i="1"/>
  <c r="G48" i="1"/>
  <c r="G44" i="1"/>
  <c r="F51" i="1" l="1"/>
  <c r="F57" i="1"/>
  <c r="F53" i="1"/>
  <c r="F48" i="1"/>
  <c r="F44" i="1"/>
  <c r="E51" i="1" l="1"/>
  <c r="E57" i="1"/>
  <c r="E53" i="1"/>
  <c r="E48" i="1"/>
  <c r="E52" i="1" l="1"/>
  <c r="C13" i="1" l="1"/>
  <c r="E44" i="1" l="1"/>
  <c r="C58" i="1" l="1"/>
  <c r="O63" i="1" l="1"/>
  <c r="N63" i="1"/>
  <c r="M63" i="1"/>
  <c r="L63" i="1"/>
  <c r="K63" i="1"/>
  <c r="J63" i="1"/>
  <c r="I63" i="1"/>
  <c r="H63" i="1"/>
  <c r="G63" i="1"/>
  <c r="F63" i="1"/>
  <c r="E63" i="1"/>
  <c r="F56" i="1"/>
  <c r="E56" i="1"/>
  <c r="K52" i="1"/>
  <c r="J52" i="1"/>
  <c r="I52" i="1"/>
  <c r="H52" i="1"/>
  <c r="G52" i="1"/>
  <c r="F52" i="1"/>
  <c r="G47" i="1"/>
  <c r="F47" i="1"/>
  <c r="E47" i="1"/>
  <c r="E43" i="1"/>
  <c r="O39" i="1"/>
  <c r="N39" i="1"/>
  <c r="M39" i="1"/>
  <c r="L39" i="1"/>
  <c r="K39" i="1"/>
  <c r="J39" i="1"/>
  <c r="I39" i="1"/>
  <c r="H39" i="1"/>
  <c r="G39" i="1"/>
  <c r="F39" i="1"/>
  <c r="E39" i="1"/>
  <c r="O32" i="1"/>
  <c r="N32" i="1"/>
  <c r="M32" i="1"/>
  <c r="L32" i="1"/>
  <c r="K32" i="1"/>
  <c r="J32" i="1"/>
  <c r="I32" i="1"/>
  <c r="H32" i="1"/>
  <c r="G32" i="1"/>
  <c r="F32" i="1"/>
  <c r="E32" i="1"/>
  <c r="O29" i="1"/>
  <c r="N29" i="1"/>
  <c r="M29" i="1"/>
  <c r="L29" i="1"/>
  <c r="K29" i="1"/>
  <c r="J29" i="1"/>
  <c r="I29" i="1"/>
  <c r="H29" i="1"/>
  <c r="G29" i="1"/>
  <c r="F29" i="1"/>
  <c r="E29" i="1"/>
  <c r="O23" i="1"/>
  <c r="N23" i="1"/>
  <c r="M23" i="1"/>
  <c r="L23" i="1"/>
  <c r="K23" i="1"/>
  <c r="J23" i="1"/>
  <c r="I23" i="1"/>
  <c r="H23" i="1"/>
  <c r="G23" i="1"/>
  <c r="F23" i="1"/>
  <c r="E23" i="1"/>
  <c r="O13" i="1"/>
  <c r="N13" i="1"/>
  <c r="M13" i="1"/>
  <c r="L13" i="1"/>
  <c r="K13" i="1"/>
  <c r="J13" i="1"/>
  <c r="I13" i="1"/>
  <c r="H13" i="1"/>
  <c r="G13" i="1"/>
  <c r="F13" i="1"/>
  <c r="E13" i="1"/>
  <c r="D47" i="1"/>
  <c r="D63" i="1"/>
  <c r="D56" i="1"/>
  <c r="D52" i="1"/>
  <c r="D43" i="1"/>
  <c r="D39" i="1"/>
  <c r="D32" i="1"/>
  <c r="D29" i="1"/>
  <c r="D23" i="1"/>
  <c r="D13" i="1"/>
  <c r="E12" i="1" l="1"/>
  <c r="D12" i="1"/>
  <c r="L52" i="1"/>
  <c r="M52" i="1"/>
  <c r="G56" i="1"/>
  <c r="F43" i="1"/>
  <c r="F12" i="1" s="1"/>
  <c r="H47" i="1"/>
  <c r="O52" i="1" l="1"/>
  <c r="N52" i="1"/>
  <c r="I56" i="1"/>
  <c r="I47" i="1"/>
  <c r="K47" i="1"/>
  <c r="H56" i="1"/>
  <c r="C53" i="1" l="1"/>
  <c r="C52" i="1" s="1"/>
  <c r="J47" i="1"/>
  <c r="J56" i="1"/>
  <c r="G43" i="1"/>
  <c r="G12" i="1" s="1"/>
  <c r="C51" i="1" l="1"/>
  <c r="L47" i="1"/>
  <c r="M47" i="1"/>
  <c r="K56" i="1"/>
  <c r="M56" i="1"/>
  <c r="H43" i="1"/>
  <c r="H12" i="1" s="1"/>
  <c r="I43" i="1"/>
  <c r="I12" i="1" s="1"/>
  <c r="N56" i="1" l="1"/>
  <c r="L56" i="1"/>
  <c r="K43" i="1"/>
  <c r="K12" i="1" s="1"/>
  <c r="C57" i="1" l="1"/>
  <c r="C56" i="1" s="1"/>
  <c r="N47" i="1"/>
  <c r="O47" i="1"/>
  <c r="C48" i="1"/>
  <c r="C47" i="1" s="1"/>
  <c r="O56" i="1"/>
  <c r="J43" i="1"/>
  <c r="J12" i="1" s="1"/>
  <c r="L43" i="1" l="1"/>
  <c r="L12" i="1" s="1"/>
  <c r="M43" i="1"/>
  <c r="M12" i="1" s="1"/>
  <c r="N43" i="1"/>
  <c r="N12" i="1" s="1"/>
  <c r="O43" i="1" l="1"/>
  <c r="O12" i="1" s="1"/>
  <c r="C44" i="1"/>
  <c r="C43" i="1" l="1"/>
  <c r="C12" i="1" s="1"/>
</calcChain>
</file>

<file path=xl/sharedStrings.xml><?xml version="1.0" encoding="utf-8"?>
<sst xmlns="http://schemas.openxmlformats.org/spreadsheetml/2006/main" count="72" uniqueCount="70">
  <si>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</si>
  <si>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</si>
  <si>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</si>
  <si>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</si>
  <si>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</si>
  <si>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</si>
  <si>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</si>
  <si>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</si>
  <si>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</si>
  <si>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</si>
  <si>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</si>
  <si>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</si>
  <si>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</si>
  <si>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</si>
  <si>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</si>
  <si>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</si>
  <si>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</si>
  <si>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</si>
  <si>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</si>
  <si>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</si>
  <si>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</si>
  <si>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</si>
  <si>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</si>
  <si>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</si>
  <si>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</si>
  <si>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</si>
  <si>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</si>
  <si>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</si>
  <si>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</si>
  <si>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</si>
  <si>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</si>
  <si>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</si>
  <si>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</si>
  <si>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</si>
  <si>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</si>
  <si>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</si>
  <si>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</si>
  <si>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</si>
  <si>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</si>
  <si>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</si>
  <si>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</si>
  <si>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</si>
  <si>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</si>
  <si>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</si>
  <si>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</si>
  <si>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</si>
  <si>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</si>
  <si>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</si>
  <si>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</si>
  <si>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</si>
  <si>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</si>
  <si>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</si>
  <si>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</si>
  <si>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</si>
  <si>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</si>
  <si>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</si>
  <si>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</si>
  <si>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</si>
  <si>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</si>
  <si>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</si>
  <si>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</si>
  <si>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</si>
  <si>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</si>
  <si>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</si>
  <si>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</si>
  <si>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</si>
  <si>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</si>
  <si>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INSTITUTO DE ALFABETIZACI+ON Y EDUCACIÓN BÁSICA PARA ADULTOS DEL ESTADO DE GUANAJUATO</t>
  </si>
  <si>
    <t>Otros Ingresos</t>
  </si>
  <si>
    <t>Información Anual del Ejercicio Fiscal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</si>
</sst>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16" fillId="23" borderId="0" xfId="0" applyFont="1" applyFill="1"/>
    <xf numFmtId="0" fontId="16" fillId="2" borderId="0" xfId="0" applyFont="1" applyFill="1"/>
    <xf numFmtId="0" fontId="18" fillId="2" borderId="0" xfId="0" applyFont="1" applyFill="1" applyBorder="1" applyAlignment="1">
      <alignment horizontal="right"/>
    </xf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6" fillId="0" borderId="0" xfId="0" applyFont="1"/>
    <xf numFmtId="0" fontId="16" fillId="2" borderId="0" xfId="0" applyFont="1" applyFill="1" applyBorder="1"/>
    <xf numFmtId="0" fontId="16" fillId="2" borderId="6" xfId="0" applyFont="1" applyFill="1" applyBorder="1" applyAlignment="1">
      <alignment horizontal="center" vertical="top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justify" vertical="top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2" borderId="6" xfId="0" applyFont="1" applyFill="1" applyBorder="1" applyAlignment="1">
      <alignment horizontal="left" vertical="top" wrapText="1"/>
    </xf>
    <xf numFmtId="4" fontId="20" fillId="0" borderId="6" xfId="0" applyNumberFormat="1" applyFont="1" applyBorder="1"/>
    <xf numFmtId="4" fontId="16" fillId="0" borderId="6" xfId="0" applyNumberFormat="1" applyFont="1" applyBorder="1"/>
    <xf numFmtId="164" fontId="16" fillId="2" borderId="0" xfId="0" applyNumberFormat="1" applyFont="1" applyFill="1" applyBorder="1"/>
    <xf numFmtId="4" fontId="16" fillId="2" borderId="0" xfId="0" applyNumberFormat="1" applyFont="1" applyFill="1" applyBorder="1"/>
    <xf numFmtId="3" fontId="21" fillId="2" borderId="0" xfId="164" applyNumberFormat="1" applyFont="1" applyFill="1" applyBorder="1" applyAlignment="1" applyProtection="1">
      <alignment vertical="top"/>
      <protection locked="0"/>
    </xf>
    <xf numFmtId="3" fontId="2" fillId="2" borderId="0" xfId="164" applyNumberFormat="1" applyFont="1" applyFill="1" applyBorder="1" applyAlignment="1" applyProtection="1">
      <alignment vertical="top"/>
      <protection locked="0"/>
    </xf>
    <xf numFmtId="3" fontId="2" fillId="2" borderId="0" xfId="0" applyNumberFormat="1" applyFont="1" applyFill="1" applyBorder="1" applyAlignment="1" applyProtection="1">
      <alignment vertical="top"/>
      <protection locked="0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>
      <alignment horizontal="center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69"/>
  <sheetViews>
    <sheetView showGridLines="0" tabSelected="1" topLeftCell="C10" zoomScale="70" zoomScaleNormal="70" workbookViewId="0">
      <selection activeCell="O12" sqref="D12:O12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9.5703125" style="7" bestFit="1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" width="15.140625" style="7" bestFit="1" customWidth="1"/>
    <col min="17" max="16384" width="5" style="7"/>
  </cols>
  <sheetData>
    <row r="3" spans="1:15" s="2" customFormat="1" x14ac:dyDescent="0.2">
      <c r="A3" s="1"/>
      <c r="B3" s="21" t="s">
        <v>65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s="2" customFormat="1" x14ac:dyDescent="0.2">
      <c r="A4" s="1"/>
      <c r="B4" s="21" t="s">
        <v>69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s="2" customFormat="1" x14ac:dyDescent="0.2">
      <c r="A5" s="1"/>
      <c r="B5" s="21" t="s">
        <v>64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 s="6" customFormat="1" x14ac:dyDescent="0.2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s="6" customFormat="1" x14ac:dyDescent="0.2">
      <c r="B7" s="3" t="s">
        <v>66</v>
      </c>
      <c r="C7" s="22" t="s">
        <v>67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s="6" customFormat="1" x14ac:dyDescent="0.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s="6" customFormat="1" x14ac:dyDescent="0.2"/>
    <row r="10" spans="1:15" s="6" customFormat="1" x14ac:dyDescent="0.2"/>
    <row r="11" spans="1:15" x14ac:dyDescent="0.2">
      <c r="B11" s="5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</row>
    <row r="12" spans="1:15" x14ac:dyDescent="0.2">
      <c r="B12" s="8" t="s">
        <v>13</v>
      </c>
      <c r="C12" s="9">
        <f>+C43+C47+C52+C56</f>
        <v>249848406.81</v>
      </c>
      <c r="D12" s="9">
        <f t="shared" ref="D12:O12" si="0">SUM(D13+D23+D29+D32+D39+D43+D47+D52+D56)</f>
        <v>37073454.379999995</v>
      </c>
      <c r="E12" s="9">
        <f t="shared" si="0"/>
        <v>-0.25999999910595761</v>
      </c>
      <c r="F12" s="9">
        <f t="shared" si="0"/>
        <v>21613882.879999999</v>
      </c>
      <c r="G12" s="9">
        <f t="shared" si="0"/>
        <v>18789847</v>
      </c>
      <c r="H12" s="9">
        <f t="shared" si="0"/>
        <v>30827418</v>
      </c>
      <c r="I12" s="9">
        <f t="shared" si="0"/>
        <v>24046565</v>
      </c>
      <c r="J12" s="9">
        <f t="shared" si="0"/>
        <v>18169319</v>
      </c>
      <c r="K12" s="9">
        <f t="shared" si="0"/>
        <v>28302206</v>
      </c>
      <c r="L12" s="9">
        <f t="shared" si="0"/>
        <v>30371140</v>
      </c>
      <c r="M12" s="9">
        <f t="shared" si="0"/>
        <v>23933028.210000008</v>
      </c>
      <c r="N12" s="9">
        <f t="shared" si="0"/>
        <v>56959829.209999979</v>
      </c>
      <c r="O12" s="9">
        <f t="shared" si="0"/>
        <v>-40238282.609999999</v>
      </c>
    </row>
    <row r="13" spans="1:15" x14ac:dyDescent="0.2">
      <c r="B13" s="10" t="s">
        <v>14</v>
      </c>
      <c r="C13" s="9">
        <f>SUM(C14:C22)</f>
        <v>0</v>
      </c>
      <c r="D13" s="9">
        <f>SUM(D14:D22)</f>
        <v>0</v>
      </c>
      <c r="E13" s="9">
        <f t="shared" ref="E13:O13" si="1">SUM(E14:E22)</f>
        <v>0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</row>
    <row r="14" spans="1:15" x14ac:dyDescent="0.2">
      <c r="B14" s="11" t="s">
        <v>15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 x14ac:dyDescent="0.2">
      <c r="B15" s="11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">
      <c r="B16" s="11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2">
      <c r="B17" s="11" t="s">
        <v>18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2">
      <c r="B18" s="11" t="s">
        <v>19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2">
      <c r="B19" s="11" t="s">
        <v>20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2">
      <c r="B20" s="11" t="s">
        <v>21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2">
      <c r="B21" s="11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ht="25.5" x14ac:dyDescent="0.2">
      <c r="B22" s="11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2">
      <c r="B23" s="12" t="s">
        <v>24</v>
      </c>
      <c r="C23" s="9">
        <v>0</v>
      </c>
      <c r="D23" s="9">
        <f>SUM(D24:D28)</f>
        <v>0</v>
      </c>
      <c r="E23" s="9">
        <f t="shared" ref="E23:O23" si="2">SUM(E24:E28)</f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0</v>
      </c>
      <c r="K23" s="9">
        <f t="shared" si="2"/>
        <v>0</v>
      </c>
      <c r="L23" s="9">
        <f t="shared" si="2"/>
        <v>0</v>
      </c>
      <c r="M23" s="9">
        <f t="shared" si="2"/>
        <v>0</v>
      </c>
      <c r="N23" s="9">
        <f t="shared" si="2"/>
        <v>0</v>
      </c>
      <c r="O23" s="9">
        <f t="shared" si="2"/>
        <v>0</v>
      </c>
    </row>
    <row r="24" spans="2:15" x14ac:dyDescent="0.2">
      <c r="B24" s="11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2">
      <c r="B25" s="11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2">
      <c r="B26" s="11" t="s">
        <v>27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2">
      <c r="B27" s="11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2">
      <c r="B28" s="11" t="s">
        <v>21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2">
      <c r="B29" s="12" t="s">
        <v>29</v>
      </c>
      <c r="C29" s="9">
        <v>0</v>
      </c>
      <c r="D29" s="9">
        <f>SUM(D30:D31)</f>
        <v>0</v>
      </c>
      <c r="E29" s="9">
        <f t="shared" ref="E29:O29" si="3">SUM(E30:E31)</f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</row>
    <row r="30" spans="2:15" x14ac:dyDescent="0.2">
      <c r="B30" s="11" t="s">
        <v>30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ht="25.5" x14ac:dyDescent="0.2">
      <c r="B31" s="11" t="s">
        <v>31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2">
      <c r="B32" s="10" t="s">
        <v>32</v>
      </c>
      <c r="C32" s="9">
        <v>0</v>
      </c>
      <c r="D32" s="9">
        <f>SUM(D33:D38)</f>
        <v>0</v>
      </c>
      <c r="E32" s="9">
        <f t="shared" ref="E32:O32" si="4">SUM(E33:E38)</f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</row>
    <row r="33" spans="2:15" ht="25.5" x14ac:dyDescent="0.2">
      <c r="B33" s="11" t="s">
        <v>33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2">
      <c r="B34" s="11" t="s">
        <v>34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2">
      <c r="B35" s="11" t="s">
        <v>35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2">
      <c r="B36" s="11" t="s">
        <v>36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2">
      <c r="B37" s="11" t="s">
        <v>21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ht="25.5" x14ac:dyDescent="0.2">
      <c r="B38" s="11" t="s">
        <v>37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2">
      <c r="B39" s="10" t="s">
        <v>38</v>
      </c>
      <c r="C39" s="9">
        <v>0</v>
      </c>
      <c r="D39" s="9">
        <f>SUM(D40:D42)</f>
        <v>0</v>
      </c>
      <c r="E39" s="9">
        <f t="shared" ref="E39:O39" si="5">SUM(E40:E42)</f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</row>
    <row r="40" spans="2:15" x14ac:dyDescent="0.2">
      <c r="B40" s="11" t="s">
        <v>39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2">
      <c r="B41" s="11" t="s">
        <v>40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ht="25.5" x14ac:dyDescent="0.2">
      <c r="B42" s="11" t="s">
        <v>41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2">
      <c r="B43" s="10" t="s">
        <v>42</v>
      </c>
      <c r="C43" s="9">
        <f>SUM(D43:O43)</f>
        <v>564821</v>
      </c>
      <c r="D43" s="9">
        <f>SUM(D44:D46)</f>
        <v>0</v>
      </c>
      <c r="E43" s="9">
        <f t="shared" ref="E43:O43" si="6">SUM(E44:E46)</f>
        <v>0</v>
      </c>
      <c r="F43" s="9">
        <f t="shared" si="6"/>
        <v>2225</v>
      </c>
      <c r="G43" s="9">
        <f t="shared" si="6"/>
        <v>5230</v>
      </c>
      <c r="H43" s="9">
        <f t="shared" si="6"/>
        <v>0</v>
      </c>
      <c r="I43" s="9">
        <f t="shared" si="6"/>
        <v>0</v>
      </c>
      <c r="J43" s="9">
        <f t="shared" si="6"/>
        <v>111530</v>
      </c>
      <c r="K43" s="9">
        <f t="shared" si="6"/>
        <v>100000</v>
      </c>
      <c r="L43" s="9">
        <f t="shared" si="6"/>
        <v>181905</v>
      </c>
      <c r="M43" s="9">
        <f t="shared" si="6"/>
        <v>18840.109999999986</v>
      </c>
      <c r="N43" s="9">
        <f t="shared" si="6"/>
        <v>145090.72999999998</v>
      </c>
      <c r="O43" s="9">
        <f t="shared" si="6"/>
        <v>0.16000000003259629</v>
      </c>
    </row>
    <row r="44" spans="2:15" x14ac:dyDescent="0.2">
      <c r="B44" s="11" t="s">
        <v>43</v>
      </c>
      <c r="C44" s="9">
        <f>SUM(D44:O44)</f>
        <v>564821</v>
      </c>
      <c r="D44" s="13">
        <v>0</v>
      </c>
      <c r="E44" s="13">
        <f>-D44</f>
        <v>0</v>
      </c>
      <c r="F44" s="9">
        <f>2225+D44+E44</f>
        <v>2225</v>
      </c>
      <c r="G44" s="13">
        <f>7455-D44-E44-F44</f>
        <v>5230</v>
      </c>
      <c r="H44" s="13">
        <f>7455-D44-E44-F44-G44</f>
        <v>0</v>
      </c>
      <c r="I44" s="13">
        <f>7455-D44-E44-F44-G44-H44</f>
        <v>0</v>
      </c>
      <c r="J44" s="13">
        <f>118985-D44-E44-F44-G44-H44-I44</f>
        <v>111530</v>
      </c>
      <c r="K44" s="13">
        <f>218985-D44-E44-F44-G44-H44-I44-J44</f>
        <v>100000</v>
      </c>
      <c r="L44" s="13">
        <f>400890-D44-E44-F44-G44-H44-I44-J44-K44</f>
        <v>181905</v>
      </c>
      <c r="M44" s="13">
        <f>419730.11-D44-E44-F44-G44-H44-I44-J44-K44-L44</f>
        <v>18840.109999999986</v>
      </c>
      <c r="N44" s="14">
        <f>564820.84-D44-E44-F44-G44-H44-I44-J44-K44-L44-M44</f>
        <v>145090.72999999998</v>
      </c>
      <c r="O44" s="13">
        <f>564821-D44-E44-F44-G44-H44-I44-J44-K44-L44-M44-N44</f>
        <v>0.16000000003259629</v>
      </c>
    </row>
    <row r="45" spans="2:15" x14ac:dyDescent="0.2">
      <c r="B45" s="11" t="s">
        <v>44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ht="25.5" x14ac:dyDescent="0.2">
      <c r="B46" s="11" t="s">
        <v>45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2">
      <c r="B47" s="12" t="s">
        <v>46</v>
      </c>
      <c r="C47" s="9">
        <f>SUM(C48:C51)</f>
        <v>158491.10999999999</v>
      </c>
      <c r="D47" s="9">
        <f>SUM(D48:D51)</f>
        <v>2447.59</v>
      </c>
      <c r="E47" s="9">
        <f t="shared" ref="E47:O47" si="7">SUM(E48:E51)</f>
        <v>-0.47000000000002728</v>
      </c>
      <c r="F47" s="9">
        <f t="shared" si="7"/>
        <v>2245.88</v>
      </c>
      <c r="G47" s="9">
        <f t="shared" si="7"/>
        <v>681</v>
      </c>
      <c r="H47" s="9">
        <f t="shared" si="7"/>
        <v>690</v>
      </c>
      <c r="I47" s="9">
        <f t="shared" si="7"/>
        <v>38161</v>
      </c>
      <c r="J47" s="9">
        <f t="shared" si="7"/>
        <v>1372</v>
      </c>
      <c r="K47" s="9">
        <f t="shared" si="7"/>
        <v>32511</v>
      </c>
      <c r="L47" s="9">
        <f t="shared" si="7"/>
        <v>1012</v>
      </c>
      <c r="M47" s="9">
        <f t="shared" si="7"/>
        <v>52201.58</v>
      </c>
      <c r="N47" s="9">
        <f t="shared" si="7"/>
        <v>27170.71</v>
      </c>
      <c r="O47" s="9">
        <f t="shared" si="7"/>
        <v>-1.180000000014843</v>
      </c>
    </row>
    <row r="48" spans="2:15" x14ac:dyDescent="0.2">
      <c r="B48" s="11" t="s">
        <v>47</v>
      </c>
      <c r="C48" s="9">
        <f>SUM(D48:O48)</f>
        <v>8652</v>
      </c>
      <c r="D48" s="18">
        <v>1652.47</v>
      </c>
      <c r="E48" s="17">
        <f>1652-D48</f>
        <v>-0.47000000000002728</v>
      </c>
      <c r="F48" s="13">
        <f>3890-D48-E48</f>
        <v>2238</v>
      </c>
      <c r="G48" s="13">
        <f>4304-D48-E48-F48</f>
        <v>414</v>
      </c>
      <c r="H48" s="13">
        <f>4994-D48-E48-F48-G48</f>
        <v>690</v>
      </c>
      <c r="I48" s="13">
        <f>4994-D48-E48-F48-G48-H48</f>
        <v>0</v>
      </c>
      <c r="J48" s="13">
        <f>6358-D48-E48-F48-G48-H48-I48</f>
        <v>1364</v>
      </c>
      <c r="K48" s="13">
        <f>6358-D48-E48-F48-G48-H48-I48-J48</f>
        <v>0</v>
      </c>
      <c r="L48" s="13">
        <f>7350-D48-E48-F48-G48-H48-I48-J48-K48</f>
        <v>992</v>
      </c>
      <c r="M48" s="13">
        <f>7350-D48-E48-F48-G48-H48-I48-J48-K48-L48</f>
        <v>0</v>
      </c>
      <c r="N48" s="14">
        <f>8652.29-D48-E48-F48-G48-H48-I48-J48-K48-L48-M48</f>
        <v>1302.2900000000009</v>
      </c>
      <c r="O48" s="13">
        <f>8652-D48-E48-F48-G48-H48-I48-J48-K48-L48-M48-N48</f>
        <v>-0.29000000000087311</v>
      </c>
    </row>
    <row r="49" spans="2:16" x14ac:dyDescent="0.2">
      <c r="B49" s="11" t="s">
        <v>48</v>
      </c>
      <c r="C49" s="9">
        <v>0</v>
      </c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2:16" ht="25.5" x14ac:dyDescent="0.2">
      <c r="B50" s="11" t="s">
        <v>49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2:16" x14ac:dyDescent="0.2">
      <c r="B51" s="11" t="s">
        <v>68</v>
      </c>
      <c r="C51" s="9">
        <f>SUM(D51:O51)</f>
        <v>149839.10999999999</v>
      </c>
      <c r="D51" s="18">
        <v>795.12</v>
      </c>
      <c r="E51" s="13">
        <f>795.12-D51</f>
        <v>0</v>
      </c>
      <c r="F51" s="13">
        <f>803-D51-E51</f>
        <v>7.8799999999999955</v>
      </c>
      <c r="G51" s="13">
        <f>1070-D51-E51-F51</f>
        <v>267</v>
      </c>
      <c r="H51" s="13">
        <f>1070-D51-E51-F51-G51</f>
        <v>0</v>
      </c>
      <c r="I51" s="13">
        <f>39231-D51-E51-F51-G51-H51</f>
        <v>38161</v>
      </c>
      <c r="J51" s="13">
        <f>39239-D51-E51-F51-G51-H51-I51</f>
        <v>8</v>
      </c>
      <c r="K51" s="13">
        <f>71750-D51-E51-F51-G51-H51-I51-J51</f>
        <v>32511</v>
      </c>
      <c r="L51" s="13">
        <f>71770-D51-E51-F51-G51-H51-I51-J51-K51</f>
        <v>20</v>
      </c>
      <c r="M51" s="13">
        <f>123963.7-D51-E51-F511-G51-H51-I51-J51-K51-L51</f>
        <v>52201.58</v>
      </c>
      <c r="N51" s="14">
        <f>149840-D51-E51-F51-G51-H51-I51-J51-K51-L51-M51</f>
        <v>25868.42</v>
      </c>
      <c r="O51" s="13">
        <f>149839.11-D51-E51-F51-G51-H51-I51-J51-K51-L51-M51-N51</f>
        <v>-0.89000000001396984</v>
      </c>
    </row>
    <row r="52" spans="2:16" x14ac:dyDescent="0.2">
      <c r="B52" s="10" t="s">
        <v>50</v>
      </c>
      <c r="C52" s="9">
        <f>SUM(C53:C55)</f>
        <v>119883088</v>
      </c>
      <c r="D52" s="9">
        <f>SUM(D53:D55)</f>
        <v>16330698</v>
      </c>
      <c r="E52" s="9">
        <f>SUM(E53:E55)</f>
        <v>0</v>
      </c>
      <c r="F52" s="9">
        <f t="shared" ref="F52:O52" si="8">SUM(F53:F55)</f>
        <v>8099261</v>
      </c>
      <c r="G52" s="9">
        <f t="shared" si="8"/>
        <v>7326888</v>
      </c>
      <c r="H52" s="9">
        <f t="shared" si="8"/>
        <v>17375101</v>
      </c>
      <c r="I52" s="9">
        <f t="shared" si="8"/>
        <v>15354675</v>
      </c>
      <c r="J52" s="9">
        <f t="shared" si="8"/>
        <v>10532777</v>
      </c>
      <c r="K52" s="9">
        <f t="shared" si="8"/>
        <v>21256166</v>
      </c>
      <c r="L52" s="9">
        <f t="shared" si="8"/>
        <v>18961684</v>
      </c>
      <c r="M52" s="9">
        <f t="shared" si="8"/>
        <v>14831472.650000006</v>
      </c>
      <c r="N52" s="9">
        <f t="shared" si="8"/>
        <v>14431729.48999998</v>
      </c>
      <c r="O52" s="9">
        <f t="shared" si="8"/>
        <v>-24617364.139999986</v>
      </c>
    </row>
    <row r="53" spans="2:16" x14ac:dyDescent="0.2">
      <c r="B53" s="11" t="s">
        <v>51</v>
      </c>
      <c r="C53" s="9">
        <f>SUM(D53:O53)</f>
        <v>119883088</v>
      </c>
      <c r="D53" s="19">
        <v>16330698</v>
      </c>
      <c r="E53" s="13">
        <f>16330698-D53</f>
        <v>0</v>
      </c>
      <c r="F53" s="13">
        <f>24429959-D53-E53</f>
        <v>8099261</v>
      </c>
      <c r="G53" s="13">
        <f>31756847-D53-E53-F53</f>
        <v>7326888</v>
      </c>
      <c r="H53" s="13">
        <f>49131948-D53-E53-F53-G53</f>
        <v>17375101</v>
      </c>
      <c r="I53" s="13">
        <f>64486623-D53-E53-F53-G53-H53</f>
        <v>15354675</v>
      </c>
      <c r="J53" s="13">
        <f>75019400-D53-E53-F53-G53-H53-I53</f>
        <v>10532777</v>
      </c>
      <c r="K53" s="13">
        <f>96275566-D53-E53-F53-G53-H53-I53-J53</f>
        <v>21256166</v>
      </c>
      <c r="L53" s="13">
        <f>115237250-D53-E53-F53-G53-H53-I53-J53-K53</f>
        <v>18961684</v>
      </c>
      <c r="M53" s="13">
        <f>130068722.65-D53-E53-F53-G53-H53-I53-J53-K53-L53</f>
        <v>14831472.650000006</v>
      </c>
      <c r="N53" s="14">
        <f>144500452.14-D53-E53-F53-G53-H53-I53-J53-K53-L53-M53</f>
        <v>14431729.48999998</v>
      </c>
      <c r="O53" s="14">
        <f>119883088-D53-E53-F53-G53-H53-I53-J53-K53-L53-M53-N53</f>
        <v>-24617364.139999986</v>
      </c>
      <c r="P53" s="16"/>
    </row>
    <row r="54" spans="2:16" x14ac:dyDescent="0.2">
      <c r="B54" s="11" t="s">
        <v>52</v>
      </c>
      <c r="C54" s="9">
        <v>0</v>
      </c>
      <c r="D54" s="9">
        <v>0</v>
      </c>
      <c r="E54" s="9">
        <v>0</v>
      </c>
      <c r="F54" s="9">
        <v>0</v>
      </c>
      <c r="G54" s="13"/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</row>
    <row r="55" spans="2:16" x14ac:dyDescent="0.2">
      <c r="B55" s="11" t="s">
        <v>53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</row>
    <row r="56" spans="2:16" x14ac:dyDescent="0.2">
      <c r="B56" s="10" t="s">
        <v>54</v>
      </c>
      <c r="C56" s="9">
        <f>SUM(C57:C62)</f>
        <v>129242006.69999999</v>
      </c>
      <c r="D56" s="9">
        <f>SUM(D57:D62)</f>
        <v>20740308.789999999</v>
      </c>
      <c r="E56" s="9">
        <f t="shared" ref="E56:O56" si="9">SUM(E57:E62)</f>
        <v>0.21000000089406967</v>
      </c>
      <c r="F56" s="9">
        <f t="shared" si="9"/>
        <v>13510151</v>
      </c>
      <c r="G56" s="9">
        <f t="shared" si="9"/>
        <v>11457048</v>
      </c>
      <c r="H56" s="9">
        <f t="shared" si="9"/>
        <v>13451627</v>
      </c>
      <c r="I56" s="9">
        <f t="shared" si="9"/>
        <v>8653729</v>
      </c>
      <c r="J56" s="9">
        <f t="shared" si="9"/>
        <v>7523640</v>
      </c>
      <c r="K56" s="9">
        <f t="shared" si="9"/>
        <v>6913529</v>
      </c>
      <c r="L56" s="9">
        <f t="shared" si="9"/>
        <v>11226539</v>
      </c>
      <c r="M56" s="9">
        <f t="shared" si="9"/>
        <v>9030513.8700000048</v>
      </c>
      <c r="N56" s="9">
        <f t="shared" si="9"/>
        <v>42355838.280000001</v>
      </c>
      <c r="O56" s="9">
        <f t="shared" si="9"/>
        <v>-15620917.450000018</v>
      </c>
    </row>
    <row r="57" spans="2:16" x14ac:dyDescent="0.2">
      <c r="B57" s="11" t="s">
        <v>55</v>
      </c>
      <c r="C57" s="9">
        <f>SUM(D57:O57)</f>
        <v>129242006.69999999</v>
      </c>
      <c r="D57" s="18">
        <v>20740308.789999999</v>
      </c>
      <c r="E57" s="13">
        <f>20740309-D57</f>
        <v>0.21000000089406967</v>
      </c>
      <c r="F57" s="13">
        <f>34250460-D57-E57</f>
        <v>13510151</v>
      </c>
      <c r="G57" s="13">
        <f>45707508-D57-E57-F57</f>
        <v>11457048</v>
      </c>
      <c r="H57" s="13">
        <f>59159135-D57-E57-F57-G57</f>
        <v>13451627</v>
      </c>
      <c r="I57" s="13">
        <f>67812864-D57-E57-F57-G57-H57</f>
        <v>8653729</v>
      </c>
      <c r="J57" s="13">
        <f>75336504-D57-E57-F57-G57-H57-I57</f>
        <v>7523640</v>
      </c>
      <c r="K57" s="13">
        <f>82250033-D57-E57-F57-G57-H57-I57-J57</f>
        <v>6913529</v>
      </c>
      <c r="L57" s="13">
        <f>93476572-D57-E57-F57-G57-H57-I57-J57-K57</f>
        <v>11226539</v>
      </c>
      <c r="M57" s="13">
        <f>102507085.87-D57-E57-F57-G57-H57-I57-J57-K57-L57</f>
        <v>9030513.8700000048</v>
      </c>
      <c r="N57" s="14">
        <f>144862924.15-D57-E57-F57-G57-H57-I57-J57-K57-L57-M57</f>
        <v>42355838.280000001</v>
      </c>
      <c r="O57" s="13">
        <f>129242006.7-D57-E57-F57-G57-H57-I57-J57-K57-L57-M57-N57</f>
        <v>-15620917.450000018</v>
      </c>
    </row>
    <row r="58" spans="2:16" x14ac:dyDescent="0.2">
      <c r="B58" s="11" t="s">
        <v>56</v>
      </c>
      <c r="C58" s="9">
        <f>SUM(D58:O58)</f>
        <v>0</v>
      </c>
      <c r="D58" s="9">
        <v>0</v>
      </c>
      <c r="E58" s="13"/>
      <c r="F58" s="13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</row>
    <row r="59" spans="2:16" x14ac:dyDescent="0.2">
      <c r="B59" s="11" t="s">
        <v>57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</row>
    <row r="60" spans="2:16" x14ac:dyDescent="0.2">
      <c r="B60" s="11" t="s">
        <v>58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</row>
    <row r="61" spans="2:16" x14ac:dyDescent="0.2">
      <c r="B61" s="11" t="s">
        <v>59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2:16" x14ac:dyDescent="0.2">
      <c r="B62" s="11" t="s">
        <v>60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</row>
    <row r="63" spans="2:16" x14ac:dyDescent="0.2">
      <c r="B63" s="10" t="s">
        <v>61</v>
      </c>
      <c r="C63" s="9">
        <v>0</v>
      </c>
      <c r="D63" s="9">
        <f>SUM(D64:D65)</f>
        <v>0</v>
      </c>
      <c r="E63" s="9">
        <f t="shared" ref="E63:O63" si="10">SUM(E64:E65)</f>
        <v>0</v>
      </c>
      <c r="F63" s="9">
        <f t="shared" si="10"/>
        <v>0</v>
      </c>
      <c r="G63" s="9">
        <f t="shared" si="10"/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</row>
    <row r="64" spans="2:16" x14ac:dyDescent="0.2">
      <c r="B64" s="11" t="s">
        <v>62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2:15" x14ac:dyDescent="0.2">
      <c r="B65" s="11" t="s">
        <v>63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</row>
    <row r="68" spans="2:15" x14ac:dyDescent="0.2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2:15" x14ac:dyDescent="0.2"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</sheetData>
  <mergeCells count="6">
    <mergeCell ref="B8:O8"/>
    <mergeCell ref="B3:O3"/>
    <mergeCell ref="B4:O4"/>
    <mergeCell ref="B5:O5"/>
    <mergeCell ref="C7:O7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1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Anual</vt:lpstr>
      <vt:lpstr>'Calendario Anual'!Print_Titles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lanixterminal</cp:lastModifiedBy>
  <cp:lastPrinted>2014-03-24T19:07:30Z</cp:lastPrinted>
  <dcterms:created xsi:type="dcterms:W3CDTF">2014-03-14T22:16:36Z</dcterms:created>
  <dcterms:modified xsi:type="dcterms:W3CDTF">2017-08-09T20:24:24Z</dcterms:modified>
</cp:coreProperties>
</file>