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2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z-c\Desktop\Personal\Udemy\Git\Practice\"/>
    </mc:Choice>
  </mc:AlternateContent>
  <xr:revisionPtr revIDLastSave="0" documentId="13_ncr:1_{D3E84BC7-36A2-416B-B3D7-AC847BBEAF0A}" xr6:coauthVersionLast="41" xr6:coauthVersionMax="41" xr10:uidLastSave="{00000000-0000-0000-0000-000000000000}"/>
  <bookViews>
    <workbookView xWindow="-120" yWindow="-120" windowWidth="29040" windowHeight="15840" firstSheet="11" activeTab="12" xr2:uid="{608168D3-9D0A-4B9A-96DD-5CA579F2C99B}"/>
  </bookViews>
  <sheets>
    <sheet name="15 Feb" sheetId="3" r:id="rId1"/>
    <sheet name="29 Feb" sheetId="4" r:id="rId2"/>
    <sheet name="15 Marzo" sheetId="5" r:id="rId3"/>
    <sheet name="30 Marzo" sheetId="7" r:id="rId4"/>
    <sheet name="15 Abril" sheetId="8" r:id="rId5"/>
    <sheet name="30 Abril" sheetId="9" r:id="rId6"/>
    <sheet name="15 Mayo" sheetId="10" r:id="rId7"/>
    <sheet name="30 Mayo" sheetId="11" r:id="rId8"/>
    <sheet name="15 Junio" sheetId="12" r:id="rId9"/>
    <sheet name="30 Junio" sheetId="13" r:id="rId10"/>
    <sheet name="15 Julio" sheetId="15" r:id="rId11"/>
    <sheet name="30 Julio" sheetId="16" r:id="rId12"/>
    <sheet name="15 Agosto" sheetId="17" r:id="rId13"/>
    <sheet name="30 Agosto" sheetId="22" r:id="rId14"/>
    <sheet name="15 Septiembre" sheetId="23" r:id="rId15"/>
    <sheet name="30 Septiembre" sheetId="24" r:id="rId16"/>
    <sheet name="15 Octubre" sheetId="25" r:id="rId17"/>
    <sheet name="30 Octubre" sheetId="26" r:id="rId18"/>
    <sheet name="15 Noviembre" sheetId="27" r:id="rId19"/>
    <sheet name="Deudas" sheetId="6" r:id="rId20"/>
    <sheet name="Jazz" sheetId="19" r:id="rId21"/>
    <sheet name="Laptop" sheetId="20" r:id="rId22"/>
    <sheet name="AT&amp;T" sheetId="21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27" l="1"/>
  <c r="E18" i="27" s="1"/>
  <c r="H10" i="27"/>
  <c r="B10" i="27"/>
  <c r="E9" i="27"/>
  <c r="B23" i="26"/>
  <c r="E18" i="26" s="1"/>
  <c r="H10" i="26"/>
  <c r="B10" i="26"/>
  <c r="E9" i="26"/>
  <c r="B23" i="25"/>
  <c r="E18" i="25" s="1"/>
  <c r="H10" i="25"/>
  <c r="B10" i="25"/>
  <c r="E9" i="25"/>
  <c r="B23" i="24"/>
  <c r="H10" i="24"/>
  <c r="B10" i="24"/>
  <c r="E9" i="24"/>
  <c r="B23" i="23"/>
  <c r="H10" i="23"/>
  <c r="B10" i="23"/>
  <c r="E9" i="23"/>
  <c r="I18" i="22"/>
  <c r="B23" i="22"/>
  <c r="H10" i="22"/>
  <c r="B10" i="22"/>
  <c r="E9" i="22"/>
  <c r="H10" i="16"/>
  <c r="E18" i="22" l="1"/>
  <c r="E18" i="24"/>
  <c r="E18" i="23"/>
  <c r="E33" i="12"/>
  <c r="E35" i="12"/>
  <c r="H6" i="12" s="1"/>
  <c r="H26" i="12"/>
  <c r="H10" i="17" l="1"/>
  <c r="D15" i="21" l="1"/>
  <c r="D17" i="21" s="1"/>
  <c r="C5" i="6" s="1"/>
  <c r="D15" i="20"/>
  <c r="B4" i="6" s="1"/>
  <c r="J5" i="6"/>
  <c r="J6" i="6"/>
  <c r="J7" i="6"/>
  <c r="J8" i="6"/>
  <c r="D17" i="20" l="1"/>
  <c r="C4" i="6" s="1"/>
  <c r="D10" i="19"/>
  <c r="D12" i="19" l="1"/>
  <c r="C3" i="6" s="1"/>
  <c r="B3" i="6"/>
  <c r="J3" i="6" s="1"/>
  <c r="B23" i="17" l="1"/>
  <c r="B10" i="17"/>
  <c r="E9" i="17"/>
  <c r="B23" i="16"/>
  <c r="B10" i="16"/>
  <c r="E9" i="16"/>
  <c r="B23" i="15"/>
  <c r="B10" i="15"/>
  <c r="H9" i="15"/>
  <c r="E9" i="15"/>
  <c r="B23" i="13"/>
  <c r="B10" i="13"/>
  <c r="H9" i="13"/>
  <c r="E9" i="13"/>
  <c r="E9" i="12"/>
  <c r="E18" i="13" l="1"/>
  <c r="E18" i="17"/>
  <c r="E18" i="15"/>
  <c r="E18" i="16"/>
  <c r="H19" i="5"/>
  <c r="E9" i="11" l="1"/>
  <c r="E9" i="10"/>
  <c r="E9" i="9"/>
  <c r="E9" i="8"/>
  <c r="E9" i="7"/>
  <c r="B9" i="5"/>
  <c r="E9" i="5"/>
  <c r="C3" i="4" l="1"/>
  <c r="C12" i="4"/>
  <c r="B3" i="4"/>
  <c r="F6" i="3" l="1"/>
  <c r="B10" i="3"/>
  <c r="F5" i="3"/>
  <c r="B23" i="12" l="1"/>
  <c r="B10" i="12"/>
  <c r="H9" i="12"/>
  <c r="B23" i="11"/>
  <c r="B11" i="11"/>
  <c r="H9" i="11"/>
  <c r="B23" i="10"/>
  <c r="B11" i="10"/>
  <c r="H9" i="10"/>
  <c r="B23" i="9"/>
  <c r="B11" i="9"/>
  <c r="H9" i="9"/>
  <c r="B23" i="8"/>
  <c r="B11" i="8"/>
  <c r="H9" i="8"/>
  <c r="B23" i="7"/>
  <c r="B11" i="7"/>
  <c r="H9" i="7"/>
  <c r="B13" i="6"/>
  <c r="B24" i="5"/>
  <c r="H9" i="5"/>
  <c r="E18" i="5" s="1"/>
  <c r="H26" i="5" s="1"/>
  <c r="E18" i="11" l="1"/>
  <c r="E18" i="12"/>
  <c r="E18" i="9"/>
  <c r="E18" i="8"/>
  <c r="E18" i="10"/>
  <c r="E18" i="7"/>
  <c r="H26" i="7" s="1"/>
  <c r="C13" i="6"/>
  <c r="B12" i="4"/>
  <c r="B23" i="4"/>
  <c r="F9" i="4"/>
  <c r="F18" i="4" s="1"/>
  <c r="B21" i="3"/>
  <c r="F10" i="3"/>
  <c r="F1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Josue Ramon Zavala Soto</author>
  </authors>
  <commentList>
    <comment ref="F6" authorId="0" shapeId="0" xr:uid="{36F389B0-A713-4CA4-B2B3-CA773217A793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90-Uber ags
</t>
        </r>
      </text>
    </comment>
    <comment ref="F15" authorId="0" shapeId="0" xr:uid="{B5F305F4-FAED-467E-9EEB-6B7C67BD66FE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Saldo al 19 Feb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Josue Ramon Zavala Soto</author>
  </authors>
  <commentList>
    <comment ref="H5" authorId="0" shapeId="0" xr:uid="{FFFF0766-48AA-412B-9C6C-2EDC30F1EB20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BIRRIA</t>
        </r>
      </text>
    </comment>
  </commentList>
</comments>
</file>

<file path=xl/sharedStrings.xml><?xml version="1.0" encoding="utf-8"?>
<sst xmlns="http://schemas.openxmlformats.org/spreadsheetml/2006/main" count="689" uniqueCount="115">
  <si>
    <t>Concepto</t>
  </si>
  <si>
    <t>Monto</t>
  </si>
  <si>
    <t>Dennise</t>
  </si>
  <si>
    <t>Azgad</t>
  </si>
  <si>
    <t>Cesar</t>
  </si>
  <si>
    <t>Total</t>
  </si>
  <si>
    <t>Jazz</t>
  </si>
  <si>
    <t>Kueski</t>
  </si>
  <si>
    <t>Celular</t>
  </si>
  <si>
    <t>Pagos</t>
  </si>
  <si>
    <t>Gastos Fijos</t>
  </si>
  <si>
    <t>Renta</t>
  </si>
  <si>
    <t>Restante</t>
  </si>
  <si>
    <t>Servicios</t>
  </si>
  <si>
    <t>Super</t>
  </si>
  <si>
    <t>Ags</t>
  </si>
  <si>
    <t>Zero</t>
  </si>
  <si>
    <t>Free</t>
  </si>
  <si>
    <t>Samborns</t>
  </si>
  <si>
    <t>Ingresos</t>
  </si>
  <si>
    <t>Paty</t>
  </si>
  <si>
    <t>Internet</t>
  </si>
  <si>
    <t>Pago</t>
  </si>
  <si>
    <t>Renta pasada</t>
  </si>
  <si>
    <t>Miri</t>
  </si>
  <si>
    <t>Monterrey-Transporte</t>
  </si>
  <si>
    <t>Amazon</t>
  </si>
  <si>
    <t>Biaticos</t>
  </si>
  <si>
    <t>Kekipo</t>
  </si>
  <si>
    <t>AT&amp;T</t>
  </si>
  <si>
    <t>Banorte</t>
  </si>
  <si>
    <t>Rafa</t>
  </si>
  <si>
    <t>Guayabita</t>
  </si>
  <si>
    <t>Transporte</t>
  </si>
  <si>
    <t>flores</t>
  </si>
  <si>
    <t>tochito</t>
  </si>
  <si>
    <t>Retiros Efectivo</t>
  </si>
  <si>
    <t>Bancomer (Raro)</t>
  </si>
  <si>
    <t>Chelo</t>
  </si>
  <si>
    <t>Udemy</t>
  </si>
  <si>
    <t>Real</t>
  </si>
  <si>
    <t>Otros Gastos</t>
  </si>
  <si>
    <t>Ags-Birria</t>
  </si>
  <si>
    <t>Cafetera Herbal</t>
  </si>
  <si>
    <t>Laptop</t>
  </si>
  <si>
    <t>Desgloce de gastos</t>
  </si>
  <si>
    <t>Didi</t>
  </si>
  <si>
    <t>Cetes</t>
  </si>
  <si>
    <t>Resto</t>
  </si>
  <si>
    <t>Uber</t>
  </si>
  <si>
    <t>Retiros</t>
  </si>
  <si>
    <t>Playa</t>
  </si>
  <si>
    <t>Maria</t>
  </si>
  <si>
    <t>Brothers</t>
  </si>
  <si>
    <t>Ahorro</t>
  </si>
  <si>
    <t>15 Abril</t>
  </si>
  <si>
    <t>30 Abril</t>
  </si>
  <si>
    <t>15 Mayo</t>
  </si>
  <si>
    <t>30 Mayo</t>
  </si>
  <si>
    <t>15 Junio</t>
  </si>
  <si>
    <t>GDL</t>
  </si>
  <si>
    <t>Tennis tio Juan</t>
  </si>
  <si>
    <t>Tenis</t>
  </si>
  <si>
    <t>Prestamo</t>
  </si>
  <si>
    <t>Pago Quincenal</t>
  </si>
  <si>
    <t>Fecha</t>
  </si>
  <si>
    <t>Numero de abono</t>
  </si>
  <si>
    <t>30 Junio</t>
  </si>
  <si>
    <t>15 Julio</t>
  </si>
  <si>
    <t>30 Julio</t>
  </si>
  <si>
    <t>Pagado</t>
  </si>
  <si>
    <t>Bros</t>
  </si>
  <si>
    <t>kekipo</t>
  </si>
  <si>
    <t>Respaldo</t>
  </si>
  <si>
    <t xml:space="preserve">Respaldo </t>
  </si>
  <si>
    <t>Jazzmin</t>
  </si>
  <si>
    <t>30 Marzo</t>
  </si>
  <si>
    <t>15 Agosto</t>
  </si>
  <si>
    <t>31 Agosto</t>
  </si>
  <si>
    <t>15 Septiembre</t>
  </si>
  <si>
    <t>15 Octubre</t>
  </si>
  <si>
    <t>15 Noviembre</t>
  </si>
  <si>
    <t>15 Diciembre</t>
  </si>
  <si>
    <t>15 Enero</t>
  </si>
  <si>
    <t>15 Febrero</t>
  </si>
  <si>
    <t>15 Marzo</t>
  </si>
  <si>
    <t>Frends</t>
  </si>
  <si>
    <t>Colchon</t>
  </si>
  <si>
    <t>Flores</t>
  </si>
  <si>
    <t>Ropa</t>
  </si>
  <si>
    <t>Silvia</t>
  </si>
  <si>
    <t>Segundo Round</t>
  </si>
  <si>
    <t>Presupuesto</t>
  </si>
  <si>
    <t>Santander - Free</t>
  </si>
  <si>
    <t>Gastos en Ags</t>
  </si>
  <si>
    <t>Hotel</t>
  </si>
  <si>
    <t>Gasolina</t>
  </si>
  <si>
    <t xml:space="preserve">Cera en espuma </t>
  </si>
  <si>
    <t>Funda celular</t>
  </si>
  <si>
    <t>Salida Sabado</t>
  </si>
  <si>
    <t>Bla bla car</t>
  </si>
  <si>
    <t>Pizzas</t>
  </si>
  <si>
    <t>Tacos</t>
  </si>
  <si>
    <t>Cenaduria (Viernes)</t>
  </si>
  <si>
    <t>Cine - Boliche (Papas y café)</t>
  </si>
  <si>
    <t>Uber/Didi</t>
  </si>
  <si>
    <t>Guardado</t>
  </si>
  <si>
    <t>Kueski Estimacion</t>
  </si>
  <si>
    <t>Monto Pedido</t>
  </si>
  <si>
    <t>Monto a pagar (Aprox)</t>
  </si>
  <si>
    <t>Zero/Free</t>
  </si>
  <si>
    <t>Samborns/Banorte</t>
  </si>
  <si>
    <t>Guadalajara</t>
  </si>
  <si>
    <t>Deuda Miri</t>
  </si>
  <si>
    <t>Deuda Rafa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</si>
</sst>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4" borderId="3" xfId="0" applyFont="1" applyFill="1" applyBorder="1"/>
    <xf numFmtId="0" fontId="0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5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CF4E19-C304-4339-BFAA-DDAB2940ECD7}" name="Table16" displayName="Table16" ref="A2:B10" totalsRowShown="0">
  <autoFilter ref="A2:B10" xr:uid="{118E6C9A-65CE-41B2-9CDA-E2E803A2ACA4}"/>
  <tableColumns count="2">
    <tableColumn id="1" xr3:uid="{96CFE7BC-1BA0-43BB-B618-F3B978D48B1F}" name="Concepto"/>
    <tableColumn id="2" xr3:uid="{84984FC4-63C8-4022-849B-5D38CEDAE018}" name="Mont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8D79B7-8A73-4DFF-AF60-B6D5461E3B7E}" name="Table271115" displayName="Table271115" ref="G2:H9" totalsRowShown="0">
  <autoFilter ref="G2:H9" xr:uid="{55D0E6FB-2E76-4927-9D34-9CAA769EF7F7}"/>
  <tableColumns count="2">
    <tableColumn id="1" xr3:uid="{67F8AB14-9709-42E2-AD8E-01D104E1CC3E}" name="Concepto"/>
    <tableColumn id="2" xr3:uid="{A6CBD692-B408-470B-9935-5952F8C328AD}" name="Monto"/>
  </tableColumns>
  <tableStyleInfo name="TableStyleMedium3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7428449-465F-4335-8A22-A04831709D07}" name="Table1618" displayName="Table1618" ref="A2:C13" totalsRowShown="0">
  <autoFilter ref="A2:C13" xr:uid="{A4206556-B7C7-4E7D-80ED-F4D40D255729}"/>
  <tableColumns count="3">
    <tableColumn id="1" xr3:uid="{3515CCA7-7F5C-448C-8A33-841E3469D08E}" name="Concepto"/>
    <tableColumn id="2" xr3:uid="{F603D547-520D-48F2-AFA9-6E01C81D075B}" name="Total"/>
    <tableColumn id="3" xr3:uid="{EC60B68C-9347-4004-B41F-996F0618C186}" name="Restante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97221669-6CC7-4845-8A50-42C4FBDBF442}" name="Table76" displayName="Table76" ref="A1:E10" totalsRowShown="0">
  <autoFilter ref="A1:E10" xr:uid="{3D62BFF4-E1EC-48EF-8175-8365BDEB915E}"/>
  <tableColumns count="5">
    <tableColumn id="1" xr3:uid="{684C769B-71AD-4AD6-95FC-33A1E90D4BB4}" name="Prestamo"/>
    <tableColumn id="2" xr3:uid="{215DDAB3-C4C3-4F5D-BD40-64EABDA7FF65}" name="Numero de abono"/>
    <tableColumn id="3" xr3:uid="{C3732707-0CF6-4E3D-8C9C-42ACCC6FA8BC}" name="Fecha"/>
    <tableColumn id="4" xr3:uid="{BC92943A-E873-4F55-B2EE-F714114416F7}" name="Pago Quincenal"/>
    <tableColumn id="5" xr3:uid="{89355AEE-DECF-4F9C-A941-64E9E3D679DB}" name="Pagado"/>
  </tableColumns>
  <tableStyleInfo name="TableStyleMedium1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45800315-40D0-4619-A718-EF9AD896042B}" name="Table7678" displayName="Table7678" ref="A1:E15" totalsRowShown="0">
  <autoFilter ref="A1:E15" xr:uid="{3D62BFF4-E1EC-48EF-8175-8365BDEB915E}"/>
  <tableColumns count="5">
    <tableColumn id="1" xr3:uid="{23767DCA-88E3-48BA-BD4F-2DF0D8275442}" name="Prestamo"/>
    <tableColumn id="2" xr3:uid="{A29C228D-28F6-45BD-A335-4F589E6F26BD}" name="Numero de abono"/>
    <tableColumn id="3" xr3:uid="{AB09C49F-C030-48EE-9EFC-A76DB1DB1D60}" name="Fecha"/>
    <tableColumn id="4" xr3:uid="{611C57B0-106E-4205-BFD3-5A36BFE03917}" name="Pago Quincenal"/>
    <tableColumn id="5" xr3:uid="{655379D6-3833-4B49-B540-EC16870DE68A}" name="Pagado"/>
  </tableColumns>
  <tableStyleInfo name="TableStyleMedium1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C37A6D5E-2C67-42BD-A506-B21D8F530A79}" name="Table767879" displayName="Table767879" ref="A1:E15" totalsRowShown="0">
  <autoFilter ref="A1:E15" xr:uid="{3D62BFF4-E1EC-48EF-8175-8365BDEB915E}"/>
  <tableColumns count="5">
    <tableColumn id="1" xr3:uid="{69DE7F5D-8101-4A1C-9BE6-A14C0DE80276}" name="Prestamo"/>
    <tableColumn id="2" xr3:uid="{D6FE761B-0EAC-46E6-B522-20BA216A8B35}" name="Numero de abono"/>
    <tableColumn id="3" xr3:uid="{58802C2C-F52D-4A72-A4C4-385A7E6BB113}" name="Fecha"/>
    <tableColumn id="4" xr3:uid="{EC99AD48-7E56-403F-9897-87BBF040DA16}" name="Pago Quincenal"/>
    <tableColumn id="5" xr3:uid="{D38A51EA-9A7C-4D0B-99C1-0080173C4821}" name="Pagado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DDD1893-37F5-4ED0-ADDE-9822BC0F2675}" name="Table71216" displayName="Table71216" ref="A18:B24" totalsRowShown="0">
  <autoFilter ref="A18:B24" xr:uid="{5ACFFE3C-8C54-4A57-BCD6-735E5CE8DEA7}"/>
  <tableColumns count="2">
    <tableColumn id="1" xr3:uid="{3EC8B9BC-640A-4601-820D-84FDC0E3E4F3}" name="Concepto"/>
    <tableColumn id="2" xr3:uid="{28F1514C-48EC-4090-B851-07325ACC5509}" name="Monto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EB74B2F-5FCA-473F-9FAA-3EDF8111D5D5}" name="Table81317" displayName="Table81317" ref="E17:E18" totalsRowShown="0" headerRowDxfId="51" dataDxfId="50">
  <autoFilter ref="E17:E18" xr:uid="{8665EA2E-65C6-43BA-9A71-4634D14F02DB}"/>
  <tableColumns count="1">
    <tableColumn id="1" xr3:uid="{CE9482A1-3934-4F51-997A-9EFBA1863710}" name="Restante" dataDxfId="49">
      <calculatedColumnFormula>B24-B9-H9-E9</calculatedColumnFormula>
    </tableColumn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F315E53-2E3F-4A6A-8083-3D5A043A2352}" name="Table43" displayName="Table43" ref="D2:E9" totalsRowShown="0">
  <autoFilter ref="D2:E9" xr:uid="{BF5FBE50-4854-4E27-ADD5-B87A116198DA}"/>
  <tableColumns count="2">
    <tableColumn id="1" xr3:uid="{66598B4C-BDAE-4CCE-A250-735098B31307}" name="Concepto"/>
    <tableColumn id="2" xr3:uid="{91854788-7CF2-48F8-8D0D-6358A8B3E042}" name="Monto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A23B2F7A-9D83-4233-BB48-6D12508B467C}" name="Table42" displayName="Table42" ref="G17:H26" totalsRowShown="0">
  <autoFilter ref="G17:H26" xr:uid="{3AEF0243-30F6-4966-B65E-6A9EB4864D86}"/>
  <tableColumns count="2">
    <tableColumn id="1" xr3:uid="{625B8565-3EF0-43E4-BC9E-07870A282C81}" name="Concepto"/>
    <tableColumn id="2" xr3:uid="{B16B5191-6EB7-4E4E-9D0D-9A5A97CB206D}" name="Monto"/>
  </tableColumns>
  <tableStyleInfo name="TableStyleDark1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E01821F-2551-4668-A40C-C79C95FD4A0A}" name="Table16101419" displayName="Table16101419" ref="A2:B11" totalsRowShown="0">
  <autoFilter ref="A2:B11" xr:uid="{118E6C9A-65CE-41B2-9CDA-E2E803A2ACA4}"/>
  <tableColumns count="2">
    <tableColumn id="1" xr3:uid="{00FF1EEA-8B93-4F8B-97A4-613E64F078E7}" name="Concepto"/>
    <tableColumn id="2" xr3:uid="{DBEC34A3-2C33-4593-98F3-0FE6A035FE79}" name="Monto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7261623-5DA2-4D94-9B4A-772886DA5EE4}" name="Table27111520" displayName="Table27111520" ref="G2:H9" totalsRowShown="0">
  <autoFilter ref="G2:H9" xr:uid="{55D0E6FB-2E76-4927-9D34-9CAA769EF7F7}"/>
  <tableColumns count="2">
    <tableColumn id="1" xr3:uid="{6CB74DAE-38B3-41D5-A754-DE101582BB40}" name="Concepto"/>
    <tableColumn id="2" xr3:uid="{EB92F0CC-51BA-4937-8B68-FF9892A93850}" name="Monto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6BD914B-AF22-465F-8A65-6A1D934F89E0}" name="Table7121621" displayName="Table7121621" ref="A17:B23" totalsRowShown="0">
  <autoFilter ref="A17:B23" xr:uid="{5ACFFE3C-8C54-4A57-BCD6-735E5CE8DEA7}"/>
  <tableColumns count="2">
    <tableColumn id="1" xr3:uid="{85856E3E-9381-49E2-9BAE-2C61F9BA2DF4}" name="Concepto"/>
    <tableColumn id="2" xr3:uid="{62090CC0-45E7-44B6-BA6A-130957FD1693}" name="Monto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6113CAB-14DB-4CA9-B83E-7B558420A38C}" name="Table8131722" displayName="Table8131722" ref="E17:E18" totalsRowShown="0" headerRowDxfId="48" dataDxfId="47">
  <autoFilter ref="E17:E18" xr:uid="{8665EA2E-65C6-43BA-9A71-4634D14F02DB}"/>
  <tableColumns count="1">
    <tableColumn id="1" xr3:uid="{17B47C4D-B270-4929-9F44-5483826CC1AE}" name="Restante" dataDxfId="46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56A7ED4E-627C-48E5-AD46-A1C47FB552FA}" name="Table4345" displayName="Table4345" ref="D2:E9" totalsRowShown="0">
  <autoFilter ref="D2:E9" xr:uid="{6CA99535-3973-452E-958B-CF3A019CB7FE}"/>
  <tableColumns count="2">
    <tableColumn id="1" xr3:uid="{52569D8E-4434-4CD9-9581-8ABDDFE50E59}" name="Concepto"/>
    <tableColumn id="2" xr3:uid="{448E2CE5-6286-49F0-A4EE-F6E73AB4066C}" name="Monto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741195-4E92-4808-B2B4-03B6E3C319AD}" name="Table27" displayName="Table27" ref="E2:F10" totalsRowShown="0">
  <autoFilter ref="E2:F10" xr:uid="{55D0E6FB-2E76-4927-9D34-9CAA769EF7F7}"/>
  <tableColumns count="2">
    <tableColumn id="1" xr3:uid="{722B8C48-1F7B-4CA4-8EEC-6741CBEB61DA}" name="Concepto"/>
    <tableColumn id="2" xr3:uid="{F8D5B75F-497E-4011-9565-706B5E4CA342}" name="Monto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4AE56B45-3B79-4A66-9216-8576F254D494}" name="Table4250" displayName="Table4250" ref="G17:H26" totalsRowShown="0">
  <autoFilter ref="G17:H26" xr:uid="{93BE846E-781C-40B7-87B2-9F45425E755B}"/>
  <tableColumns count="2">
    <tableColumn id="1" xr3:uid="{DBB26FE2-70B1-40EF-9AA1-45A53F2359E8}" name="Concepto"/>
    <tableColumn id="2" xr3:uid="{27B6385C-2F9B-4836-BD68-1F36FFA22D47}" name="Monto"/>
  </tableColumns>
  <tableStyleInfo name="TableStyleDark1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68F50CB-ACC0-45A5-B21D-ADC9C2B21DDA}" name="Table1610141923" displayName="Table1610141923" ref="A2:B11" totalsRowShown="0">
  <autoFilter ref="A2:B11" xr:uid="{118E6C9A-65CE-41B2-9CDA-E2E803A2ACA4}"/>
  <tableColumns count="2">
    <tableColumn id="1" xr3:uid="{6FE160F3-4B55-43ED-999D-CBD7D760494A}" name="Concepto"/>
    <tableColumn id="2" xr3:uid="{79898F88-8A3B-4D19-8101-26F34ECD5F58}" name="Mont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201013-C422-4A38-9313-2D1D44834A25}" name="Table2711152024" displayName="Table2711152024" ref="G2:H9" totalsRowShown="0">
  <autoFilter ref="G2:H9" xr:uid="{55D0E6FB-2E76-4927-9D34-9CAA769EF7F7}"/>
  <tableColumns count="2">
    <tableColumn id="1" xr3:uid="{12CCAA6D-DFCE-4E7A-AF7C-D5CC8B9451F2}" name="Concepto"/>
    <tableColumn id="2" xr3:uid="{69CE223B-A4B7-4E3E-9D76-D1501DA52D45}" name="Monto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EFBDCE6-F21B-4DF3-B36D-21EC497AECFE}" name="Table712162125" displayName="Table712162125" ref="A17:B23" totalsRowShown="0">
  <autoFilter ref="A17:B23" xr:uid="{5ACFFE3C-8C54-4A57-BCD6-735E5CE8DEA7}"/>
  <tableColumns count="2">
    <tableColumn id="1" xr3:uid="{96118A47-0DE0-457A-A41E-5395ED35D288}" name="Concepto"/>
    <tableColumn id="2" xr3:uid="{376342E5-A25D-410D-A94C-8FD3524ED519}" name="Monto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627F082-294B-4972-9027-409731C849B1}" name="Table813172226" displayName="Table813172226" ref="E17:E18" totalsRowShown="0" headerRowDxfId="45" dataDxfId="44">
  <autoFilter ref="E17:E18" xr:uid="{8665EA2E-65C6-43BA-9A71-4634D14F02DB}"/>
  <tableColumns count="1">
    <tableColumn id="1" xr3:uid="{84805B74-C396-407D-B3EF-AA50F3B88793}" name="Restante" dataDxfId="43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2AF8F46-6164-4351-A13B-AF3BFDEE00B6}" name="Table434546" displayName="Table434546" ref="D2:E9" totalsRowShown="0">
  <autoFilter ref="D2:E9" xr:uid="{BB3D3971-BBBE-417F-9C04-DD5BBB312A98}"/>
  <tableColumns count="2">
    <tableColumn id="1" xr3:uid="{4CCD0226-55A9-4A53-A611-544B7744882B}" name="Concepto"/>
    <tableColumn id="2" xr3:uid="{884A14A1-3400-4143-9469-DC95561B2E75}" name="Monto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C306904-FEEF-4210-9E3C-37FAE5E28151}" name="Table161014192327" displayName="Table161014192327" ref="A2:B11" totalsRowShown="0">
  <autoFilter ref="A2:B11" xr:uid="{118E6C9A-65CE-41B2-9CDA-E2E803A2ACA4}"/>
  <tableColumns count="2">
    <tableColumn id="1" xr3:uid="{CC68FFEB-34B6-4FBD-B583-8C92EA18A728}" name="Concepto"/>
    <tableColumn id="2" xr3:uid="{348E768B-F04A-4FD2-8E8A-4079E3298D6C}" name="Monto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5C211E6-8EAA-4E4E-9D6A-903260301BD7}" name="Table271115202428" displayName="Table271115202428" ref="G2:H9" totalsRowShown="0">
  <autoFilter ref="G2:H9" xr:uid="{55D0E6FB-2E76-4927-9D34-9CAA769EF7F7}"/>
  <tableColumns count="2">
    <tableColumn id="1" xr3:uid="{B3956C6B-263F-40AB-9CC1-47B8971EA98B}" name="Concepto"/>
    <tableColumn id="2" xr3:uid="{5BCB00A6-41F7-4202-9150-A957C4C3B632}" name="Monto"/>
  </tableColumns>
  <tableStyleInfo name="TableStyleMedium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37C5AAB-B19F-4A28-B3F2-ECC0586ADE3F}" name="Table71216212529" displayName="Table71216212529" ref="A17:B23" totalsRowShown="0">
  <autoFilter ref="A17:B23" xr:uid="{5ACFFE3C-8C54-4A57-BCD6-735E5CE8DEA7}"/>
  <tableColumns count="2">
    <tableColumn id="1" xr3:uid="{B7A17DE1-FF3B-48ED-92B9-E492E475F39F}" name="Concepto"/>
    <tableColumn id="2" xr3:uid="{F6ED7BB8-3592-4354-9BDC-A0CA47B663B3}" name="Monto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2237E1E-DB59-4357-9ED1-E146B786B6E8}" name="Table81317222630" displayName="Table81317222630" ref="E17:E18" totalsRowShown="0" headerRowDxfId="42" dataDxfId="41">
  <autoFilter ref="E17:E18" xr:uid="{8665EA2E-65C6-43BA-9A71-4634D14F02DB}"/>
  <tableColumns count="1">
    <tableColumn id="1" xr3:uid="{7FE38D7A-746A-4B78-86EA-E6C48DDBB8A0}" name="Restante" dataDxfId="40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2CBF1D-517E-4080-9F8C-C5DBCC0FB54F}" name="Table7" displayName="Table7" ref="A14:B21" totalsRowShown="0">
  <autoFilter ref="A14:B21" xr:uid="{5ACFFE3C-8C54-4A57-BCD6-735E5CE8DEA7}"/>
  <tableColumns count="2">
    <tableColumn id="1" xr3:uid="{A139CCB5-2453-4742-A98B-C244FCE8CC5E}" name="Concepto"/>
    <tableColumn id="2" xr3:uid="{37FE445E-FCD6-4480-9615-1A81157BB2E9}" name="Monto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FB7116B3-2917-4D48-85D7-F3B4A47C7772}" name="Table43454647" displayName="Table43454647" ref="D2:E9" totalsRowShown="0">
  <autoFilter ref="D2:E9" xr:uid="{9B37F520-D1B0-4139-9BAC-A74592DD011A}"/>
  <tableColumns count="2">
    <tableColumn id="1" xr3:uid="{B6E1B328-083B-4D42-BDF1-9577ED115568}" name="Concepto"/>
    <tableColumn id="2" xr3:uid="{BC293877-1D88-407A-A932-64D1E6309584}" name="Monto"/>
  </tableColumns>
  <tableStyleInfo name="TableStyleMedium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0FF7A14-4B05-4232-9A27-21A408AFB491}" name="Table16101419232731" displayName="Table16101419232731" ref="A2:B11" totalsRowShown="0">
  <autoFilter ref="A2:B11" xr:uid="{118E6C9A-65CE-41B2-9CDA-E2E803A2ACA4}"/>
  <tableColumns count="2">
    <tableColumn id="1" xr3:uid="{AFE48264-35CD-4D28-A479-040EB39F6E5B}" name="Concepto"/>
    <tableColumn id="2" xr3:uid="{298082E6-5F0D-4AC7-82FA-83DF4F842A5A}" name="Monto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5F9E191-7A69-4379-B112-37D51904129E}" name="Table27111520242832" displayName="Table27111520242832" ref="G2:H9" totalsRowShown="0">
  <autoFilter ref="G2:H9" xr:uid="{55D0E6FB-2E76-4927-9D34-9CAA769EF7F7}"/>
  <tableColumns count="2">
    <tableColumn id="1" xr3:uid="{042DCF32-D2B0-4192-8F39-B1EA72924E5C}" name="Concepto"/>
    <tableColumn id="2" xr3:uid="{B849D142-5661-4C44-A464-E37DB34757D9}" name="Monto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0F8A888-58C6-4BC1-B4A6-D403729F0F5F}" name="Table7121621252933" displayName="Table7121621252933" ref="A17:B23" totalsRowShown="0">
  <autoFilter ref="A17:B23" xr:uid="{5ACFFE3C-8C54-4A57-BCD6-735E5CE8DEA7}"/>
  <tableColumns count="2">
    <tableColumn id="1" xr3:uid="{807C0FEB-1BAE-4956-986C-BB133245670A}" name="Concepto"/>
    <tableColumn id="2" xr3:uid="{A1804AD2-D610-4D7D-ABD9-69B29B8AB835}" name="Monto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70A0F6A-8050-4DB3-85A2-CB613921E543}" name="Table8131722263034" displayName="Table8131722263034" ref="E17:E18" totalsRowShown="0" headerRowDxfId="39" dataDxfId="38">
  <autoFilter ref="E17:E18" xr:uid="{8665EA2E-65C6-43BA-9A71-4634D14F02DB}"/>
  <tableColumns count="1">
    <tableColumn id="1" xr3:uid="{291FFC4C-53BF-4611-8650-189C4CE99ED2}" name="Restante" dataDxfId="37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F73AC43F-8B4D-487D-A8B2-2F884155483D}" name="Table4345464748" displayName="Table4345464748" ref="D2:E9" totalsRowShown="0">
  <autoFilter ref="D2:E9" xr:uid="{9B82F9BC-094D-4806-BBDF-7471B745C521}"/>
  <tableColumns count="2">
    <tableColumn id="1" xr3:uid="{05E07936-713C-45C5-9ED7-DFFBA49F61E7}" name="Concepto"/>
    <tableColumn id="2" xr3:uid="{8551CB15-AED7-47E8-9F9B-50E525BB500A}" name="Monto"/>
  </tableColumns>
  <tableStyleInfo name="TableStyleMedium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D7BC379-1722-47A4-9B1F-C1E45AE77D6B}" name="Table1610141923273135" displayName="Table1610141923273135" ref="A2:B11" totalsRowShown="0">
  <autoFilter ref="A2:B11" xr:uid="{118E6C9A-65CE-41B2-9CDA-E2E803A2ACA4}"/>
  <tableColumns count="2">
    <tableColumn id="1" xr3:uid="{A6C4CD20-94C2-44D0-B1BD-74389881AC14}" name="Concepto"/>
    <tableColumn id="2" xr3:uid="{8ACA2AF7-8F9F-41B6-A11A-1CF5697AED5A}" name="Monto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ADE4BF0-0080-497A-ADA3-09546FD613DC}" name="Table2711152024283236" displayName="Table2711152024283236" ref="G2:H9" totalsRowShown="0">
  <autoFilter ref="G2:H9" xr:uid="{55D0E6FB-2E76-4927-9D34-9CAA769EF7F7}"/>
  <tableColumns count="2">
    <tableColumn id="1" xr3:uid="{5FDED883-107E-414D-9B32-75A63D136088}" name="Concepto"/>
    <tableColumn id="2" xr3:uid="{F8B90B46-CE9B-44E4-9207-151D3F0AC3DB}" name="Monto"/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9AD643E-6457-4486-AB33-7C6D5E1C20C7}" name="Table712162125293337" displayName="Table712162125293337" ref="A17:B23" totalsRowShown="0">
  <autoFilter ref="A17:B23" xr:uid="{5ACFFE3C-8C54-4A57-BCD6-735E5CE8DEA7}"/>
  <tableColumns count="2">
    <tableColumn id="1" xr3:uid="{94E9FC23-361C-44BF-9CE6-0F93E07D8406}" name="Concepto"/>
    <tableColumn id="2" xr3:uid="{541ABDC5-46BC-4E25-B3CA-48CDBA4E5FEF}" name="Monto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6CE768FB-536E-4602-8FA1-80E57812D3D7}" name="Table813172226303438" displayName="Table813172226303438" ref="E17:E18" totalsRowShown="0" headerRowDxfId="36" dataDxfId="35">
  <autoFilter ref="E17:E18" xr:uid="{8665EA2E-65C6-43BA-9A71-4634D14F02DB}"/>
  <tableColumns count="1">
    <tableColumn id="1" xr3:uid="{6A83FD00-1A49-4187-B78E-59E702BF0D8C}" name="Restante" dataDxfId="34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F7189AF-8506-457B-AF02-678238446516}" name="Table8" displayName="Table8" ref="F14:F15" totalsRowShown="0" headerRowDxfId="57" dataDxfId="56">
  <autoFilter ref="F14:F15" xr:uid="{8665EA2E-65C6-43BA-9A71-4634D14F02DB}"/>
  <tableColumns count="1">
    <tableColumn id="1" xr3:uid="{4A560B8E-4A45-4A34-80BB-77B5C3912F5F}" name="Restante" dataDxfId="55">
      <calculatedColumnFormula>B21-B10-F10</calculatedColumnFormula>
    </tableColumn>
  </tableColumns>
  <tableStyleInfo name="TableStyleMedium5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524A6D96-CF21-4FF7-8C50-FD66F9144A15}" name="Table434546474849" displayName="Table434546474849" ref="D2:E9" totalsRowShown="0">
  <autoFilter ref="D2:E9" xr:uid="{88525F98-209A-4A3E-90B1-E199456EAE47}"/>
  <tableColumns count="2">
    <tableColumn id="1" xr3:uid="{0824BD8E-F4C4-4C8E-BC12-90F331498BF0}" name="Concepto"/>
    <tableColumn id="2" xr3:uid="{5E0E2FA4-F5C6-4AB6-AC1B-B7EC3BB25B72}" name="Monto"/>
  </tableColumns>
  <tableStyleInfo name="TableStyleMedium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CDE61EF-69BD-4F8B-88F9-F5AB61AD96CB}" name="Table161014192327313539" displayName="Table161014192327313539" ref="A2:B10" totalsRowShown="0">
  <autoFilter ref="A2:B10" xr:uid="{118E6C9A-65CE-41B2-9CDA-E2E803A2ACA4}"/>
  <tableColumns count="2">
    <tableColumn id="1" xr3:uid="{7CD19221-E7D4-4459-880A-3C995C0FC4D6}" name="Concepto"/>
    <tableColumn id="2" xr3:uid="{DFE696E5-050D-4457-ACF8-1164D522100C}" name="Monto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F7C04A9-F3AB-4F89-BDDE-04DF03272D06}" name="Table271115202428323640" displayName="Table271115202428323640" ref="G2:H9" totalsRowShown="0">
  <autoFilter ref="G2:H9" xr:uid="{55D0E6FB-2E76-4927-9D34-9CAA769EF7F7}"/>
  <tableColumns count="2">
    <tableColumn id="1" xr3:uid="{1984F636-224B-4FC6-A004-65EDD386F57C}" name="Concepto"/>
    <tableColumn id="2" xr3:uid="{421398D7-09FB-46B3-916F-4F03E0317F88}" name="Monto"/>
  </tableColumns>
  <tableStyleInfo name="TableStyleMedium3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ABC30C6-7427-4873-9FDF-AC1674D6D287}" name="Table71216212529333741" displayName="Table71216212529333741" ref="A17:B23" totalsRowShown="0">
  <autoFilter ref="A17:B23" xr:uid="{5ACFFE3C-8C54-4A57-BCD6-735E5CE8DEA7}"/>
  <tableColumns count="2">
    <tableColumn id="1" xr3:uid="{9F1405E0-4126-4DBF-8F5D-F2046609A883}" name="Concepto"/>
    <tableColumn id="2" xr3:uid="{CE128957-FE33-43AA-A5D5-881FA0863D8D}" name="Monto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21D2EBC-F3BE-4FFD-BA8C-2A7B2D5F1F06}" name="Table81317222630343842" displayName="Table81317222630343842" ref="E17:E18" totalsRowShown="0" headerRowDxfId="33" dataDxfId="32">
  <autoFilter ref="E17:E18" xr:uid="{8665EA2E-65C6-43BA-9A71-4634D14F02DB}"/>
  <tableColumns count="1">
    <tableColumn id="1" xr3:uid="{C983AC74-910C-462A-A5AC-E4E7D8251DD7}" name="Restante" dataDxfId="31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80C058D2-524A-4F11-A30D-87FFDFC82828}" name="Table43454647484951" displayName="Table43454647484951" ref="D2:E9" totalsRowShown="0">
  <autoFilter ref="D2:E9" xr:uid="{35909676-23EE-45B1-96DF-AD227C9C3285}"/>
  <tableColumns count="2">
    <tableColumn id="1" xr3:uid="{F4FA0B2F-7378-47E6-8A89-BB7E6E9DB087}" name="Concepto"/>
    <tableColumn id="2" xr3:uid="{E98152C4-4F7E-4A46-B04D-7A9C0882BFA6}" name="Monto"/>
  </tableColumns>
  <tableStyleInfo name="TableStyleMedium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9F2E9-B66B-446F-B1B3-84129268FE0B}" name="Table1" displayName="Table1" ref="G15:H26" totalsRowShown="0">
  <autoFilter ref="G15:H26" xr:uid="{C96B64F9-EBF2-444F-AC91-48BE162D3954}"/>
  <tableColumns count="2">
    <tableColumn id="1" xr3:uid="{24D44526-6745-4229-B407-FF46E71F41BA}" name="Concepto"/>
    <tableColumn id="2" xr3:uid="{12BECAF2-0851-409D-8D3F-EAD4AC21C094}" name="Monto"/>
  </tableColumns>
  <tableStyleInfo name="TableStyleMedium4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8CF863-2632-4038-B142-88F7B096D19E}" name="Table2" displayName="Table2" ref="J15:J16" totalsRowShown="0">
  <autoFilter ref="J15:J16" xr:uid="{99102696-6B03-4AF0-9A7D-13C8512C9AFB}"/>
  <tableColumns count="1">
    <tableColumn id="1" xr3:uid="{EA40148B-57DC-48C6-922F-6707FD912A6A}" name="Presupuesto"/>
  </tableColumns>
  <tableStyleInfo name="TableStyleDark5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CFAEA4-2B5D-476C-967F-99F35A83457A}" name="Table3" displayName="Table3" ref="D22:E35" totalsRowShown="0">
  <autoFilter ref="D22:E35" xr:uid="{126103D9-9E48-4CD3-95A2-5A06D9BD572E}"/>
  <tableColumns count="2">
    <tableColumn id="1" xr3:uid="{68B44838-092F-47FB-AAAD-3E643C2F9C31}" name="Concepto"/>
    <tableColumn id="2" xr3:uid="{91343A20-1E4D-4FE7-9920-BC10456330D0}" name="Monto"/>
  </tableColumns>
  <tableStyleInfo name="TableStyleDark3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DB3368AB-E9BC-47A3-8D36-EEDB86313B33}" name="Table16101419232731353952" displayName="Table16101419232731353952" ref="A2:B10" totalsRowShown="0">
  <autoFilter ref="A2:B10" xr:uid="{118E6C9A-65CE-41B2-9CDA-E2E803A2ACA4}"/>
  <tableColumns count="2">
    <tableColumn id="1" xr3:uid="{8957A430-0D23-4DBD-977D-5AFA68441299}" name="Concepto"/>
    <tableColumn id="2" xr3:uid="{80EFFF14-2D8B-4C35-86E0-6B799DC08111}" name="Mon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679724-20EC-4EB6-AC25-82E015ECC666}" name="Table1610" displayName="Table1610" ref="A2:C12" totalsRowShown="0">
  <autoFilter ref="A2:C12" xr:uid="{118E6C9A-65CE-41B2-9CDA-E2E803A2ACA4}"/>
  <tableColumns count="3">
    <tableColumn id="1" xr3:uid="{74CD1B2C-746A-4624-84D5-EE7E8DFF69FA}" name="Concepto"/>
    <tableColumn id="2" xr3:uid="{A3047F78-B08B-40D4-87CB-CD952FD780D0}" name="Monto"/>
    <tableColumn id="3" xr3:uid="{92B0B35C-3CB6-4FBF-8015-3C098632D0A3}" name="Real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16D1076-B61B-4969-A6A0-E8EC9F590DED}" name="Table27111520242832364053" displayName="Table27111520242832364053" ref="G2:H9" totalsRowShown="0">
  <autoFilter ref="G2:H9" xr:uid="{55D0E6FB-2E76-4927-9D34-9CAA769EF7F7}"/>
  <tableColumns count="2">
    <tableColumn id="1" xr3:uid="{377B3477-CCC0-4EEB-AB43-12711AF80DFB}" name="Concepto"/>
    <tableColumn id="2" xr3:uid="{C52D76E5-7D76-4920-BD54-D77D1A5AA5A9}" name="Monto"/>
  </tableColumns>
  <tableStyleInfo name="TableStyleMedium3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9707CB68-087E-424D-B515-64C5A562BB9A}" name="Table7121621252933374154" displayName="Table7121621252933374154" ref="A17:B23" totalsRowShown="0">
  <autoFilter ref="A17:B23" xr:uid="{5ACFFE3C-8C54-4A57-BCD6-735E5CE8DEA7}"/>
  <tableColumns count="2">
    <tableColumn id="1" xr3:uid="{0E81E0A0-FB47-41DA-9B69-15F60EC94162}" name="Concepto"/>
    <tableColumn id="2" xr3:uid="{CB36C583-93D0-4A21-9F68-9F96CAA734FF}" name="Monto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D8CF4A15-7D2D-43A1-BDCD-6886F425BACE}" name="Table8131722263034384255" displayName="Table8131722263034384255" ref="E17:E18" totalsRowShown="0" headerRowDxfId="30" dataDxfId="29">
  <autoFilter ref="E17:E18" xr:uid="{8665EA2E-65C6-43BA-9A71-4634D14F02DB}"/>
  <tableColumns count="1">
    <tableColumn id="1" xr3:uid="{01FC21D7-E33E-4541-80CD-10112E5DAD8E}" name="Restante" dataDxfId="28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A3DCA04D-9AEA-449D-BB29-D8A436C49873}" name="Table4345464748495156" displayName="Table4345464748495156" ref="D2:E9" totalsRowShown="0">
  <autoFilter ref="D2:E9" xr:uid="{35909676-23EE-45B1-96DF-AD227C9C3285}"/>
  <tableColumns count="2">
    <tableColumn id="1" xr3:uid="{C11EBD0C-8368-4284-9A35-F344FF4FC541}" name="Concepto"/>
    <tableColumn id="2" xr3:uid="{37F8125D-78AC-4854-BF50-A01C541CDAEB}" name="Monto"/>
  </tableColumns>
  <tableStyleInfo name="TableStyleMedium1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3ACBF38F-FC0E-4980-ABCA-CA32C1BB0150}" name="Table1610141923273135395257" displayName="Table1610141923273135395257" ref="A2:B10" totalsRowShown="0">
  <autoFilter ref="A2:B10" xr:uid="{118E6C9A-65CE-41B2-9CDA-E2E803A2ACA4}"/>
  <tableColumns count="2">
    <tableColumn id="1" xr3:uid="{231CB52B-27C3-4BF3-83D2-CF39E92B3E50}" name="Concepto"/>
    <tableColumn id="2" xr3:uid="{A7E7CC18-B3BC-4794-B246-9A014BA21961}" name="Monto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AF25DEB-D6A0-4DE8-8FC4-7ECE898299FD}" name="Table2711152024283236405358" displayName="Table2711152024283236405358" ref="G2:H9" totalsRowShown="0">
  <autoFilter ref="G2:H9" xr:uid="{55D0E6FB-2E76-4927-9D34-9CAA769EF7F7}"/>
  <tableColumns count="2">
    <tableColumn id="1" xr3:uid="{958930E2-E712-4A15-83A0-D29ADF4E5925}" name="Concepto"/>
    <tableColumn id="2" xr3:uid="{20805EAF-7C9B-4F84-99B9-FEEED9C7CDE6}" name="Monto"/>
  </tableColumns>
  <tableStyleInfo name="TableStyleMedium3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8EDE988E-5CFB-48B0-AC80-1FF8D37865CE}" name="Table712162125293337415459" displayName="Table712162125293337415459" ref="A17:B23" totalsRowShown="0">
  <autoFilter ref="A17:B23" xr:uid="{5ACFFE3C-8C54-4A57-BCD6-735E5CE8DEA7}"/>
  <tableColumns count="2">
    <tableColumn id="1" xr3:uid="{0CA92CCD-9952-453C-87C2-47D0838E3502}" name="Concepto"/>
    <tableColumn id="2" xr3:uid="{351F8915-5E2E-40A1-ADCA-D41F887CEAB7}" name="Monto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78652AD3-F12D-41C4-B189-0D7B21314932}" name="Table813172226303438425560" displayName="Table813172226303438425560" ref="E17:E18" totalsRowShown="0" headerRowDxfId="27" dataDxfId="26">
  <autoFilter ref="E17:E18" xr:uid="{8665EA2E-65C6-43BA-9A71-4634D14F02DB}"/>
  <tableColumns count="1">
    <tableColumn id="1" xr3:uid="{3E662EAE-9351-4FAF-8E50-D47E45AE97AC}" name="Restante" dataDxfId="25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E7025D85-F141-46F2-B282-1ED88708E8E7}" name="Table434546474849515661" displayName="Table434546474849515661" ref="D2:E9" totalsRowShown="0">
  <autoFilter ref="D2:E9" xr:uid="{35909676-23EE-45B1-96DF-AD227C9C3285}"/>
  <tableColumns count="2">
    <tableColumn id="1" xr3:uid="{ED3BBFBF-F462-4EDB-B12B-E77F9F47392F}" name="Concepto"/>
    <tableColumn id="2" xr3:uid="{E8C31B80-BC52-45F3-B58B-D21D3A534E75}" name="Monto"/>
  </tableColumns>
  <tableStyleInfo name="TableStyleMedium1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B5E24C4B-2186-4509-AC62-7A2CA5CA61D1}" name="Table161014192327313539525762" displayName="Table161014192327313539525762" ref="A2:B10" totalsRowShown="0">
  <autoFilter ref="A2:B10" xr:uid="{118E6C9A-65CE-41B2-9CDA-E2E803A2ACA4}"/>
  <tableColumns count="2">
    <tableColumn id="1" xr3:uid="{7B5A8004-727D-4DFE-9B3E-52385EBED5E8}" name="Concepto"/>
    <tableColumn id="2" xr3:uid="{8AE6044D-2E7A-4289-9A82-74E651A24667}" name="Mont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47990FE-0A83-4353-ABCA-1B01A8EA52FE}" name="Table2711" displayName="Table2711" ref="E2:F9" totalsRowShown="0">
  <autoFilter ref="E2:F9" xr:uid="{55D0E6FB-2E76-4927-9D34-9CAA769EF7F7}"/>
  <tableColumns count="2">
    <tableColumn id="1" xr3:uid="{7DFF02F1-141F-44D0-80AB-EFAA661D637A}" name="Concepto"/>
    <tableColumn id="2" xr3:uid="{DFAE5C0E-27A0-4E37-8677-4D8ED5B09CEB}" name="Monto"/>
  </tableColumns>
  <tableStyleInfo name="TableStyleMedium3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3D4B7A20-29E3-46E4-B50B-A8273DA4B147}" name="Table271115202428323640535863" displayName="Table271115202428323640535863" ref="G2:H10" totalsRowShown="0">
  <autoFilter ref="G2:H10" xr:uid="{55D0E6FB-2E76-4927-9D34-9CAA769EF7F7}"/>
  <tableColumns count="2">
    <tableColumn id="1" xr3:uid="{B89571B7-E0A6-4D6C-9EBF-F52C6C785572}" name="Concepto"/>
    <tableColumn id="2" xr3:uid="{B9EE5FC4-358D-4C3C-95F7-256492E5FE5D}" name="Monto"/>
  </tableColumns>
  <tableStyleInfo name="TableStyleMedium3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E68CED43-A94C-4B66-A67A-815D6ED09FAE}" name="Table71216212529333741545964" displayName="Table71216212529333741545964" ref="A17:B23" totalsRowShown="0">
  <autoFilter ref="A17:B23" xr:uid="{5ACFFE3C-8C54-4A57-BCD6-735E5CE8DEA7}"/>
  <tableColumns count="2">
    <tableColumn id="1" xr3:uid="{41A4109A-B74E-4230-95CD-AEBD9D58857E}" name="Concepto"/>
    <tableColumn id="2" xr3:uid="{A7135280-4E70-4834-AA4A-F2D4862F772D}" name="Monto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B957AF75-42E6-4BA6-9FC2-1F38625FFD28}" name="Table81317222630343842556065" displayName="Table81317222630343842556065" ref="E17:E18" totalsRowShown="0" headerRowDxfId="24" dataDxfId="23">
  <autoFilter ref="E17:E18" xr:uid="{8665EA2E-65C6-43BA-9A71-4634D14F02DB}"/>
  <tableColumns count="1">
    <tableColumn id="1" xr3:uid="{FB468390-A346-49F3-B226-62B380F4E00B}" name="Restante" dataDxfId="22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E9320450-9086-4D43-B38A-390E03D8BC86}" name="Table43454647484951566166" displayName="Table43454647484951566166" ref="D2:E9" totalsRowShown="0">
  <autoFilter ref="D2:E9" xr:uid="{35909676-23EE-45B1-96DF-AD227C9C3285}"/>
  <tableColumns count="2">
    <tableColumn id="1" xr3:uid="{5C263853-1A5D-4AFE-8168-74EB3F71B71C}" name="Concepto"/>
    <tableColumn id="2" xr3:uid="{DD75777C-3EC3-41D3-9ABB-6A96E269984D}" name="Monto"/>
  </tableColumns>
  <tableStyleInfo name="TableStyleMedium1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DD7B6D3-932A-4C6B-BED6-3A7B9C69612B}" name="Table16101419232731353952576267" displayName="Table16101419232731353952576267" ref="A2:B10" totalsRowShown="0">
  <autoFilter ref="A2:B10" xr:uid="{118E6C9A-65CE-41B2-9CDA-E2E803A2ACA4}"/>
  <tableColumns count="2">
    <tableColumn id="1" xr3:uid="{4F12B592-2608-44A3-9A75-2423CF7D9C73}" name="Concepto"/>
    <tableColumn id="2" xr3:uid="{D10A4AEA-7C7A-48CA-BE48-4D58C408F2B4}" name="Monto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FEC791BA-FDAB-4FF4-BB91-588835FE65F0}" name="Table27111520242832364053586368" displayName="Table27111520242832364053586368" ref="G2:H10" totalsRowShown="0">
  <autoFilter ref="G2:H10" xr:uid="{55D0E6FB-2E76-4927-9D34-9CAA769EF7F7}"/>
  <tableColumns count="2">
    <tableColumn id="1" xr3:uid="{C67DFED9-B304-43AB-B6D3-38B7C823A850}" name="Concepto"/>
    <tableColumn id="2" xr3:uid="{77D854FF-73CD-46F8-8B44-41280E04DE0E}" name="Monto"/>
  </tableColumns>
  <tableStyleInfo name="TableStyleMedium3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A889B2D0-437F-4091-9458-F6AD5D1C27B7}" name="Table7121621252933374154596469" displayName="Table7121621252933374154596469" ref="A17:B23" totalsRowShown="0">
  <autoFilter ref="A17:B23" xr:uid="{5ACFFE3C-8C54-4A57-BCD6-735E5CE8DEA7}"/>
  <tableColumns count="2">
    <tableColumn id="1" xr3:uid="{010229B8-0ECA-413A-AB06-F0DF7538EF6D}" name="Concepto"/>
    <tableColumn id="2" xr3:uid="{A157E785-6EDF-4F19-98AA-1E0C6DE12EF1}" name="Monto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1F763CB0-5D67-4782-B1D1-185995FAF701}" name="Table8131722263034384255606570" displayName="Table8131722263034384255606570" ref="E17:E18" totalsRowShown="0" headerRowDxfId="21" dataDxfId="20">
  <autoFilter ref="E17:E18" xr:uid="{8665EA2E-65C6-43BA-9A71-4634D14F02DB}"/>
  <tableColumns count="1">
    <tableColumn id="1" xr3:uid="{015756F4-B40A-45B4-A6BD-967346B724AB}" name="Restante" dataDxfId="19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AA128C65-64B7-44D2-9408-663486F2C282}" name="Table4345464748495156616671" displayName="Table4345464748495156616671" ref="D2:E9" totalsRowShown="0">
  <autoFilter ref="D2:E9" xr:uid="{35909676-23EE-45B1-96DF-AD227C9C3285}"/>
  <tableColumns count="2">
    <tableColumn id="1" xr3:uid="{B6D03FCF-5343-4279-B4E7-D148082BCD29}" name="Concepto"/>
    <tableColumn id="2" xr3:uid="{8A525C02-96CE-4AA9-8D68-AB9A4CFE6F87}" name="Monto"/>
  </tableColumns>
  <tableStyleInfo name="TableStyleMedium1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0921EE-B8E5-489A-B622-37A5AE74FBD6}" name="Table161014192327313539525762675" displayName="Table161014192327313539525762675" ref="A2:B10" totalsRowShown="0">
  <autoFilter ref="A2:B10" xr:uid="{118E6C9A-65CE-41B2-9CDA-E2E803A2ACA4}"/>
  <tableColumns count="2">
    <tableColumn id="1" xr3:uid="{246ACA2C-17C0-47BA-ADF0-EE8C3C0A5902}" name="Concepto"/>
    <tableColumn id="2" xr3:uid="{09EC0F3A-FC13-4678-A7A8-491F6C93905C}" name="Mont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5AAE3D0-1A0D-45AD-8DB7-E95191B39B5F}" name="Table712" displayName="Table712" ref="A17:B23" totalsRowShown="0">
  <autoFilter ref="A17:B23" xr:uid="{5ACFFE3C-8C54-4A57-BCD6-735E5CE8DEA7}"/>
  <tableColumns count="2">
    <tableColumn id="1" xr3:uid="{1C23CE07-A199-46EA-9386-AF04F67B8BC6}" name="Concepto"/>
    <tableColumn id="2" xr3:uid="{2F15ADB6-3AAC-480C-8273-2712C9F937F0}" name="Monto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94411C53-B753-450D-8251-5B14FF537797}" name="Table2711152024283236405358636880" displayName="Table2711152024283236405358636880" ref="G2:H10" totalsRowShown="0">
  <autoFilter ref="G2:H10" xr:uid="{55D0E6FB-2E76-4927-9D34-9CAA769EF7F7}"/>
  <tableColumns count="2">
    <tableColumn id="1" xr3:uid="{37192AAE-DC81-4900-9290-E2A77AC49C0F}" name="Concepto"/>
    <tableColumn id="2" xr3:uid="{600EB683-4B02-40F2-BD99-04C107FE4BE4}" name="Monto"/>
  </tableColumns>
  <tableStyleInfo name="TableStyleMedium3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BD306DBD-3219-456F-ACDC-EAB5AA5B2BD5}" name="Table712162125293337415459646981" displayName="Table712162125293337415459646981" ref="A17:B23" totalsRowShown="0">
  <autoFilter ref="A17:B23" xr:uid="{5ACFFE3C-8C54-4A57-BCD6-735E5CE8DEA7}"/>
  <tableColumns count="2">
    <tableColumn id="1" xr3:uid="{E5542057-2B51-4006-AE08-3C916406EDB9}" name="Concepto"/>
    <tableColumn id="2" xr3:uid="{B2BA7A0A-8D3B-4BDB-AFF6-49E233903563}" name="Monto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3938C9E-C130-4923-AEFB-4E7EE2A4779E}" name="Table813172226303438425560657082" displayName="Table813172226303438425560657082" ref="E17:E18" totalsRowShown="0" headerRowDxfId="18" dataDxfId="17">
  <autoFilter ref="E17:E18" xr:uid="{8665EA2E-65C6-43BA-9A71-4634D14F02DB}"/>
  <tableColumns count="1">
    <tableColumn id="1" xr3:uid="{36023DA8-4FE9-47DD-B333-A9AFE4EB7204}" name="Restante" dataDxfId="16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43A31322-1E39-4FA4-83A2-C323DB0C1746}" name="Table434546474849515661667183" displayName="Table434546474849515661667183" ref="D2:E9" totalsRowShown="0">
  <autoFilter ref="D2:E9" xr:uid="{35909676-23EE-45B1-96DF-AD227C9C3285}"/>
  <tableColumns count="2">
    <tableColumn id="1" xr3:uid="{EFD7A013-3CC7-4EEA-8FA5-AF77E9296CB0}" name="Concepto"/>
    <tableColumn id="2" xr3:uid="{784CA3E5-9169-4875-914C-3A26C3E9C98A}" name="Monto"/>
  </tableColumns>
  <tableStyleInfo name="TableStyleMedium1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2AF05975-5D9A-45C8-920B-D15CCD6D82B8}" name="Table83" displayName="Table83" ref="H16:I18" totalsRowShown="0" headerRowDxfId="15">
  <autoFilter ref="H16:I18" xr:uid="{858BF2D4-21A7-4045-A21A-FA9333CB1404}"/>
  <tableColumns count="2">
    <tableColumn id="1" xr3:uid="{98539052-BA4D-4533-AF09-70C6F2D918B6}" name="Monto Pedido"/>
    <tableColumn id="2" xr3:uid="{0E094127-4CE0-4E93-A213-25E5FECE779B}" name="Monto a pagar (Aprox)">
      <calculatedColumnFormula>(H17*I16)/H16</calculatedColumnFormula>
    </tableColumn>
  </tableColumns>
  <tableStyleInfo name="TableStyleDark3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636F6FBD-FCCF-487E-885D-526C8B7FC73F}" name="Table16101419232731353952576267585" displayName="Table16101419232731353952576267585" ref="A2:B10" totalsRowShown="0">
  <autoFilter ref="A2:B10" xr:uid="{118E6C9A-65CE-41B2-9CDA-E2E803A2ACA4}"/>
  <tableColumns count="2">
    <tableColumn id="1" xr3:uid="{C4E49392-7595-4DD9-9D2C-90BC9D52B1F6}" name="Concepto"/>
    <tableColumn id="2" xr3:uid="{540D6835-0437-4772-A26D-9AE782865B5D}" name="Monto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F2E5D0E5-8EAF-457C-85C9-EB0BB82958D6}" name="Table271115202428323640535863688086" displayName="Table271115202428323640535863688086" ref="G2:H10" totalsRowShown="0">
  <autoFilter ref="G2:H10" xr:uid="{55D0E6FB-2E76-4927-9D34-9CAA769EF7F7}"/>
  <tableColumns count="2">
    <tableColumn id="1" xr3:uid="{9EEDECD1-ECBE-42BC-B714-04B31C18D01E}" name="Concepto"/>
    <tableColumn id="2" xr3:uid="{E35ACF52-2EB6-45E5-8BB7-73937463E4A8}" name="Monto"/>
  </tableColumns>
  <tableStyleInfo name="TableStyleMedium3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7F61D790-0049-41A6-9EF5-856433CE002B}" name="Table71216212529333741545964698187" displayName="Table71216212529333741545964698187" ref="A17:B23" totalsRowShown="0">
  <autoFilter ref="A17:B23" xr:uid="{5ACFFE3C-8C54-4A57-BCD6-735E5CE8DEA7}"/>
  <tableColumns count="2">
    <tableColumn id="1" xr3:uid="{E4F3B57F-1DBA-4C51-B749-6DF7A5ADEAAF}" name="Concepto"/>
    <tableColumn id="2" xr3:uid="{FB8EC724-4FC0-4E46-B1AB-EE8C3A294AEB}" name="Monto"/>
  </tableColumns>
  <tableStyleInfo name="TableStyleMedium7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E7FB8AF9-F2FC-41D6-A5E7-C62FD5A65876}" name="Table81317222630343842556065708288" displayName="Table81317222630343842556065708288" ref="E17:E18" totalsRowShown="0" headerRowDxfId="14" dataDxfId="13">
  <autoFilter ref="E17:E18" xr:uid="{8665EA2E-65C6-43BA-9A71-4634D14F02DB}"/>
  <tableColumns count="1">
    <tableColumn id="1" xr3:uid="{22311529-0E6B-4E18-B7B7-AABA36467ADA}" name="Restante" dataDxfId="12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E5BD3893-6430-4987-A244-100999848D65}" name="Table43454647484951566166718389" displayName="Table43454647484951566166718389" ref="D2:E9" totalsRowShown="0">
  <autoFilter ref="D2:E9" xr:uid="{35909676-23EE-45B1-96DF-AD227C9C3285}"/>
  <tableColumns count="2">
    <tableColumn id="1" xr3:uid="{76E7C492-34C4-437D-982B-D469E3B94DC5}" name="Concepto"/>
    <tableColumn id="2" xr3:uid="{3C51FD58-5A08-43C0-8DCC-5BC90413E4E1}" name="Monto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4410419-2417-4F8D-990A-61DB66FE296E}" name="Table813" displayName="Table813" ref="F17:F18" totalsRowShown="0" headerRowDxfId="54" dataDxfId="53">
  <autoFilter ref="F17:F18" xr:uid="{8665EA2E-65C6-43BA-9A71-4634D14F02DB}"/>
  <tableColumns count="1">
    <tableColumn id="1" xr3:uid="{02ABE55D-D08A-4FAB-9216-A7A6F25790A3}" name="Restante" dataDxfId="52">
      <calculatedColumnFormula>B23-C12-F9</calculatedColumnFormula>
    </tableColumn>
  </tableColumns>
  <tableStyleInfo name="TableStyleMedium5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25162FF5-B573-458F-A037-07BEE500E090}" name="Table1610141923273135395257626758591" displayName="Table1610141923273135395257626758591" ref="A2:B10" totalsRowShown="0">
  <autoFilter ref="A2:B10" xr:uid="{118E6C9A-65CE-41B2-9CDA-E2E803A2ACA4}"/>
  <tableColumns count="2">
    <tableColumn id="1" xr3:uid="{59B44E50-D5FB-4757-AD47-36B6454E46A0}" name="Concepto"/>
    <tableColumn id="2" xr3:uid="{78470AD2-1866-4FDD-8AF8-0E63824A7C3A}" name="Monto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B19D9C0A-13F1-4169-8619-E087323EF527}" name="Table27111520242832364053586368808692" displayName="Table27111520242832364053586368808692" ref="G2:H10" totalsRowShown="0">
  <autoFilter ref="G2:H10" xr:uid="{55D0E6FB-2E76-4927-9D34-9CAA769EF7F7}"/>
  <tableColumns count="2">
    <tableColumn id="1" xr3:uid="{8A81C2E2-5E13-4567-AF30-EF3B951AA2B2}" name="Concepto"/>
    <tableColumn id="2" xr3:uid="{E78FF1BE-D258-45E1-9153-28194EFB67E9}" name="Monto"/>
  </tableColumns>
  <tableStyleInfo name="TableStyleMedium3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1FAB7C83-D8F0-4CEA-BA58-83002830F9FF}" name="Table7121621252933374154596469818793" displayName="Table7121621252933374154596469818793" ref="A17:B23" totalsRowShown="0">
  <autoFilter ref="A17:B23" xr:uid="{5ACFFE3C-8C54-4A57-BCD6-735E5CE8DEA7}"/>
  <tableColumns count="2">
    <tableColumn id="1" xr3:uid="{10EC1CD2-3402-4136-B2F3-211D1A60A914}" name="Concepto"/>
    <tableColumn id="2" xr3:uid="{F442F47A-BBB1-48C9-831F-67F075477EEA}" name="Monto"/>
  </tableColumns>
  <tableStyleInfo name="TableStyleMedium7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6FA57C93-C1AB-4452-8152-77D321556756}" name="Table8131722263034384255606570828894" displayName="Table8131722263034384255606570828894" ref="E17:E18" totalsRowShown="0" headerRowDxfId="11" dataDxfId="10">
  <autoFilter ref="E17:E18" xr:uid="{8665EA2E-65C6-43BA-9A71-4634D14F02DB}"/>
  <tableColumns count="1">
    <tableColumn id="1" xr3:uid="{823C011F-989F-468A-98EA-B63D69D1F99D}" name="Restante" dataDxfId="9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34FBA68F-4AB6-49A3-AD24-DE68B75E0F74}" name="Table4345464748495156616671838995" displayName="Table4345464748495156616671838995" ref="D2:E9" totalsRowShown="0">
  <autoFilter ref="D2:E9" xr:uid="{35909676-23EE-45B1-96DF-AD227C9C3285}"/>
  <tableColumns count="2">
    <tableColumn id="1" xr3:uid="{04382ECE-9578-43AB-B03B-2F906393A4AA}" name="Concepto"/>
    <tableColumn id="2" xr3:uid="{3D3DE27D-E2FC-49A8-86DC-D7ED6FA4E6BC}" name="Monto"/>
  </tableColumns>
  <tableStyleInfo name="TableStyleMedium1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DF3D80F2-D890-46AF-BB12-A88EA72F2CDB}" name="Table161014192327313539525762675859196" displayName="Table161014192327313539525762675859196" ref="A2:B10" totalsRowShown="0">
  <autoFilter ref="A2:B10" xr:uid="{118E6C9A-65CE-41B2-9CDA-E2E803A2ACA4}"/>
  <tableColumns count="2">
    <tableColumn id="1" xr3:uid="{C6F18F22-0331-4114-A6DE-D6BB78D5F349}" name="Concepto"/>
    <tableColumn id="2" xr3:uid="{EFB18B07-212C-4F2C-A2CA-30B5CA5DAFA2}" name="Monto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C8FFCA2A-932D-4659-BB5D-95CE80DA69C0}" name="Table2711152024283236405358636880869297" displayName="Table2711152024283236405358636880869297" ref="G2:H10" totalsRowShown="0">
  <autoFilter ref="G2:H10" xr:uid="{55D0E6FB-2E76-4927-9D34-9CAA769EF7F7}"/>
  <tableColumns count="2">
    <tableColumn id="1" xr3:uid="{9A536BA1-ADA7-4E69-B5AC-754F38682D19}" name="Concepto"/>
    <tableColumn id="2" xr3:uid="{0A2CCD69-5A7F-4994-B544-2A443F85302A}" name="Monto"/>
  </tableColumns>
  <tableStyleInfo name="TableStyleMedium3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955D71E0-8B13-4429-99B7-E8CC350BE198}" name="Table712162125293337415459646981879398" displayName="Table712162125293337415459646981879398" ref="A17:B23" totalsRowShown="0">
  <autoFilter ref="A17:B23" xr:uid="{5ACFFE3C-8C54-4A57-BCD6-735E5CE8DEA7}"/>
  <tableColumns count="2">
    <tableColumn id="1" xr3:uid="{92DCF9AB-2A5D-4B97-9FA9-66B936E8E1D7}" name="Concepto"/>
    <tableColumn id="2" xr3:uid="{6DC66943-92F2-42D8-B447-E100CE30BA07}" name="Monto"/>
  </tableColumns>
  <tableStyleInfo name="TableStyleMedium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7078DBBC-EA6A-4AED-9677-0F09CF55D199}" name="Table813172226303438425560657082889499" displayName="Table813172226303438425560657082889499" ref="E17:E18" totalsRowShown="0" headerRowDxfId="8" dataDxfId="7">
  <autoFilter ref="E17:E18" xr:uid="{8665EA2E-65C6-43BA-9A71-4634D14F02DB}"/>
  <tableColumns count="1">
    <tableColumn id="1" xr3:uid="{0F94546F-7898-45CB-A1C2-350CAAC13463}" name="Restante" dataDxfId="6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3330816A-19D7-49AC-92C2-D0652327E941}" name="Table4345464748495156616671838995100" displayName="Table4345464748495156616671838995100" ref="D2:E9" totalsRowShown="0">
  <autoFilter ref="D2:E9" xr:uid="{35909676-23EE-45B1-96DF-AD227C9C3285}"/>
  <tableColumns count="2">
    <tableColumn id="1" xr3:uid="{5EE2C2CC-0B9E-4EA2-A4F2-2E833CF21D71}" name="Concepto"/>
    <tableColumn id="2" xr3:uid="{F72A3C22-3BBE-48CF-BA2E-42A19D3A5BB3}" name="Monto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6DADA06-A3C3-4FEF-A88A-DBE374996B96}" name="Table161014" displayName="Table161014" ref="A2:B9" totalsRowShown="0">
  <autoFilter ref="A2:B9" xr:uid="{118E6C9A-65CE-41B2-9CDA-E2E803A2ACA4}"/>
  <tableColumns count="2">
    <tableColumn id="1" xr3:uid="{D5FC7D62-F923-4A50-A858-6E5F89183269}" name="Concepto"/>
    <tableColumn id="2" xr3:uid="{36BE68DE-E5A4-426D-9C24-9A4AB92BF0EF}" name="Monto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38F73471-801D-424D-A4AA-CCA641D6AA32}" name="Table161014192327313539525762675859196101" displayName="Table161014192327313539525762675859196101" ref="A2:B10" totalsRowShown="0">
  <autoFilter ref="A2:B10" xr:uid="{118E6C9A-65CE-41B2-9CDA-E2E803A2ACA4}"/>
  <tableColumns count="2">
    <tableColumn id="1" xr3:uid="{8EDD9FAD-CA4D-4EB1-939F-089D540F9B36}" name="Concepto"/>
    <tableColumn id="2" xr3:uid="{C504AE51-3B5E-433D-B349-7C4C6339A3F5}" name="Monto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975EF5B4-5A12-4D51-831A-2E4EAE5E2CD1}" name="Table2711152024283236405358636880869297102" displayName="Table2711152024283236405358636880869297102" ref="G2:H10" totalsRowShown="0">
  <autoFilter ref="G2:H10" xr:uid="{55D0E6FB-2E76-4927-9D34-9CAA769EF7F7}"/>
  <tableColumns count="2">
    <tableColumn id="1" xr3:uid="{ABFCD790-BAEA-4D12-A94E-E713245C64C3}" name="Concepto"/>
    <tableColumn id="2" xr3:uid="{4594606C-C1FD-4250-BB67-FE8D6C3E91CC}" name="Monto"/>
  </tableColumns>
  <tableStyleInfo name="TableStyleMedium3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3EE5FCC1-1F21-41A7-8D40-CEC8D4BF4C69}" name="Table712162125293337415459646981879398103" displayName="Table712162125293337415459646981879398103" ref="A17:B23" totalsRowShown="0">
  <autoFilter ref="A17:B23" xr:uid="{5ACFFE3C-8C54-4A57-BCD6-735E5CE8DEA7}"/>
  <tableColumns count="2">
    <tableColumn id="1" xr3:uid="{0F068D5C-A333-4C98-A85A-AC2F9FFD45F4}" name="Concepto"/>
    <tableColumn id="2" xr3:uid="{FE1FAD01-B685-44BC-A564-E6304FB2B8FC}" name="Monto"/>
  </tableColumns>
  <tableStyleInfo name="TableStyleMedium7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D51F89B1-71F9-4429-BEFD-E895E05814BA}" name="Table813172226303438425560657082889499104" displayName="Table813172226303438425560657082889499104" ref="E17:E18" totalsRowShown="0" headerRowDxfId="5" dataDxfId="4">
  <autoFilter ref="E17:E18" xr:uid="{8665EA2E-65C6-43BA-9A71-4634D14F02DB}"/>
  <tableColumns count="1">
    <tableColumn id="1" xr3:uid="{2D06AE74-1328-4E8B-B2E7-CA17A939DF7F}" name="Restante" dataDxfId="3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8AB0A6D-F660-452B-865B-06714AB16201}" name="Table4345464748495156616671838995100105" displayName="Table4345464748495156616671838995100105" ref="D2:E9" totalsRowShown="0">
  <autoFilter ref="D2:E9" xr:uid="{35909676-23EE-45B1-96DF-AD227C9C3285}"/>
  <tableColumns count="2">
    <tableColumn id="1" xr3:uid="{0DCA6A45-EAB9-4244-ADA1-D4FCC1870302}" name="Concepto"/>
    <tableColumn id="2" xr3:uid="{CB6C591C-01A0-4782-A458-89AFD34B0787}" name="Monto"/>
  </tableColumns>
  <tableStyleInfo name="TableStyleMedium1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ADF6EFBA-AA5A-4C79-B19D-B8F0242E42FD}" name="Table161014192327313539525762675859196101106" displayName="Table161014192327313539525762675859196101106" ref="A2:B10" totalsRowShown="0">
  <autoFilter ref="A2:B10" xr:uid="{118E6C9A-65CE-41B2-9CDA-E2E803A2ACA4}"/>
  <tableColumns count="2">
    <tableColumn id="1" xr3:uid="{A4FA0F68-BF71-4067-B140-F27B90F42B22}" name="Concepto"/>
    <tableColumn id="2" xr3:uid="{CD9EEF64-3DF0-4BB2-9E84-674401926A41}" name="Monto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9C8DBBA6-9F20-4A9F-BC5E-A75E92FC79F0}" name="Table2711152024283236405358636880869297102107" displayName="Table2711152024283236405358636880869297102107" ref="G2:H10" totalsRowShown="0">
  <autoFilter ref="G2:H10" xr:uid="{55D0E6FB-2E76-4927-9D34-9CAA769EF7F7}"/>
  <tableColumns count="2">
    <tableColumn id="1" xr3:uid="{3D1DFFB2-A009-4594-BA69-BF2EF28FF89F}" name="Concepto"/>
    <tableColumn id="2" xr3:uid="{28B587F0-60CB-4D6E-B7FA-C82E8D3331EC}" name="Monto"/>
  </tableColumns>
  <tableStyleInfo name="TableStyleMedium3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8BB7237-32D3-4BDF-8A6B-A9A8C5650002}" name="Table712162125293337415459646981879398103108" displayName="Table712162125293337415459646981879398103108" ref="A17:B23" totalsRowShown="0">
  <autoFilter ref="A17:B23" xr:uid="{5ACFFE3C-8C54-4A57-BCD6-735E5CE8DEA7}"/>
  <tableColumns count="2">
    <tableColumn id="1" xr3:uid="{44D9BAC0-DF75-491D-8A2D-999A53DE2B9D}" name="Concepto"/>
    <tableColumn id="2" xr3:uid="{B251A6E3-6A91-4F46-BB50-0DBAC36111BA}" name="Monto"/>
  </tableColumns>
  <tableStyleInfo name="TableStyleMedium7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AD3CCEB1-E354-45E3-B47F-633D9475C54A}" name="Table813172226303438425560657082889499104109" displayName="Table813172226303438425560657082889499104109" ref="E17:E18" totalsRowShown="0" headerRowDxfId="2" dataDxfId="1">
  <autoFilter ref="E17:E18" xr:uid="{8665EA2E-65C6-43BA-9A71-4634D14F02DB}"/>
  <tableColumns count="1">
    <tableColumn id="1" xr3:uid="{A39615FF-A392-4D07-8E00-5132D1C1E906}" name="Restante" dataDxfId="0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C9532B31-38CF-4102-B8B1-F56FAEEE52BE}" name="Table4345464748495156616671838995100105110" displayName="Table4345464748495156616671838995100105110" ref="D2:E9" totalsRowShown="0">
  <autoFilter ref="D2:E9" xr:uid="{35909676-23EE-45B1-96DF-AD227C9C3285}"/>
  <tableColumns count="2">
    <tableColumn id="1" xr3:uid="{E21673A3-DCF0-42F3-B8B6-8350410FFC3D}" name="Concepto"/>
    <tableColumn id="2" xr3:uid="{2739CA90-B76A-4552-BC95-53CE79CC42AB}" name="Mont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table" Target="../tables/table49.xml"/><Relationship Id="rId5" Type="http://schemas.openxmlformats.org/officeDocument/2006/relationships/table" Target="../tables/table53.xml"/><Relationship Id="rId4" Type="http://schemas.openxmlformats.org/officeDocument/2006/relationships/table" Target="../tables/table5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6.xml"/><Relationship Id="rId2" Type="http://schemas.openxmlformats.org/officeDocument/2006/relationships/table" Target="../tables/table55.xml"/><Relationship Id="rId1" Type="http://schemas.openxmlformats.org/officeDocument/2006/relationships/table" Target="../tables/table54.xml"/><Relationship Id="rId5" Type="http://schemas.openxmlformats.org/officeDocument/2006/relationships/table" Target="../tables/table58.xml"/><Relationship Id="rId4" Type="http://schemas.openxmlformats.org/officeDocument/2006/relationships/table" Target="../tables/table5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2" Type="http://schemas.openxmlformats.org/officeDocument/2006/relationships/table" Target="../tables/table60.xml"/><Relationship Id="rId1" Type="http://schemas.openxmlformats.org/officeDocument/2006/relationships/table" Target="../tables/table59.xml"/><Relationship Id="rId5" Type="http://schemas.openxmlformats.org/officeDocument/2006/relationships/table" Target="../tables/table63.xml"/><Relationship Id="rId4" Type="http://schemas.openxmlformats.org/officeDocument/2006/relationships/table" Target="../tables/table6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6.xml"/><Relationship Id="rId2" Type="http://schemas.openxmlformats.org/officeDocument/2006/relationships/table" Target="../tables/table65.xml"/><Relationship Id="rId1" Type="http://schemas.openxmlformats.org/officeDocument/2006/relationships/table" Target="../tables/table64.xml"/><Relationship Id="rId5" Type="http://schemas.openxmlformats.org/officeDocument/2006/relationships/table" Target="../tables/table68.xml"/><Relationship Id="rId4" Type="http://schemas.openxmlformats.org/officeDocument/2006/relationships/table" Target="../tables/table6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" Type="http://schemas.openxmlformats.org/officeDocument/2006/relationships/table" Target="../tables/table69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table" Target="../tables/table76.xml"/><Relationship Id="rId1" Type="http://schemas.openxmlformats.org/officeDocument/2006/relationships/table" Target="../tables/table75.xml"/><Relationship Id="rId5" Type="http://schemas.openxmlformats.org/officeDocument/2006/relationships/table" Target="../tables/table79.xml"/><Relationship Id="rId4" Type="http://schemas.openxmlformats.org/officeDocument/2006/relationships/table" Target="../tables/table7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2.xml"/><Relationship Id="rId2" Type="http://schemas.openxmlformats.org/officeDocument/2006/relationships/table" Target="../tables/table81.xml"/><Relationship Id="rId1" Type="http://schemas.openxmlformats.org/officeDocument/2006/relationships/table" Target="../tables/table80.xml"/><Relationship Id="rId5" Type="http://schemas.openxmlformats.org/officeDocument/2006/relationships/table" Target="../tables/table84.xml"/><Relationship Id="rId4" Type="http://schemas.openxmlformats.org/officeDocument/2006/relationships/table" Target="../tables/table8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7.xml"/><Relationship Id="rId2" Type="http://schemas.openxmlformats.org/officeDocument/2006/relationships/table" Target="../tables/table86.xml"/><Relationship Id="rId1" Type="http://schemas.openxmlformats.org/officeDocument/2006/relationships/table" Target="../tables/table85.xml"/><Relationship Id="rId5" Type="http://schemas.openxmlformats.org/officeDocument/2006/relationships/table" Target="../tables/table89.xml"/><Relationship Id="rId4" Type="http://schemas.openxmlformats.org/officeDocument/2006/relationships/table" Target="../tables/table88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table" Target="../tables/table91.xml"/><Relationship Id="rId1" Type="http://schemas.openxmlformats.org/officeDocument/2006/relationships/table" Target="../tables/table90.xml"/><Relationship Id="rId5" Type="http://schemas.openxmlformats.org/officeDocument/2006/relationships/table" Target="../tables/table94.xml"/><Relationship Id="rId4" Type="http://schemas.openxmlformats.org/officeDocument/2006/relationships/table" Target="../tables/table9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7.xml"/><Relationship Id="rId2" Type="http://schemas.openxmlformats.org/officeDocument/2006/relationships/table" Target="../tables/table96.xml"/><Relationship Id="rId1" Type="http://schemas.openxmlformats.org/officeDocument/2006/relationships/table" Target="../tables/table95.xml"/><Relationship Id="rId5" Type="http://schemas.openxmlformats.org/officeDocument/2006/relationships/table" Target="../tables/table99.xml"/><Relationship Id="rId4" Type="http://schemas.openxmlformats.org/officeDocument/2006/relationships/table" Target="../tables/table9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2.v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table" Target="../tables/table36.xml"/><Relationship Id="rId5" Type="http://schemas.openxmlformats.org/officeDocument/2006/relationships/table" Target="../tables/table40.xml"/><Relationship Id="rId4" Type="http://schemas.openxmlformats.org/officeDocument/2006/relationships/table" Target="../tables/table3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table" Target="../tables/table43.xml"/><Relationship Id="rId7" Type="http://schemas.openxmlformats.org/officeDocument/2006/relationships/table" Target="../tables/table47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557F-7821-44B0-BE8C-F710B4B8B1A0}">
  <dimension ref="A1:F21"/>
  <sheetViews>
    <sheetView workbookViewId="0">
      <selection activeCell="H12" sqref="H12"/>
    </sheetView>
  </sheetViews>
  <sheetFormatPr defaultRowHeight="15" x14ac:dyDescent="0.25"/>
  <cols>
    <col min="1" max="2" width="26.85546875" customWidth="1"/>
    <col min="5" max="6" width="21" customWidth="1"/>
  </cols>
  <sheetData>
    <row r="1" spans="1:6" x14ac:dyDescent="0.25">
      <c r="A1" s="15" t="s">
        <v>9</v>
      </c>
      <c r="B1" s="15"/>
      <c r="E1" s="16" t="s">
        <v>10</v>
      </c>
      <c r="F1" s="16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2</v>
      </c>
      <c r="E3" t="s">
        <v>11</v>
      </c>
      <c r="F3">
        <v>1500</v>
      </c>
    </row>
    <row r="4" spans="1:6" x14ac:dyDescent="0.25">
      <c r="A4" t="s">
        <v>3</v>
      </c>
      <c r="E4" t="s">
        <v>23</v>
      </c>
      <c r="F4">
        <v>500</v>
      </c>
    </row>
    <row r="5" spans="1:6" x14ac:dyDescent="0.25">
      <c r="A5" t="s">
        <v>4</v>
      </c>
      <c r="E5" t="s">
        <v>15</v>
      </c>
      <c r="F5">
        <f>400+200+350+100+150</f>
        <v>1200</v>
      </c>
    </row>
    <row r="6" spans="1:6" x14ac:dyDescent="0.25">
      <c r="A6" t="s">
        <v>7</v>
      </c>
      <c r="B6">
        <v>1175</v>
      </c>
      <c r="E6" t="s">
        <v>33</v>
      </c>
      <c r="F6">
        <f>56+72+67+53+90</f>
        <v>338</v>
      </c>
    </row>
    <row r="7" spans="1:6" x14ac:dyDescent="0.25">
      <c r="A7" s="3" t="s">
        <v>34</v>
      </c>
      <c r="B7">
        <v>200</v>
      </c>
      <c r="E7" t="s">
        <v>36</v>
      </c>
      <c r="F7">
        <v>50</v>
      </c>
    </row>
    <row r="8" spans="1:6" x14ac:dyDescent="0.25">
      <c r="A8" t="s">
        <v>35</v>
      </c>
      <c r="B8">
        <v>600</v>
      </c>
    </row>
    <row r="10" spans="1:6" x14ac:dyDescent="0.25">
      <c r="A10" t="s">
        <v>5</v>
      </c>
      <c r="B10">
        <f>SUM(B3:B8)</f>
        <v>1975</v>
      </c>
      <c r="E10" t="s">
        <v>5</v>
      </c>
      <c r="F10">
        <f>SUM(F3:F8)</f>
        <v>3588</v>
      </c>
    </row>
    <row r="13" spans="1:6" x14ac:dyDescent="0.25">
      <c r="A13" s="16" t="s">
        <v>19</v>
      </c>
      <c r="B13" s="16"/>
      <c r="F13" s="1"/>
    </row>
    <row r="14" spans="1:6" x14ac:dyDescent="0.25">
      <c r="A14" t="s">
        <v>0</v>
      </c>
      <c r="B14" t="s">
        <v>1</v>
      </c>
      <c r="F14" s="1" t="s">
        <v>12</v>
      </c>
    </row>
    <row r="15" spans="1:6" x14ac:dyDescent="0.25">
      <c r="A15" t="s">
        <v>22</v>
      </c>
      <c r="B15">
        <v>5000</v>
      </c>
      <c r="F15" s="1">
        <f>B21-B10-F10</f>
        <v>985</v>
      </c>
    </row>
    <row r="16" spans="1:6" x14ac:dyDescent="0.25">
      <c r="A16" t="s">
        <v>20</v>
      </c>
      <c r="B16">
        <v>260</v>
      </c>
    </row>
    <row r="17" spans="1:2" x14ac:dyDescent="0.25">
      <c r="A17" t="s">
        <v>21</v>
      </c>
      <c r="B17">
        <v>260</v>
      </c>
    </row>
    <row r="18" spans="1:2" x14ac:dyDescent="0.25">
      <c r="A18" t="s">
        <v>7</v>
      </c>
      <c r="B18">
        <v>1001</v>
      </c>
    </row>
    <row r="19" spans="1:2" x14ac:dyDescent="0.25">
      <c r="A19" t="s">
        <v>37</v>
      </c>
      <c r="B19">
        <v>27</v>
      </c>
    </row>
    <row r="21" spans="1:2" x14ac:dyDescent="0.25">
      <c r="A21" t="s">
        <v>5</v>
      </c>
      <c r="B21">
        <f>SUM(B15:B20)</f>
        <v>6548</v>
      </c>
    </row>
  </sheetData>
  <mergeCells count="3">
    <mergeCell ref="A1:B1"/>
    <mergeCell ref="E1:F1"/>
    <mergeCell ref="A13:B13"/>
  </mergeCells>
  <pageMargins left="0.7" right="0.7" top="0.75" bottom="0.75" header="0.3" footer="0.3"/>
  <legacyDrawing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0324-62EF-4F3B-BF71-C60F4C35EDCE}">
  <dimension ref="A1:H23"/>
  <sheetViews>
    <sheetView workbookViewId="0">
      <selection activeCell="B7" sqref="B7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D4" t="s">
        <v>89</v>
      </c>
      <c r="E4" s="6">
        <v>1500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D5" t="s">
        <v>87</v>
      </c>
      <c r="E5">
        <v>500</v>
      </c>
      <c r="G5" t="s">
        <v>14</v>
      </c>
      <c r="H5" s="6">
        <v>600</v>
      </c>
    </row>
    <row r="6" spans="1:8" x14ac:dyDescent="0.25">
      <c r="A6" t="s">
        <v>7</v>
      </c>
      <c r="B6" s="6">
        <v>7000</v>
      </c>
      <c r="G6" t="s">
        <v>15</v>
      </c>
      <c r="H6" s="6">
        <v>1500</v>
      </c>
    </row>
    <row r="7" spans="1:8" x14ac:dyDescent="0.25">
      <c r="A7" t="s">
        <v>31</v>
      </c>
      <c r="B7" s="6">
        <v>500</v>
      </c>
      <c r="G7" t="s">
        <v>24</v>
      </c>
    </row>
    <row r="8" spans="1:8" x14ac:dyDescent="0.25">
      <c r="G8" t="s">
        <v>74</v>
      </c>
      <c r="H8" s="6">
        <v>750</v>
      </c>
    </row>
    <row r="9" spans="1:8" x14ac:dyDescent="0.25">
      <c r="D9" t="s">
        <v>5</v>
      </c>
      <c r="E9">
        <f>SUM(E3:E8)</f>
        <v>2000</v>
      </c>
      <c r="G9" t="s">
        <v>5</v>
      </c>
      <c r="H9">
        <f>SUM(H3:H8)</f>
        <v>5150</v>
      </c>
    </row>
    <row r="10" spans="1:8" x14ac:dyDescent="0.25">
      <c r="A10" t="s">
        <v>5</v>
      </c>
      <c r="B10">
        <f>SUM(B3:B9)</f>
        <v>12250</v>
      </c>
    </row>
    <row r="16" spans="1:8" x14ac:dyDescent="0.25">
      <c r="A16" s="16" t="s">
        <v>19</v>
      </c>
      <c r="B16" s="16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B23-B10-H9-E9</f>
        <v>1850</v>
      </c>
    </row>
    <row r="19" spans="1:5" x14ac:dyDescent="0.25">
      <c r="A19" t="s">
        <v>7</v>
      </c>
      <c r="B19">
        <v>6100</v>
      </c>
    </row>
    <row r="20" spans="1:5" x14ac:dyDescent="0.25">
      <c r="A20" t="s">
        <v>106</v>
      </c>
      <c r="B20">
        <v>150</v>
      </c>
    </row>
    <row r="23" spans="1:5" x14ac:dyDescent="0.25">
      <c r="A23" t="s">
        <v>5</v>
      </c>
      <c r="B23">
        <f>SUM(B18:B22)</f>
        <v>21250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D2BD7-8761-40DA-B150-CCDFA1C977D9}">
  <dimension ref="A1:H23"/>
  <sheetViews>
    <sheetView workbookViewId="0">
      <selection activeCell="B6" sqref="B6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87</v>
      </c>
      <c r="E3" s="6">
        <v>500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G5" t="s">
        <v>14</v>
      </c>
    </row>
    <row r="6" spans="1:8" x14ac:dyDescent="0.25">
      <c r="A6" t="s">
        <v>7</v>
      </c>
      <c r="B6" s="6">
        <v>7500</v>
      </c>
      <c r="G6" s="14" t="s">
        <v>15</v>
      </c>
      <c r="H6">
        <v>1500</v>
      </c>
    </row>
    <row r="7" spans="1:8" x14ac:dyDescent="0.25">
      <c r="G7" s="14" t="s">
        <v>24</v>
      </c>
      <c r="H7">
        <v>1050</v>
      </c>
    </row>
    <row r="8" spans="1:8" x14ac:dyDescent="0.25">
      <c r="G8" s="14" t="s">
        <v>112</v>
      </c>
      <c r="H8">
        <v>1500</v>
      </c>
    </row>
    <row r="9" spans="1:8" x14ac:dyDescent="0.25">
      <c r="D9" t="s">
        <v>5</v>
      </c>
      <c r="E9">
        <f>SUM(E3:E8)</f>
        <v>500</v>
      </c>
      <c r="G9" t="s">
        <v>5</v>
      </c>
      <c r="H9">
        <f>SUM(H3:H8)</f>
        <v>6350</v>
      </c>
    </row>
    <row r="10" spans="1:8" x14ac:dyDescent="0.25">
      <c r="A10" t="s">
        <v>5</v>
      </c>
      <c r="B10">
        <f>SUM(B3:B9)</f>
        <v>12250</v>
      </c>
    </row>
    <row r="16" spans="1:8" x14ac:dyDescent="0.25">
      <c r="A16" s="16" t="s">
        <v>19</v>
      </c>
      <c r="B16" s="16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B23-B10-H9-E9</f>
        <v>2000</v>
      </c>
    </row>
    <row r="19" spans="1:5" x14ac:dyDescent="0.25">
      <c r="A19" t="s">
        <v>7</v>
      </c>
      <c r="B19">
        <v>6100</v>
      </c>
    </row>
    <row r="23" spans="1:5" x14ac:dyDescent="0.25">
      <c r="A23" t="s">
        <v>5</v>
      </c>
      <c r="B23">
        <f>SUM(B18:B22)</f>
        <v>21100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7D9F-F14D-4FD1-8BC8-B463C6917C33}">
  <dimension ref="A1:H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D4" t="s">
        <v>87</v>
      </c>
      <c r="E4" s="6">
        <v>500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G5" t="s">
        <v>14</v>
      </c>
    </row>
    <row r="6" spans="1:8" x14ac:dyDescent="0.25">
      <c r="A6" t="s">
        <v>7</v>
      </c>
      <c r="B6" s="6">
        <v>7350</v>
      </c>
      <c r="G6" t="s">
        <v>15</v>
      </c>
      <c r="H6" s="6">
        <v>1500</v>
      </c>
    </row>
    <row r="7" spans="1:8" x14ac:dyDescent="0.25">
      <c r="A7" t="s">
        <v>113</v>
      </c>
      <c r="B7" s="6">
        <v>300</v>
      </c>
      <c r="G7" t="s">
        <v>24</v>
      </c>
      <c r="H7" s="6">
        <v>600</v>
      </c>
    </row>
    <row r="8" spans="1:8" x14ac:dyDescent="0.25">
      <c r="A8" t="s">
        <v>114</v>
      </c>
      <c r="B8" s="6">
        <v>500</v>
      </c>
      <c r="G8" t="s">
        <v>53</v>
      </c>
    </row>
    <row r="9" spans="1:8" x14ac:dyDescent="0.25">
      <c r="D9" t="s">
        <v>5</v>
      </c>
      <c r="E9">
        <f>SUM(E3:E8)</f>
        <v>500</v>
      </c>
      <c r="G9" t="s">
        <v>73</v>
      </c>
      <c r="H9" s="6">
        <v>1000</v>
      </c>
    </row>
    <row r="10" spans="1:8" x14ac:dyDescent="0.25">
      <c r="A10" t="s">
        <v>5</v>
      </c>
      <c r="B10">
        <f>SUM(B3:B9)</f>
        <v>12900</v>
      </c>
      <c r="G10" t="s">
        <v>5</v>
      </c>
      <c r="H10">
        <f>SUM(H3:H9)</f>
        <v>5400</v>
      </c>
    </row>
    <row r="16" spans="1:8" x14ac:dyDescent="0.25">
      <c r="A16" s="16" t="s">
        <v>19</v>
      </c>
      <c r="B16" s="16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B23-B10-H10-E9</f>
        <v>2300</v>
      </c>
    </row>
    <row r="19" spans="1:5" x14ac:dyDescent="0.25">
      <c r="A19" t="s">
        <v>7</v>
      </c>
      <c r="B19">
        <v>6100</v>
      </c>
    </row>
    <row r="23" spans="1:5" x14ac:dyDescent="0.25">
      <c r="A23" t="s">
        <v>5</v>
      </c>
      <c r="B23">
        <f>SUM(B18:B22)</f>
        <v>21100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CF11-46FD-47D8-B733-2158216C0325}">
  <dimension ref="A1:H23"/>
  <sheetViews>
    <sheetView tabSelected="1"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44</v>
      </c>
      <c r="B3">
        <v>850</v>
      </c>
      <c r="D3" t="s">
        <v>8</v>
      </c>
      <c r="E3">
        <v>1795</v>
      </c>
      <c r="G3" t="s">
        <v>11</v>
      </c>
      <c r="H3">
        <v>2000</v>
      </c>
    </row>
    <row r="4" spans="1:8" x14ac:dyDescent="0.25">
      <c r="A4" t="s">
        <v>28</v>
      </c>
      <c r="B4">
        <v>1440</v>
      </c>
      <c r="G4" t="s">
        <v>13</v>
      </c>
    </row>
    <row r="5" spans="1:8" x14ac:dyDescent="0.25">
      <c r="A5" t="s">
        <v>7</v>
      </c>
      <c r="B5">
        <v>8415</v>
      </c>
      <c r="G5" t="s">
        <v>14</v>
      </c>
    </row>
    <row r="6" spans="1:8" x14ac:dyDescent="0.25">
      <c r="A6" t="s">
        <v>20</v>
      </c>
      <c r="B6">
        <v>500</v>
      </c>
      <c r="G6" t="s">
        <v>15</v>
      </c>
      <c r="H6">
        <v>1500</v>
      </c>
    </row>
    <row r="7" spans="1:8" x14ac:dyDescent="0.25">
      <c r="G7" t="s">
        <v>24</v>
      </c>
      <c r="H7">
        <v>600</v>
      </c>
    </row>
    <row r="8" spans="1:8" x14ac:dyDescent="0.25">
      <c r="G8" t="s">
        <v>53</v>
      </c>
    </row>
    <row r="9" spans="1:8" x14ac:dyDescent="0.25">
      <c r="D9" t="s">
        <v>5</v>
      </c>
      <c r="E9">
        <f>SUM(E3:E8)</f>
        <v>1795</v>
      </c>
      <c r="G9" t="s">
        <v>73</v>
      </c>
    </row>
    <row r="10" spans="1:8" x14ac:dyDescent="0.25">
      <c r="A10" t="s">
        <v>5</v>
      </c>
      <c r="B10">
        <f>SUM(B3:B9)</f>
        <v>11205</v>
      </c>
      <c r="G10" t="s">
        <v>5</v>
      </c>
      <c r="H10">
        <f>SUM(H3:H9)</f>
        <v>4100</v>
      </c>
    </row>
    <row r="16" spans="1:8" x14ac:dyDescent="0.25">
      <c r="A16" s="16" t="s">
        <v>19</v>
      </c>
      <c r="B16" s="16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13000</v>
      </c>
      <c r="E18" s="5">
        <f>B23-B10-H10-E9</f>
        <v>2000</v>
      </c>
    </row>
    <row r="19" spans="1:5" x14ac:dyDescent="0.25">
      <c r="A19" t="s">
        <v>7</v>
      </c>
      <c r="B19">
        <v>6100</v>
      </c>
    </row>
    <row r="23" spans="1:5" x14ac:dyDescent="0.25">
      <c r="A23" t="s">
        <v>5</v>
      </c>
      <c r="B23">
        <f>SUM(B18:B22)</f>
        <v>19100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84EF-D9B2-497E-AA08-6F8BC70A67AB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D3" t="s">
        <v>8</v>
      </c>
      <c r="E3">
        <v>2000</v>
      </c>
      <c r="G3" t="s">
        <v>11</v>
      </c>
      <c r="H3">
        <v>2000</v>
      </c>
    </row>
    <row r="4" spans="1:9" x14ac:dyDescent="0.25">
      <c r="A4" t="s">
        <v>44</v>
      </c>
      <c r="B4">
        <v>850</v>
      </c>
      <c r="G4" t="s">
        <v>13</v>
      </c>
    </row>
    <row r="5" spans="1:9" x14ac:dyDescent="0.25">
      <c r="A5" t="s">
        <v>7</v>
      </c>
      <c r="B5">
        <v>7000</v>
      </c>
      <c r="G5" t="s">
        <v>14</v>
      </c>
    </row>
    <row r="6" spans="1:9" x14ac:dyDescent="0.25">
      <c r="A6" t="s">
        <v>18</v>
      </c>
      <c r="B6">
        <v>700</v>
      </c>
      <c r="G6" t="s">
        <v>15</v>
      </c>
      <c r="H6">
        <v>1500</v>
      </c>
    </row>
    <row r="7" spans="1:9" x14ac:dyDescent="0.25">
      <c r="G7" t="s">
        <v>24</v>
      </c>
      <c r="H7">
        <v>600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2000</v>
      </c>
      <c r="G9" t="s">
        <v>73</v>
      </c>
    </row>
    <row r="10" spans="1:9" x14ac:dyDescent="0.25">
      <c r="A10" t="s">
        <v>5</v>
      </c>
      <c r="B10">
        <f>SUM(B3:B9)</f>
        <v>10000</v>
      </c>
      <c r="G10" t="s">
        <v>5</v>
      </c>
      <c r="H10">
        <f>SUM(H3:H9)</f>
        <v>4100</v>
      </c>
    </row>
    <row r="15" spans="1:9" x14ac:dyDescent="0.25">
      <c r="H15" s="16" t="s">
        <v>107</v>
      </c>
      <c r="I15" s="16"/>
    </row>
    <row r="16" spans="1:9" x14ac:dyDescent="0.25">
      <c r="A16" s="16" t="s">
        <v>19</v>
      </c>
      <c r="B16" s="16"/>
      <c r="H16" s="13" t="s">
        <v>108</v>
      </c>
      <c r="I16" s="13" t="s">
        <v>109</v>
      </c>
    </row>
    <row r="17" spans="1:9" x14ac:dyDescent="0.25">
      <c r="A17" t="s">
        <v>0</v>
      </c>
      <c r="B17" t="s">
        <v>1</v>
      </c>
      <c r="E17" s="13" t="s">
        <v>12</v>
      </c>
      <c r="H17">
        <v>6100</v>
      </c>
      <c r="I17">
        <v>8400</v>
      </c>
    </row>
    <row r="18" spans="1:9" x14ac:dyDescent="0.25">
      <c r="A18" t="s">
        <v>22</v>
      </c>
      <c r="B18">
        <v>13000</v>
      </c>
      <c r="E18" s="13">
        <f>B23-B10-H10-E9</f>
        <v>2000</v>
      </c>
      <c r="H18">
        <v>7000</v>
      </c>
      <c r="I18">
        <f>(H18*I17)/H17</f>
        <v>9639.3442622950824</v>
      </c>
    </row>
    <row r="19" spans="1:9" x14ac:dyDescent="0.25">
      <c r="A19" t="s">
        <v>7</v>
      </c>
      <c r="B19">
        <v>5100</v>
      </c>
    </row>
    <row r="23" spans="1:9" x14ac:dyDescent="0.25">
      <c r="A23" t="s">
        <v>5</v>
      </c>
      <c r="B23">
        <f>SUM(B18:B22)</f>
        <v>18100</v>
      </c>
    </row>
  </sheetData>
  <mergeCells count="5">
    <mergeCell ref="A1:B1"/>
    <mergeCell ref="D1:E1"/>
    <mergeCell ref="G1:H1"/>
    <mergeCell ref="A16:B16"/>
    <mergeCell ref="H15:I15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53A3-E8D1-4AF7-B935-314F83946148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D3" t="s">
        <v>8</v>
      </c>
      <c r="E3">
        <v>3600</v>
      </c>
      <c r="G3" t="s">
        <v>11</v>
      </c>
      <c r="H3">
        <v>2000</v>
      </c>
    </row>
    <row r="4" spans="1:9" x14ac:dyDescent="0.25">
      <c r="A4" t="s">
        <v>44</v>
      </c>
      <c r="B4">
        <v>850</v>
      </c>
      <c r="G4" t="s">
        <v>13</v>
      </c>
      <c r="H4">
        <v>300</v>
      </c>
    </row>
    <row r="5" spans="1:9" x14ac:dyDescent="0.25">
      <c r="A5" t="s">
        <v>18</v>
      </c>
      <c r="B5">
        <v>1100</v>
      </c>
      <c r="G5" t="s">
        <v>14</v>
      </c>
      <c r="H5">
        <v>600</v>
      </c>
    </row>
    <row r="6" spans="1:9" x14ac:dyDescent="0.25">
      <c r="G6" t="s">
        <v>15</v>
      </c>
      <c r="H6">
        <v>1500</v>
      </c>
    </row>
    <row r="7" spans="1:9" x14ac:dyDescent="0.25">
      <c r="G7" t="s">
        <v>24</v>
      </c>
      <c r="H7">
        <v>600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3600</v>
      </c>
      <c r="G9" t="s">
        <v>73</v>
      </c>
      <c r="H9">
        <v>1000</v>
      </c>
    </row>
    <row r="10" spans="1:9" x14ac:dyDescent="0.25">
      <c r="A10" t="s">
        <v>5</v>
      </c>
      <c r="B10">
        <f>SUM(B3:B9)</f>
        <v>3400</v>
      </c>
      <c r="G10" t="s">
        <v>5</v>
      </c>
      <c r="H10">
        <f>SUM(H3:H9)</f>
        <v>6000</v>
      </c>
    </row>
    <row r="15" spans="1:9" x14ac:dyDescent="0.25">
      <c r="H15" s="16"/>
      <c r="I15" s="16"/>
    </row>
    <row r="16" spans="1:9" x14ac:dyDescent="0.25">
      <c r="A16" s="16" t="s">
        <v>19</v>
      </c>
      <c r="B16" s="16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EAF8-8A81-4687-B9BC-AA53C493079B}">
  <dimension ref="A1:I23"/>
  <sheetViews>
    <sheetView workbookViewId="0">
      <selection activeCell="A5" sqref="A5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G3" t="s">
        <v>11</v>
      </c>
      <c r="H3">
        <v>2000</v>
      </c>
    </row>
    <row r="4" spans="1:9" x14ac:dyDescent="0.25">
      <c r="A4" t="s">
        <v>110</v>
      </c>
      <c r="B4">
        <v>5550</v>
      </c>
      <c r="G4" t="s">
        <v>13</v>
      </c>
      <c r="H4">
        <v>300</v>
      </c>
    </row>
    <row r="5" spans="1:9" x14ac:dyDescent="0.25">
      <c r="G5" t="s">
        <v>14</v>
      </c>
      <c r="H5">
        <v>600</v>
      </c>
    </row>
    <row r="6" spans="1:9" x14ac:dyDescent="0.25">
      <c r="G6" t="s">
        <v>15</v>
      </c>
      <c r="H6">
        <v>1500</v>
      </c>
    </row>
    <row r="7" spans="1:9" x14ac:dyDescent="0.25">
      <c r="G7" t="s">
        <v>24</v>
      </c>
      <c r="H7">
        <v>600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0</v>
      </c>
      <c r="G9" t="s">
        <v>73</v>
      </c>
      <c r="H9">
        <v>1000</v>
      </c>
    </row>
    <row r="10" spans="1:9" x14ac:dyDescent="0.25">
      <c r="A10" t="s">
        <v>5</v>
      </c>
      <c r="B10">
        <f>SUM(B3:B9)</f>
        <v>7000</v>
      </c>
      <c r="G10" t="s">
        <v>5</v>
      </c>
      <c r="H10">
        <f>SUM(H3:H9)</f>
        <v>6000</v>
      </c>
    </row>
    <row r="15" spans="1:9" x14ac:dyDescent="0.25">
      <c r="H15" s="16"/>
      <c r="I15" s="16"/>
    </row>
    <row r="16" spans="1:9" x14ac:dyDescent="0.25">
      <c r="A16" s="16" t="s">
        <v>19</v>
      </c>
      <c r="B16" s="16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F4E1-7DCF-4B64-BE6C-12FCE9334F02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1450</v>
      </c>
      <c r="G3" t="s">
        <v>11</v>
      </c>
      <c r="H3">
        <v>2000</v>
      </c>
    </row>
    <row r="4" spans="1:9" x14ac:dyDescent="0.25">
      <c r="A4" t="s">
        <v>111</v>
      </c>
      <c r="B4">
        <v>5550</v>
      </c>
      <c r="G4" t="s">
        <v>13</v>
      </c>
      <c r="H4">
        <v>300</v>
      </c>
    </row>
    <row r="5" spans="1:9" x14ac:dyDescent="0.25">
      <c r="G5" t="s">
        <v>14</v>
      </c>
      <c r="H5">
        <v>600</v>
      </c>
    </row>
    <row r="6" spans="1:9" x14ac:dyDescent="0.25">
      <c r="G6" t="s">
        <v>15</v>
      </c>
      <c r="H6">
        <v>1500</v>
      </c>
    </row>
    <row r="7" spans="1:9" x14ac:dyDescent="0.25">
      <c r="G7" t="s">
        <v>24</v>
      </c>
      <c r="H7">
        <v>600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0</v>
      </c>
      <c r="G9" t="s">
        <v>73</v>
      </c>
      <c r="H9">
        <v>1000</v>
      </c>
    </row>
    <row r="10" spans="1:9" x14ac:dyDescent="0.25">
      <c r="A10" t="s">
        <v>5</v>
      </c>
      <c r="B10">
        <f>SUM(B3:B9)</f>
        <v>7000</v>
      </c>
      <c r="G10" t="s">
        <v>5</v>
      </c>
      <c r="H10">
        <f>SUM(H3:H9)</f>
        <v>6000</v>
      </c>
    </row>
    <row r="15" spans="1:9" x14ac:dyDescent="0.25">
      <c r="H15" s="16"/>
      <c r="I15" s="16"/>
    </row>
    <row r="16" spans="1:9" x14ac:dyDescent="0.25">
      <c r="A16" s="16" t="s">
        <v>19</v>
      </c>
      <c r="B16" s="16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AAC3-4F5E-420D-80CC-85DC8B111790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7000</v>
      </c>
      <c r="G3" t="s">
        <v>11</v>
      </c>
      <c r="H3">
        <v>2000</v>
      </c>
    </row>
    <row r="4" spans="1:9" x14ac:dyDescent="0.25">
      <c r="G4" t="s">
        <v>13</v>
      </c>
      <c r="H4">
        <v>300</v>
      </c>
    </row>
    <row r="5" spans="1:9" x14ac:dyDescent="0.25">
      <c r="G5" t="s">
        <v>14</v>
      </c>
      <c r="H5">
        <v>600</v>
      </c>
    </row>
    <row r="6" spans="1:9" x14ac:dyDescent="0.25">
      <c r="G6" t="s">
        <v>15</v>
      </c>
      <c r="H6">
        <v>1500</v>
      </c>
    </row>
    <row r="7" spans="1:9" x14ac:dyDescent="0.25">
      <c r="G7" t="s">
        <v>24</v>
      </c>
      <c r="H7">
        <v>600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0</v>
      </c>
      <c r="G9" t="s">
        <v>73</v>
      </c>
      <c r="H9">
        <v>1000</v>
      </c>
    </row>
    <row r="10" spans="1:9" x14ac:dyDescent="0.25">
      <c r="A10" t="s">
        <v>5</v>
      </c>
      <c r="B10">
        <f>SUM(B3:B9)</f>
        <v>7000</v>
      </c>
      <c r="G10" t="s">
        <v>5</v>
      </c>
      <c r="H10">
        <f>SUM(H3:H9)</f>
        <v>6000</v>
      </c>
    </row>
    <row r="15" spans="1:9" x14ac:dyDescent="0.25">
      <c r="H15" s="16"/>
      <c r="I15" s="16"/>
    </row>
    <row r="16" spans="1:9" x14ac:dyDescent="0.25">
      <c r="A16" s="16" t="s">
        <v>19</v>
      </c>
      <c r="B16" s="16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5F478-A579-4D4D-8C17-E927C389ADC0}">
  <dimension ref="A1:I23"/>
  <sheetViews>
    <sheetView workbookViewId="0">
      <selection activeCell="B3" sqref="B3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8</v>
      </c>
      <c r="B3">
        <v>7000</v>
      </c>
      <c r="G3" t="s">
        <v>11</v>
      </c>
      <c r="H3">
        <v>2000</v>
      </c>
    </row>
    <row r="4" spans="1:9" x14ac:dyDescent="0.25">
      <c r="G4" t="s">
        <v>13</v>
      </c>
      <c r="H4">
        <v>300</v>
      </c>
    </row>
    <row r="5" spans="1:9" x14ac:dyDescent="0.25">
      <c r="G5" t="s">
        <v>14</v>
      </c>
      <c r="H5">
        <v>600</v>
      </c>
    </row>
    <row r="6" spans="1:9" x14ac:dyDescent="0.25">
      <c r="G6" t="s">
        <v>15</v>
      </c>
      <c r="H6">
        <v>1500</v>
      </c>
    </row>
    <row r="7" spans="1:9" x14ac:dyDescent="0.25">
      <c r="G7" t="s">
        <v>24</v>
      </c>
      <c r="H7">
        <v>600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0</v>
      </c>
      <c r="G9" t="s">
        <v>73</v>
      </c>
      <c r="H9">
        <v>1000</v>
      </c>
    </row>
    <row r="10" spans="1:9" x14ac:dyDescent="0.25">
      <c r="A10" t="s">
        <v>5</v>
      </c>
      <c r="B10">
        <f>SUM(B3:B9)</f>
        <v>7000</v>
      </c>
      <c r="G10" t="s">
        <v>5</v>
      </c>
      <c r="H10">
        <f>SUM(H3:H9)</f>
        <v>6000</v>
      </c>
    </row>
    <row r="15" spans="1:9" x14ac:dyDescent="0.25">
      <c r="H15" s="16"/>
      <c r="I15" s="16"/>
    </row>
    <row r="16" spans="1:9" x14ac:dyDescent="0.25">
      <c r="A16" s="16" t="s">
        <v>19</v>
      </c>
      <c r="B16" s="16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FC8B-C472-4B3F-A5C2-E94C99B67E8C}">
  <dimension ref="A1:F23"/>
  <sheetViews>
    <sheetView workbookViewId="0">
      <selection activeCell="C4" sqref="C4"/>
    </sheetView>
  </sheetViews>
  <sheetFormatPr defaultRowHeight="15" x14ac:dyDescent="0.25"/>
  <cols>
    <col min="1" max="2" width="26.85546875" customWidth="1"/>
    <col min="5" max="6" width="21" customWidth="1"/>
  </cols>
  <sheetData>
    <row r="1" spans="1:6" x14ac:dyDescent="0.25">
      <c r="A1" s="15" t="s">
        <v>9</v>
      </c>
      <c r="B1" s="15"/>
      <c r="E1" s="16" t="s">
        <v>10</v>
      </c>
      <c r="F1" s="16"/>
    </row>
    <row r="2" spans="1:6" x14ac:dyDescent="0.25">
      <c r="A2" t="s">
        <v>0</v>
      </c>
      <c r="B2" t="s">
        <v>1</v>
      </c>
      <c r="C2" t="s">
        <v>40</v>
      </c>
      <c r="E2" t="s">
        <v>0</v>
      </c>
      <c r="F2" t="s">
        <v>1</v>
      </c>
    </row>
    <row r="3" spans="1:6" x14ac:dyDescent="0.25">
      <c r="A3" t="s">
        <v>4</v>
      </c>
      <c r="B3">
        <f>2100+360</f>
        <v>2460</v>
      </c>
      <c r="C3">
        <f>1145+700</f>
        <v>1845</v>
      </c>
      <c r="E3" t="s">
        <v>11</v>
      </c>
      <c r="F3" s="4">
        <v>1500</v>
      </c>
    </row>
    <row r="4" spans="1:6" x14ac:dyDescent="0.25">
      <c r="A4" t="s">
        <v>6</v>
      </c>
      <c r="B4">
        <v>3670</v>
      </c>
      <c r="C4" s="4">
        <v>3670</v>
      </c>
      <c r="E4" t="s">
        <v>13</v>
      </c>
      <c r="F4" s="4">
        <v>300</v>
      </c>
    </row>
    <row r="5" spans="1:6" x14ac:dyDescent="0.25">
      <c r="A5" t="s">
        <v>8</v>
      </c>
      <c r="B5">
        <v>1100</v>
      </c>
      <c r="C5" s="4">
        <v>1445</v>
      </c>
      <c r="E5" t="s">
        <v>14</v>
      </c>
      <c r="F5" s="4">
        <v>550</v>
      </c>
    </row>
    <row r="6" spans="1:6" x14ac:dyDescent="0.25">
      <c r="A6" t="s">
        <v>31</v>
      </c>
      <c r="B6">
        <v>1000</v>
      </c>
      <c r="C6" s="4">
        <v>1000</v>
      </c>
      <c r="E6" t="s">
        <v>15</v>
      </c>
      <c r="F6" s="4">
        <v>1350</v>
      </c>
    </row>
    <row r="7" spans="1:6" x14ac:dyDescent="0.25">
      <c r="A7" t="s">
        <v>32</v>
      </c>
      <c r="B7">
        <v>400</v>
      </c>
      <c r="E7" t="s">
        <v>39</v>
      </c>
      <c r="F7" s="4">
        <v>270</v>
      </c>
    </row>
    <row r="8" spans="1:6" x14ac:dyDescent="0.25">
      <c r="A8" t="s">
        <v>24</v>
      </c>
      <c r="B8">
        <v>700</v>
      </c>
      <c r="C8" s="4">
        <v>700</v>
      </c>
    </row>
    <row r="9" spans="1:6" x14ac:dyDescent="0.25">
      <c r="A9" t="s">
        <v>7</v>
      </c>
      <c r="B9">
        <v>1175</v>
      </c>
      <c r="C9" s="4">
        <v>1175</v>
      </c>
      <c r="E9" t="s">
        <v>5</v>
      </c>
      <c r="F9">
        <f>SUM(F3:F8)</f>
        <v>3970</v>
      </c>
    </row>
    <row r="10" spans="1:6" x14ac:dyDescent="0.25">
      <c r="A10" t="s">
        <v>38</v>
      </c>
      <c r="B10">
        <v>1000</v>
      </c>
      <c r="C10" s="4">
        <v>1080</v>
      </c>
    </row>
    <row r="12" spans="1:6" x14ac:dyDescent="0.25">
      <c r="A12" t="s">
        <v>5</v>
      </c>
      <c r="B12">
        <f>SUM(B3:B10)</f>
        <v>11505</v>
      </c>
      <c r="C12">
        <f>SUM(C3:C10)</f>
        <v>10915</v>
      </c>
    </row>
    <row r="16" spans="1:6" x14ac:dyDescent="0.25">
      <c r="A16" s="16" t="s">
        <v>19</v>
      </c>
      <c r="B16" s="16"/>
      <c r="F16" s="1"/>
    </row>
    <row r="17" spans="1:6" x14ac:dyDescent="0.25">
      <c r="A17" t="s">
        <v>0</v>
      </c>
      <c r="B17" t="s">
        <v>1</v>
      </c>
      <c r="F17" s="1" t="s">
        <v>12</v>
      </c>
    </row>
    <row r="18" spans="1:6" x14ac:dyDescent="0.25">
      <c r="A18" t="s">
        <v>22</v>
      </c>
      <c r="B18">
        <v>15000</v>
      </c>
      <c r="F18" s="1">
        <f>B23-C12-F9</f>
        <v>1115</v>
      </c>
    </row>
    <row r="19" spans="1:6" x14ac:dyDescent="0.25">
      <c r="A19" t="s">
        <v>7</v>
      </c>
      <c r="B19">
        <v>1000</v>
      </c>
    </row>
    <row r="23" spans="1:6" x14ac:dyDescent="0.25">
      <c r="A23" t="s">
        <v>5</v>
      </c>
      <c r="B23">
        <f>SUM(B18:B22)</f>
        <v>16000</v>
      </c>
    </row>
  </sheetData>
  <mergeCells count="3">
    <mergeCell ref="A1:B1"/>
    <mergeCell ref="E1:F1"/>
    <mergeCell ref="A16:B16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EC96-E704-492F-899B-E65E27E820DF}">
  <dimension ref="A1:J13"/>
  <sheetViews>
    <sheetView workbookViewId="0">
      <selection activeCell="C5" sqref="C5"/>
    </sheetView>
  </sheetViews>
  <sheetFormatPr defaultRowHeight="15" x14ac:dyDescent="0.25"/>
  <cols>
    <col min="1" max="2" width="22.140625" customWidth="1"/>
    <col min="3" max="3" width="18.85546875" customWidth="1"/>
  </cols>
  <sheetData>
    <row r="1" spans="1:10" x14ac:dyDescent="0.25">
      <c r="A1" s="15" t="s">
        <v>9</v>
      </c>
      <c r="B1" s="15"/>
    </row>
    <row r="2" spans="1:10" x14ac:dyDescent="0.25">
      <c r="A2" t="s">
        <v>0</v>
      </c>
      <c r="B2" t="s">
        <v>5</v>
      </c>
      <c r="C2" t="s">
        <v>12</v>
      </c>
    </row>
    <row r="3" spans="1:10" x14ac:dyDescent="0.25">
      <c r="A3" t="s">
        <v>75</v>
      </c>
      <c r="B3">
        <f>Jazz!D10</f>
        <v>16900</v>
      </c>
      <c r="C3">
        <f>Jazz!D12</f>
        <v>0</v>
      </c>
      <c r="H3" s="7" t="s">
        <v>7</v>
      </c>
      <c r="I3" s="11">
        <v>1200</v>
      </c>
      <c r="J3" s="8">
        <f>Table1618[[#This Row],[Total]]-'15 Feb'!B6</f>
        <v>15725</v>
      </c>
    </row>
    <row r="4" spans="1:10" x14ac:dyDescent="0.25">
      <c r="A4" t="s">
        <v>44</v>
      </c>
      <c r="B4">
        <f>Laptop!D15</f>
        <v>10020</v>
      </c>
      <c r="C4">
        <f>Laptop!D17</f>
        <v>2505</v>
      </c>
      <c r="H4" s="9" t="s">
        <v>28</v>
      </c>
      <c r="I4" s="12">
        <v>15150</v>
      </c>
      <c r="J4" s="10">
        <v>15150</v>
      </c>
    </row>
    <row r="5" spans="1:10" x14ac:dyDescent="0.25">
      <c r="A5" t="s">
        <v>29</v>
      </c>
      <c r="B5">
        <v>18120</v>
      </c>
      <c r="C5">
        <f>'AT&amp;T'!D17</f>
        <v>8305</v>
      </c>
      <c r="H5" s="7" t="s">
        <v>6</v>
      </c>
      <c r="I5" s="11">
        <v>7340</v>
      </c>
      <c r="J5" s="8">
        <f>Table1618[[#This Row],[Total]]-'29 Feb'!B4-'15 Marzo'!B3</f>
        <v>11450</v>
      </c>
    </row>
    <row r="6" spans="1:10" x14ac:dyDescent="0.25">
      <c r="A6" t="s">
        <v>17</v>
      </c>
      <c r="B6">
        <v>8500</v>
      </c>
      <c r="H6" s="9" t="s">
        <v>29</v>
      </c>
      <c r="I6" s="12">
        <v>14000</v>
      </c>
      <c r="J6" s="10">
        <f>14000-'29 Feb'!B5</f>
        <v>12900</v>
      </c>
    </row>
    <row r="7" spans="1:10" x14ac:dyDescent="0.25">
      <c r="A7" t="s">
        <v>16</v>
      </c>
      <c r="B7">
        <v>3500</v>
      </c>
      <c r="H7" s="7" t="s">
        <v>16</v>
      </c>
      <c r="I7" s="11">
        <v>3750</v>
      </c>
      <c r="J7" s="8">
        <f>3750-'29 Feb'!B6</f>
        <v>2750</v>
      </c>
    </row>
    <row r="8" spans="1:10" x14ac:dyDescent="0.25">
      <c r="A8" t="s">
        <v>18</v>
      </c>
      <c r="B8">
        <v>4200</v>
      </c>
      <c r="H8" s="9" t="s">
        <v>17</v>
      </c>
      <c r="I8" s="12">
        <v>10200</v>
      </c>
      <c r="J8" s="10">
        <f>10200-'29 Feb'!B7</f>
        <v>9800</v>
      </c>
    </row>
    <row r="9" spans="1:10" x14ac:dyDescent="0.25">
      <c r="A9" t="s">
        <v>30</v>
      </c>
      <c r="B9">
        <v>2500</v>
      </c>
      <c r="H9" s="7" t="s">
        <v>18</v>
      </c>
      <c r="I9" s="11">
        <v>3500</v>
      </c>
      <c r="J9" s="8">
        <v>3500</v>
      </c>
    </row>
    <row r="10" spans="1:10" x14ac:dyDescent="0.25">
      <c r="H10" s="9" t="s">
        <v>30</v>
      </c>
      <c r="I10" s="12">
        <v>2500</v>
      </c>
      <c r="J10" s="10">
        <v>2500</v>
      </c>
    </row>
    <row r="13" spans="1:10" x14ac:dyDescent="0.25">
      <c r="A13" t="s">
        <v>5</v>
      </c>
      <c r="B13">
        <f>SUM(B3:B12)</f>
        <v>63740</v>
      </c>
      <c r="C13">
        <f>SUM(C3:C12)</f>
        <v>10810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40A7-2F5B-4C6D-A8FB-C20244CB1571}">
  <dimension ref="A1:E12"/>
  <sheetViews>
    <sheetView workbookViewId="0"/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13000</v>
      </c>
      <c r="B2" s="6">
        <v>1</v>
      </c>
      <c r="C2" s="6" t="s">
        <v>56</v>
      </c>
      <c r="D2" s="6">
        <v>2414</v>
      </c>
      <c r="E2" s="6">
        <v>1</v>
      </c>
    </row>
    <row r="3" spans="1:5" x14ac:dyDescent="0.25">
      <c r="B3" s="6">
        <v>2</v>
      </c>
      <c r="C3" s="6" t="s">
        <v>57</v>
      </c>
      <c r="D3" s="6">
        <v>2414</v>
      </c>
      <c r="E3" s="6">
        <v>1</v>
      </c>
    </row>
    <row r="4" spans="1:5" x14ac:dyDescent="0.25">
      <c r="B4" s="6">
        <v>3</v>
      </c>
      <c r="C4" s="6" t="s">
        <v>58</v>
      </c>
      <c r="D4" s="6">
        <v>2414</v>
      </c>
      <c r="E4" s="6">
        <v>1</v>
      </c>
    </row>
    <row r="5" spans="1:5" x14ac:dyDescent="0.25">
      <c r="B5" s="6">
        <v>4</v>
      </c>
      <c r="C5" s="6" t="s">
        <v>59</v>
      </c>
      <c r="D5" s="6">
        <v>2414</v>
      </c>
      <c r="E5" s="6">
        <v>1</v>
      </c>
    </row>
    <row r="6" spans="1:5" x14ac:dyDescent="0.25">
      <c r="B6" s="6">
        <v>5</v>
      </c>
      <c r="C6" s="6" t="s">
        <v>67</v>
      </c>
      <c r="D6" s="6">
        <v>2414</v>
      </c>
      <c r="E6" s="6">
        <v>1</v>
      </c>
    </row>
    <row r="7" spans="1:5" x14ac:dyDescent="0.25">
      <c r="B7" s="6">
        <v>6</v>
      </c>
      <c r="C7" s="6" t="s">
        <v>68</v>
      </c>
      <c r="D7" s="6">
        <v>2415</v>
      </c>
      <c r="E7" s="6">
        <v>1</v>
      </c>
    </row>
    <row r="8" spans="1:5" x14ac:dyDescent="0.25">
      <c r="B8" s="6">
        <v>7</v>
      </c>
      <c r="C8" s="6" t="s">
        <v>69</v>
      </c>
      <c r="D8" s="6">
        <v>2415</v>
      </c>
      <c r="E8" s="6">
        <v>1</v>
      </c>
    </row>
    <row r="10" spans="1:5" x14ac:dyDescent="0.25">
      <c r="C10" t="s">
        <v>5</v>
      </c>
      <c r="D10">
        <f>SUM(D2:D8)</f>
        <v>16900</v>
      </c>
    </row>
    <row r="12" spans="1:5" x14ac:dyDescent="0.25">
      <c r="C12" t="s">
        <v>12</v>
      </c>
      <c r="D12">
        <f>D10-SUMIFS(D2:D8,E2:E8,"1")</f>
        <v>0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FC28-569B-4505-9F81-B6FB23EA0CD9}">
  <dimension ref="A1:E17"/>
  <sheetViews>
    <sheetView workbookViewId="0">
      <selection activeCell="D17" sqref="D17"/>
    </sheetView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10000</v>
      </c>
      <c r="B2" s="6">
        <v>1</v>
      </c>
      <c r="C2" s="6" t="s">
        <v>76</v>
      </c>
      <c r="D2" s="6">
        <v>835</v>
      </c>
      <c r="E2" s="6">
        <v>1</v>
      </c>
    </row>
    <row r="3" spans="1:5" x14ac:dyDescent="0.25">
      <c r="B3" s="6">
        <v>2</v>
      </c>
      <c r="C3" s="6" t="s">
        <v>55</v>
      </c>
      <c r="D3" s="6">
        <v>835</v>
      </c>
      <c r="E3" s="6">
        <v>1</v>
      </c>
    </row>
    <row r="4" spans="1:5" x14ac:dyDescent="0.25">
      <c r="B4" s="6">
        <v>3</v>
      </c>
      <c r="C4" s="6" t="s">
        <v>56</v>
      </c>
      <c r="D4" s="6">
        <v>835</v>
      </c>
      <c r="E4" s="6">
        <v>1</v>
      </c>
    </row>
    <row r="5" spans="1:5" x14ac:dyDescent="0.25">
      <c r="B5" s="6">
        <v>4</v>
      </c>
      <c r="C5" s="6" t="s">
        <v>57</v>
      </c>
      <c r="D5" s="6">
        <v>835</v>
      </c>
      <c r="E5" s="6">
        <v>1</v>
      </c>
    </row>
    <row r="6" spans="1:5" x14ac:dyDescent="0.25">
      <c r="B6" s="6">
        <v>5</v>
      </c>
      <c r="C6" s="6" t="s">
        <v>58</v>
      </c>
      <c r="D6" s="6">
        <v>835</v>
      </c>
      <c r="E6" s="6">
        <v>1</v>
      </c>
    </row>
    <row r="7" spans="1:5" x14ac:dyDescent="0.25">
      <c r="B7" s="6">
        <v>6</v>
      </c>
      <c r="C7" s="6" t="s">
        <v>59</v>
      </c>
      <c r="D7" s="6">
        <v>835</v>
      </c>
      <c r="E7" s="6">
        <v>1</v>
      </c>
    </row>
    <row r="8" spans="1:5" x14ac:dyDescent="0.25">
      <c r="B8" s="6">
        <v>7</v>
      </c>
      <c r="C8" s="6" t="s">
        <v>67</v>
      </c>
      <c r="D8" s="6">
        <v>835</v>
      </c>
      <c r="E8" s="6">
        <v>1</v>
      </c>
    </row>
    <row r="9" spans="1:5" x14ac:dyDescent="0.25">
      <c r="B9" s="6">
        <v>8</v>
      </c>
      <c r="C9" s="6" t="s">
        <v>68</v>
      </c>
      <c r="D9" s="6">
        <v>835</v>
      </c>
      <c r="E9" s="6">
        <v>1</v>
      </c>
    </row>
    <row r="10" spans="1:5" x14ac:dyDescent="0.25">
      <c r="B10" s="6">
        <v>9</v>
      </c>
      <c r="C10" s="6" t="s">
        <v>69</v>
      </c>
      <c r="D10" s="6">
        <v>835</v>
      </c>
      <c r="E10" s="6">
        <v>1</v>
      </c>
    </row>
    <row r="11" spans="1:5" x14ac:dyDescent="0.25">
      <c r="B11">
        <v>10</v>
      </c>
      <c r="C11" t="s">
        <v>77</v>
      </c>
      <c r="D11">
        <v>835</v>
      </c>
    </row>
    <row r="12" spans="1:5" x14ac:dyDescent="0.25">
      <c r="B12">
        <v>11</v>
      </c>
      <c r="C12" t="s">
        <v>78</v>
      </c>
      <c r="D12">
        <v>835</v>
      </c>
    </row>
    <row r="13" spans="1:5" x14ac:dyDescent="0.25">
      <c r="B13">
        <v>12</v>
      </c>
      <c r="C13" t="s">
        <v>79</v>
      </c>
      <c r="D13">
        <v>835</v>
      </c>
    </row>
    <row r="15" spans="1:5" x14ac:dyDescent="0.25">
      <c r="C15" t="s">
        <v>5</v>
      </c>
      <c r="D15">
        <f>SUM(D2:D14)</f>
        <v>10020</v>
      </c>
    </row>
    <row r="17" spans="3:4" x14ac:dyDescent="0.25">
      <c r="C17" t="s">
        <v>12</v>
      </c>
      <c r="D17">
        <f>D15-SUMIFS(D2:D13,E2:E13,"1")</f>
        <v>2505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96F6-221A-4DF6-8B71-B3EAD3722806}">
  <dimension ref="A1:E17"/>
  <sheetViews>
    <sheetView workbookViewId="0">
      <selection activeCell="K12" sqref="K12"/>
    </sheetView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18120</v>
      </c>
      <c r="B2" s="6">
        <v>1</v>
      </c>
      <c r="C2" s="6" t="s">
        <v>55</v>
      </c>
      <c r="D2" s="6">
        <v>755</v>
      </c>
      <c r="E2" s="6">
        <v>1</v>
      </c>
    </row>
    <row r="3" spans="1:5" x14ac:dyDescent="0.25">
      <c r="B3">
        <v>2</v>
      </c>
      <c r="C3" t="s">
        <v>57</v>
      </c>
      <c r="D3">
        <v>755</v>
      </c>
    </row>
    <row r="4" spans="1:5" x14ac:dyDescent="0.25">
      <c r="B4">
        <v>3</v>
      </c>
      <c r="C4" t="s">
        <v>59</v>
      </c>
      <c r="D4">
        <v>755</v>
      </c>
    </row>
    <row r="5" spans="1:5" x14ac:dyDescent="0.25">
      <c r="B5">
        <v>4</v>
      </c>
      <c r="C5" t="s">
        <v>68</v>
      </c>
      <c r="D5">
        <v>755</v>
      </c>
    </row>
    <row r="6" spans="1:5" x14ac:dyDescent="0.25">
      <c r="B6">
        <v>5</v>
      </c>
      <c r="C6" t="s">
        <v>77</v>
      </c>
      <c r="D6">
        <v>755</v>
      </c>
    </row>
    <row r="7" spans="1:5" x14ac:dyDescent="0.25">
      <c r="B7">
        <v>6</v>
      </c>
      <c r="C7" t="s">
        <v>79</v>
      </c>
      <c r="D7">
        <v>755</v>
      </c>
    </row>
    <row r="8" spans="1:5" x14ac:dyDescent="0.25">
      <c r="B8">
        <v>7</v>
      </c>
      <c r="C8" t="s">
        <v>80</v>
      </c>
      <c r="D8">
        <v>755</v>
      </c>
    </row>
    <row r="9" spans="1:5" x14ac:dyDescent="0.25">
      <c r="B9">
        <v>8</v>
      </c>
      <c r="C9" t="s">
        <v>81</v>
      </c>
      <c r="D9">
        <v>755</v>
      </c>
    </row>
    <row r="10" spans="1:5" x14ac:dyDescent="0.25">
      <c r="B10">
        <v>9</v>
      </c>
      <c r="C10" t="s">
        <v>82</v>
      </c>
      <c r="D10">
        <v>755</v>
      </c>
    </row>
    <row r="11" spans="1:5" x14ac:dyDescent="0.25">
      <c r="B11">
        <v>10</v>
      </c>
      <c r="C11" t="s">
        <v>83</v>
      </c>
      <c r="D11">
        <v>755</v>
      </c>
    </row>
    <row r="12" spans="1:5" x14ac:dyDescent="0.25">
      <c r="B12">
        <v>11</v>
      </c>
      <c r="C12" t="s">
        <v>84</v>
      </c>
      <c r="D12">
        <v>755</v>
      </c>
    </row>
    <row r="13" spans="1:5" x14ac:dyDescent="0.25">
      <c r="B13">
        <v>12</v>
      </c>
      <c r="C13" t="s">
        <v>85</v>
      </c>
      <c r="D13">
        <v>755</v>
      </c>
    </row>
    <row r="15" spans="1:5" x14ac:dyDescent="0.25">
      <c r="C15" t="s">
        <v>5</v>
      </c>
      <c r="D15">
        <f>SUM(D2:D14)</f>
        <v>9060</v>
      </c>
    </row>
    <row r="17" spans="3:4" x14ac:dyDescent="0.25">
      <c r="C17" t="s">
        <v>12</v>
      </c>
      <c r="D17">
        <f>D15-SUMIFS(D2:D13,E2:E13,"1")</f>
        <v>8305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5671-E077-47F0-8757-361362ABA21E}">
  <dimension ref="A1:H26"/>
  <sheetViews>
    <sheetView workbookViewId="0">
      <selection activeCell="G16" sqref="G16:H26"/>
    </sheetView>
  </sheetViews>
  <sheetFormatPr defaultRowHeight="15" x14ac:dyDescent="0.25"/>
  <cols>
    <col min="1" max="2" width="26.85546875" customWidth="1"/>
    <col min="4" max="4" width="21" bestFit="1" customWidth="1"/>
    <col min="5" max="5" width="21" customWidth="1"/>
    <col min="6" max="6" width="13.7109375" customWidth="1"/>
    <col min="7" max="7" width="16.140625" customWidth="1"/>
    <col min="8" max="8" width="13.85546875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4">
        <v>3000</v>
      </c>
      <c r="D3" t="s">
        <v>25</v>
      </c>
      <c r="E3" s="4">
        <v>2050</v>
      </c>
      <c r="G3" t="s">
        <v>11</v>
      </c>
      <c r="H3" s="4">
        <v>1500</v>
      </c>
    </row>
    <row r="4" spans="1:8" x14ac:dyDescent="0.25">
      <c r="A4" t="s">
        <v>4</v>
      </c>
      <c r="B4" s="4">
        <v>1600</v>
      </c>
      <c r="D4" t="s">
        <v>26</v>
      </c>
      <c r="E4" s="4">
        <v>680</v>
      </c>
      <c r="G4" t="s">
        <v>13</v>
      </c>
      <c r="H4" s="4">
        <v>300</v>
      </c>
    </row>
    <row r="5" spans="1:8" x14ac:dyDescent="0.25">
      <c r="A5" t="s">
        <v>32</v>
      </c>
      <c r="B5" s="4">
        <v>400</v>
      </c>
      <c r="D5" t="s">
        <v>27</v>
      </c>
      <c r="E5" s="4">
        <v>900</v>
      </c>
      <c r="G5" t="s">
        <v>42</v>
      </c>
      <c r="H5" s="4">
        <v>1500</v>
      </c>
    </row>
    <row r="6" spans="1:8" x14ac:dyDescent="0.25">
      <c r="A6" t="s">
        <v>31</v>
      </c>
      <c r="B6" s="4">
        <v>200</v>
      </c>
      <c r="D6" t="s">
        <v>43</v>
      </c>
      <c r="E6" s="4">
        <v>250</v>
      </c>
      <c r="G6" t="s">
        <v>24</v>
      </c>
      <c r="H6" s="4">
        <v>450</v>
      </c>
    </row>
    <row r="9" spans="1:8" x14ac:dyDescent="0.25">
      <c r="A9" t="s">
        <v>5</v>
      </c>
      <c r="B9">
        <f>SUM(B3:B8)</f>
        <v>5200</v>
      </c>
      <c r="D9" t="s">
        <v>5</v>
      </c>
      <c r="E9">
        <f>SUM(E3:E8)</f>
        <v>3880</v>
      </c>
      <c r="G9" t="s">
        <v>5</v>
      </c>
      <c r="H9">
        <f>SUM(H3:H8)</f>
        <v>3750</v>
      </c>
    </row>
    <row r="16" spans="1:8" x14ac:dyDescent="0.25">
      <c r="G16" s="16" t="s">
        <v>45</v>
      </c>
      <c r="H16" s="16"/>
    </row>
    <row r="17" spans="1:8" x14ac:dyDescent="0.25">
      <c r="A17" s="16" t="s">
        <v>19</v>
      </c>
      <c r="B17" s="16"/>
      <c r="E17" s="2" t="s">
        <v>12</v>
      </c>
      <c r="F17" s="2"/>
      <c r="G17" t="s">
        <v>0</v>
      </c>
      <c r="H17" t="s">
        <v>1</v>
      </c>
    </row>
    <row r="18" spans="1:8" x14ac:dyDescent="0.25">
      <c r="A18" t="s">
        <v>0</v>
      </c>
      <c r="B18" t="s">
        <v>1</v>
      </c>
      <c r="E18" s="2">
        <f>B24-B9-H9-E9</f>
        <v>2170</v>
      </c>
      <c r="G18" t="s">
        <v>46</v>
      </c>
      <c r="H18">
        <v>84</v>
      </c>
    </row>
    <row r="19" spans="1:8" x14ac:dyDescent="0.25">
      <c r="A19" t="s">
        <v>22</v>
      </c>
      <c r="B19">
        <v>15000</v>
      </c>
      <c r="G19" t="s">
        <v>50</v>
      </c>
      <c r="H19">
        <f>100+50</f>
        <v>150</v>
      </c>
    </row>
    <row r="20" spans="1:8" x14ac:dyDescent="0.25">
      <c r="G20" t="s">
        <v>47</v>
      </c>
      <c r="H20">
        <v>100</v>
      </c>
    </row>
    <row r="21" spans="1:8" x14ac:dyDescent="0.25">
      <c r="G21" t="s">
        <v>49</v>
      </c>
      <c r="H21">
        <v>48</v>
      </c>
    </row>
    <row r="24" spans="1:8" x14ac:dyDescent="0.25">
      <c r="A24" t="s">
        <v>5</v>
      </c>
      <c r="B24">
        <f>SUM(B19:B23)</f>
        <v>15000</v>
      </c>
    </row>
    <row r="26" spans="1:8" x14ac:dyDescent="0.25">
      <c r="G26" t="s">
        <v>48</v>
      </c>
      <c r="H26">
        <f>Table81317[Restante]-SUM(H18:H25)</f>
        <v>1788</v>
      </c>
    </row>
  </sheetData>
  <mergeCells count="5">
    <mergeCell ref="A1:B1"/>
    <mergeCell ref="A17:B17"/>
    <mergeCell ref="D1:E1"/>
    <mergeCell ref="G1:H1"/>
    <mergeCell ref="G16:H16"/>
  </mergeCells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2DE0-AB92-4F18-96DB-3245F0186C2F}">
  <dimension ref="A1:H26"/>
  <sheetViews>
    <sheetView workbookViewId="0">
      <selection activeCell="H3" sqref="H3"/>
    </sheetView>
  </sheetViews>
  <sheetFormatPr defaultRowHeight="15" x14ac:dyDescent="0.25"/>
  <cols>
    <col min="1" max="2" width="26.85546875" customWidth="1"/>
    <col min="4" max="4" width="25.140625" customWidth="1"/>
    <col min="5" max="5" width="17.710937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28</v>
      </c>
      <c r="B3" s="4">
        <v>1800</v>
      </c>
      <c r="D3" t="s">
        <v>8</v>
      </c>
      <c r="G3" t="s">
        <v>11</v>
      </c>
      <c r="H3" s="4">
        <v>1500</v>
      </c>
    </row>
    <row r="4" spans="1:8" x14ac:dyDescent="0.25">
      <c r="A4" t="s">
        <v>17</v>
      </c>
      <c r="B4" s="4">
        <v>2500</v>
      </c>
      <c r="G4" t="s">
        <v>13</v>
      </c>
      <c r="H4" s="4">
        <v>300</v>
      </c>
    </row>
    <row r="5" spans="1:8" x14ac:dyDescent="0.25">
      <c r="A5" t="s">
        <v>18</v>
      </c>
      <c r="B5" s="4">
        <v>700</v>
      </c>
      <c r="G5" t="s">
        <v>14</v>
      </c>
      <c r="H5" s="4">
        <v>500</v>
      </c>
    </row>
    <row r="6" spans="1:8" x14ac:dyDescent="0.25">
      <c r="A6" t="s">
        <v>3</v>
      </c>
      <c r="B6" s="4">
        <v>1330</v>
      </c>
      <c r="G6" t="s">
        <v>15</v>
      </c>
      <c r="H6" s="4">
        <v>1350</v>
      </c>
    </row>
    <row r="7" spans="1:8" x14ac:dyDescent="0.25">
      <c r="A7" t="s">
        <v>6</v>
      </c>
      <c r="B7" s="4">
        <v>670</v>
      </c>
      <c r="G7" t="s">
        <v>24</v>
      </c>
      <c r="H7" s="4">
        <v>500</v>
      </c>
    </row>
    <row r="8" spans="1:8" x14ac:dyDescent="0.25">
      <c r="A8" t="s">
        <v>44</v>
      </c>
      <c r="B8" s="4">
        <v>835</v>
      </c>
    </row>
    <row r="9" spans="1:8" x14ac:dyDescent="0.25">
      <c r="A9" t="s">
        <v>7</v>
      </c>
      <c r="B9" s="4">
        <v>1377</v>
      </c>
      <c r="D9" t="s">
        <v>5</v>
      </c>
      <c r="E9">
        <f>SUM(E3:E8)</f>
        <v>0</v>
      </c>
      <c r="G9" t="s">
        <v>5</v>
      </c>
      <c r="H9">
        <f>SUM(H3:H8)</f>
        <v>4150</v>
      </c>
    </row>
    <row r="11" spans="1:8" x14ac:dyDescent="0.25">
      <c r="A11" t="s">
        <v>5</v>
      </c>
      <c r="B11">
        <f>SUM(B3:B10)</f>
        <v>9212</v>
      </c>
    </row>
    <row r="16" spans="1:8" x14ac:dyDescent="0.25">
      <c r="A16" s="16" t="s">
        <v>19</v>
      </c>
      <c r="B16" s="16"/>
      <c r="G16" s="16" t="s">
        <v>45</v>
      </c>
      <c r="H16" s="16"/>
    </row>
    <row r="17" spans="1:8" x14ac:dyDescent="0.25">
      <c r="A17" t="s">
        <v>0</v>
      </c>
      <c r="B17" t="s">
        <v>1</v>
      </c>
      <c r="E17" s="2" t="s">
        <v>12</v>
      </c>
      <c r="G17" t="s">
        <v>0</v>
      </c>
      <c r="H17" t="s">
        <v>1</v>
      </c>
    </row>
    <row r="18" spans="1:8" x14ac:dyDescent="0.25">
      <c r="A18" t="s">
        <v>22</v>
      </c>
      <c r="B18">
        <v>15000</v>
      </c>
      <c r="E18" s="2">
        <f>B23-B11-H9-E9</f>
        <v>1638</v>
      </c>
      <c r="G18" t="s">
        <v>46</v>
      </c>
      <c r="H18">
        <v>256</v>
      </c>
    </row>
    <row r="19" spans="1:8" x14ac:dyDescent="0.25">
      <c r="A19" t="s">
        <v>7</v>
      </c>
      <c r="G19" t="s">
        <v>50</v>
      </c>
      <c r="H19">
        <v>200</v>
      </c>
    </row>
    <row r="20" spans="1:8" x14ac:dyDescent="0.25">
      <c r="A20" t="s">
        <v>52</v>
      </c>
    </row>
    <row r="23" spans="1:8" x14ac:dyDescent="0.25">
      <c r="A23" t="s">
        <v>5</v>
      </c>
      <c r="B23">
        <f>SUM(B18:B22)</f>
        <v>15000</v>
      </c>
    </row>
    <row r="26" spans="1:8" x14ac:dyDescent="0.25">
      <c r="G26" t="s">
        <v>48</v>
      </c>
      <c r="H26">
        <f>Table8131722[Restante]-SUM(H18:H25)</f>
        <v>1182</v>
      </c>
    </row>
  </sheetData>
  <mergeCells count="5">
    <mergeCell ref="A1:B1"/>
    <mergeCell ref="G1:H1"/>
    <mergeCell ref="A16:B16"/>
    <mergeCell ref="D1:E1"/>
    <mergeCell ref="G16:H1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4D74-071B-4282-8683-59B05EBD3625}">
  <dimension ref="A1:H23"/>
  <sheetViews>
    <sheetView workbookViewId="0">
      <selection activeCell="A5" sqref="A5:B5"/>
    </sheetView>
  </sheetViews>
  <sheetFormatPr defaultRowHeight="15" x14ac:dyDescent="0.25"/>
  <cols>
    <col min="1" max="2" width="26.85546875" customWidth="1"/>
    <col min="4" max="5" width="20.14062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28</v>
      </c>
      <c r="B3" s="6">
        <v>6000</v>
      </c>
      <c r="D3" s="6" t="s">
        <v>51</v>
      </c>
      <c r="E3" s="6">
        <v>1000</v>
      </c>
      <c r="G3" s="6" t="s">
        <v>11</v>
      </c>
      <c r="H3" s="6">
        <v>1500</v>
      </c>
    </row>
    <row r="4" spans="1:8" x14ac:dyDescent="0.25">
      <c r="A4" s="6" t="s">
        <v>16</v>
      </c>
      <c r="B4" s="6">
        <v>2000</v>
      </c>
      <c r="D4" s="6" t="s">
        <v>51</v>
      </c>
      <c r="E4" s="6">
        <v>500</v>
      </c>
      <c r="G4" t="s">
        <v>13</v>
      </c>
      <c r="H4">
        <v>300</v>
      </c>
    </row>
    <row r="5" spans="1:8" x14ac:dyDescent="0.25">
      <c r="A5" s="6" t="s">
        <v>44</v>
      </c>
      <c r="B5" s="6">
        <v>850</v>
      </c>
      <c r="D5" s="6" t="s">
        <v>54</v>
      </c>
      <c r="E5" s="6">
        <v>750</v>
      </c>
    </row>
    <row r="6" spans="1:8" x14ac:dyDescent="0.25">
      <c r="A6" s="6" t="s">
        <v>7</v>
      </c>
      <c r="B6" s="6">
        <v>3400</v>
      </c>
      <c r="G6" s="6" t="s">
        <v>15</v>
      </c>
      <c r="H6" s="6">
        <v>2500</v>
      </c>
    </row>
    <row r="7" spans="1:8" x14ac:dyDescent="0.25">
      <c r="G7" s="6" t="s">
        <v>24</v>
      </c>
      <c r="H7" s="6">
        <v>700</v>
      </c>
    </row>
    <row r="9" spans="1:8" x14ac:dyDescent="0.25">
      <c r="D9" t="s">
        <v>5</v>
      </c>
      <c r="E9">
        <f>SUM(E3:E8)</f>
        <v>2250</v>
      </c>
      <c r="G9" t="s">
        <v>5</v>
      </c>
      <c r="H9">
        <f>SUM(H3:H8)</f>
        <v>5000</v>
      </c>
    </row>
    <row r="11" spans="1:8" x14ac:dyDescent="0.25">
      <c r="A11" t="s">
        <v>5</v>
      </c>
      <c r="B11">
        <f>SUM(B3:B10)</f>
        <v>12250</v>
      </c>
    </row>
    <row r="16" spans="1:8" x14ac:dyDescent="0.25">
      <c r="A16" s="16" t="s">
        <v>19</v>
      </c>
      <c r="B16" s="16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1800</v>
      </c>
    </row>
    <row r="19" spans="1:5" x14ac:dyDescent="0.25">
      <c r="A19" t="s">
        <v>48</v>
      </c>
      <c r="B19">
        <v>300</v>
      </c>
    </row>
    <row r="20" spans="1:5" x14ac:dyDescent="0.25">
      <c r="A20" t="s">
        <v>7</v>
      </c>
      <c r="B20">
        <v>6000</v>
      </c>
    </row>
    <row r="23" spans="1:5" x14ac:dyDescent="0.25">
      <c r="A23" t="s">
        <v>5</v>
      </c>
      <c r="B23">
        <f>SUM(B18:B22)</f>
        <v>21300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DD94-8F1B-4981-916B-9B7A45630D0F}">
  <dimension ref="A1:H23"/>
  <sheetViews>
    <sheetView workbookViewId="0">
      <selection activeCell="A5" sqref="A5"/>
    </sheetView>
  </sheetViews>
  <sheetFormatPr defaultRowHeight="15" x14ac:dyDescent="0.25"/>
  <cols>
    <col min="1" max="2" width="26.85546875" customWidth="1"/>
    <col min="4" max="5" width="18.28515625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D3" s="6" t="s">
        <v>51</v>
      </c>
      <c r="E3" s="6">
        <v>1000</v>
      </c>
      <c r="G3" s="6" t="s">
        <v>11</v>
      </c>
      <c r="H3" s="6">
        <v>1500</v>
      </c>
    </row>
    <row r="4" spans="1:8" x14ac:dyDescent="0.25">
      <c r="A4" s="6" t="s">
        <v>7</v>
      </c>
      <c r="B4" s="6">
        <v>1400</v>
      </c>
      <c r="D4" s="6" t="s">
        <v>51</v>
      </c>
      <c r="E4" s="6">
        <v>1000</v>
      </c>
      <c r="G4" s="6" t="s">
        <v>13</v>
      </c>
      <c r="H4" s="6">
        <v>300</v>
      </c>
    </row>
    <row r="5" spans="1:8" x14ac:dyDescent="0.25">
      <c r="A5" s="6" t="s">
        <v>44</v>
      </c>
      <c r="B5" s="6">
        <v>850</v>
      </c>
      <c r="D5" s="6" t="s">
        <v>24</v>
      </c>
      <c r="E5" s="6">
        <v>300</v>
      </c>
      <c r="G5" s="6" t="s">
        <v>60</v>
      </c>
      <c r="H5" s="6">
        <v>1350</v>
      </c>
    </row>
    <row r="6" spans="1:8" x14ac:dyDescent="0.25">
      <c r="A6" s="6" t="s">
        <v>28</v>
      </c>
      <c r="B6" s="6">
        <v>1330</v>
      </c>
      <c r="G6" s="6" t="s">
        <v>15</v>
      </c>
      <c r="H6" s="6">
        <v>1050</v>
      </c>
    </row>
    <row r="7" spans="1:8" x14ac:dyDescent="0.25">
      <c r="A7" t="s">
        <v>18</v>
      </c>
      <c r="B7">
        <v>100</v>
      </c>
    </row>
    <row r="8" spans="1:8" x14ac:dyDescent="0.25">
      <c r="A8" s="6" t="s">
        <v>61</v>
      </c>
      <c r="B8" s="6">
        <v>570</v>
      </c>
    </row>
    <row r="9" spans="1:8" x14ac:dyDescent="0.25">
      <c r="D9" t="s">
        <v>5</v>
      </c>
      <c r="E9">
        <f>SUM(E3:E8)</f>
        <v>2300</v>
      </c>
      <c r="G9" t="s">
        <v>5</v>
      </c>
      <c r="H9">
        <f>SUM(H3:H8)</f>
        <v>4200</v>
      </c>
    </row>
    <row r="11" spans="1:8" x14ac:dyDescent="0.25">
      <c r="A11" t="s">
        <v>5</v>
      </c>
      <c r="B11">
        <f>SUM(B3:B10)</f>
        <v>6700</v>
      </c>
    </row>
    <row r="16" spans="1:8" x14ac:dyDescent="0.25">
      <c r="A16" s="16" t="s">
        <v>19</v>
      </c>
      <c r="B16" s="16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1800</v>
      </c>
    </row>
    <row r="23" spans="1:5" x14ac:dyDescent="0.25">
      <c r="A23" t="s">
        <v>5</v>
      </c>
      <c r="B23">
        <f>SUM(B18:B22)</f>
        <v>15000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EEE1-339B-45CE-A485-BA6262B846EA}">
  <dimension ref="A1:H23"/>
  <sheetViews>
    <sheetView workbookViewId="0">
      <selection activeCell="B5" sqref="B5"/>
    </sheetView>
  </sheetViews>
  <sheetFormatPr defaultRowHeight="15" x14ac:dyDescent="0.25"/>
  <cols>
    <col min="1" max="2" width="26.85546875" customWidth="1"/>
    <col min="4" max="5" width="19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D3" s="6" t="s">
        <v>54</v>
      </c>
      <c r="E3" s="6">
        <v>750</v>
      </c>
      <c r="G3" t="s">
        <v>11</v>
      </c>
      <c r="H3">
        <v>1500</v>
      </c>
    </row>
    <row r="4" spans="1:8" x14ac:dyDescent="0.25">
      <c r="A4" s="6" t="s">
        <v>7</v>
      </c>
      <c r="B4" s="6">
        <v>7700</v>
      </c>
      <c r="D4" s="6" t="s">
        <v>46</v>
      </c>
      <c r="E4" s="6">
        <v>300</v>
      </c>
      <c r="G4" t="s">
        <v>13</v>
      </c>
      <c r="H4">
        <v>300</v>
      </c>
    </row>
    <row r="5" spans="1:8" x14ac:dyDescent="0.25">
      <c r="A5" s="6" t="s">
        <v>44</v>
      </c>
      <c r="B5" s="6">
        <v>850</v>
      </c>
      <c r="G5" s="6" t="s">
        <v>14</v>
      </c>
      <c r="H5" s="6">
        <v>600</v>
      </c>
    </row>
    <row r="6" spans="1:8" x14ac:dyDescent="0.25">
      <c r="A6" s="6" t="s">
        <v>62</v>
      </c>
      <c r="B6" s="6">
        <v>500</v>
      </c>
      <c r="G6" t="s">
        <v>15</v>
      </c>
      <c r="H6">
        <v>1500</v>
      </c>
    </row>
    <row r="7" spans="1:8" x14ac:dyDescent="0.25">
      <c r="A7" s="6" t="s">
        <v>17</v>
      </c>
      <c r="B7" s="6">
        <v>1050</v>
      </c>
      <c r="G7" s="6" t="s">
        <v>24</v>
      </c>
      <c r="H7" s="6">
        <v>400</v>
      </c>
    </row>
    <row r="8" spans="1:8" x14ac:dyDescent="0.25">
      <c r="A8" s="6" t="s">
        <v>18</v>
      </c>
      <c r="B8" s="6">
        <v>400</v>
      </c>
      <c r="G8" s="6" t="s">
        <v>71</v>
      </c>
      <c r="H8" s="6">
        <v>200</v>
      </c>
    </row>
    <row r="9" spans="1:8" x14ac:dyDescent="0.25">
      <c r="D9" t="s">
        <v>5</v>
      </c>
      <c r="E9">
        <f>SUM(E3:E8)</f>
        <v>1050</v>
      </c>
      <c r="G9" t="s">
        <v>5</v>
      </c>
      <c r="H9">
        <f>SUM(H3:H8)</f>
        <v>4500</v>
      </c>
    </row>
    <row r="11" spans="1:8" x14ac:dyDescent="0.25">
      <c r="A11" t="s">
        <v>5</v>
      </c>
      <c r="B11">
        <f>SUM(B3:B10)</f>
        <v>12950</v>
      </c>
    </row>
    <row r="16" spans="1:8" x14ac:dyDescent="0.25">
      <c r="A16" s="16" t="s">
        <v>19</v>
      </c>
      <c r="B16" s="16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2000</v>
      </c>
    </row>
    <row r="19" spans="1:5" x14ac:dyDescent="0.25">
      <c r="A19" t="s">
        <v>28</v>
      </c>
      <c r="B19">
        <v>5500</v>
      </c>
    </row>
    <row r="23" spans="1:5" x14ac:dyDescent="0.25">
      <c r="A23" t="s">
        <v>5</v>
      </c>
      <c r="B23">
        <f>SUM(B18:B22)</f>
        <v>20500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6C10-CC48-4EE6-9A81-490CA345AAA2}">
  <dimension ref="A1:H23"/>
  <sheetViews>
    <sheetView workbookViewId="0">
      <selection activeCell="G12" sqref="G12"/>
    </sheetView>
  </sheetViews>
  <sheetFormatPr defaultRowHeight="15" x14ac:dyDescent="0.25"/>
  <cols>
    <col min="1" max="2" width="26.85546875" customWidth="1"/>
    <col min="4" max="5" width="18" customWidth="1"/>
    <col min="7" max="8" width="21" customWidth="1"/>
  </cols>
  <sheetData>
    <row r="1" spans="1:8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G3" s="6" t="s">
        <v>11</v>
      </c>
      <c r="H3" s="6">
        <v>3000</v>
      </c>
    </row>
    <row r="4" spans="1:8" x14ac:dyDescent="0.25">
      <c r="A4" s="6" t="s">
        <v>44</v>
      </c>
      <c r="B4" s="6">
        <v>850</v>
      </c>
      <c r="G4" s="6" t="s">
        <v>13</v>
      </c>
      <c r="H4" s="6">
        <v>300</v>
      </c>
    </row>
    <row r="5" spans="1:8" x14ac:dyDescent="0.25">
      <c r="A5" s="6" t="s">
        <v>72</v>
      </c>
      <c r="B5" s="6">
        <v>1050</v>
      </c>
      <c r="G5" s="6" t="s">
        <v>14</v>
      </c>
      <c r="H5" s="6">
        <v>600</v>
      </c>
    </row>
    <row r="6" spans="1:8" x14ac:dyDescent="0.25">
      <c r="A6" s="6" t="s">
        <v>86</v>
      </c>
      <c r="B6" s="6">
        <v>1500</v>
      </c>
      <c r="G6" s="6" t="s">
        <v>15</v>
      </c>
      <c r="H6" s="6">
        <v>1650</v>
      </c>
    </row>
    <row r="7" spans="1:8" x14ac:dyDescent="0.25">
      <c r="G7" s="6" t="s">
        <v>24</v>
      </c>
      <c r="H7" s="6">
        <v>600</v>
      </c>
    </row>
    <row r="8" spans="1:8" x14ac:dyDescent="0.25">
      <c r="G8" s="6" t="s">
        <v>73</v>
      </c>
      <c r="H8" s="6">
        <v>1000</v>
      </c>
    </row>
    <row r="9" spans="1:8" x14ac:dyDescent="0.25">
      <c r="D9" t="s">
        <v>5</v>
      </c>
      <c r="E9">
        <f>SUM(E3:E8)</f>
        <v>0</v>
      </c>
      <c r="G9" t="s">
        <v>5</v>
      </c>
      <c r="H9">
        <f>SUM(H3:H8)</f>
        <v>7150</v>
      </c>
    </row>
    <row r="11" spans="1:8" x14ac:dyDescent="0.25">
      <c r="A11" t="s">
        <v>5</v>
      </c>
      <c r="B11">
        <f>SUM(B3:B10)</f>
        <v>5850</v>
      </c>
    </row>
    <row r="16" spans="1:8" x14ac:dyDescent="0.25">
      <c r="A16" s="16" t="s">
        <v>19</v>
      </c>
      <c r="B16" s="16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2000</v>
      </c>
    </row>
    <row r="23" spans="1:5" x14ac:dyDescent="0.25">
      <c r="A23" t="s">
        <v>5</v>
      </c>
      <c r="B23">
        <f>SUM(B18:B22)</f>
        <v>15000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D63D-D675-491F-984D-E38F1A0000D6}">
  <dimension ref="A1:J35"/>
  <sheetViews>
    <sheetView workbookViewId="0">
      <selection activeCell="H18" sqref="H18"/>
    </sheetView>
  </sheetViews>
  <sheetFormatPr defaultRowHeight="15" x14ac:dyDescent="0.25"/>
  <cols>
    <col min="1" max="2" width="26.85546875" customWidth="1"/>
    <col min="4" max="4" width="28" customWidth="1"/>
    <col min="5" max="5" width="18.7109375" customWidth="1"/>
    <col min="7" max="8" width="21" customWidth="1"/>
    <col min="10" max="10" width="19.5703125" customWidth="1"/>
  </cols>
  <sheetData>
    <row r="1" spans="1:10" x14ac:dyDescent="0.25">
      <c r="A1" s="15" t="s">
        <v>9</v>
      </c>
      <c r="B1" s="15"/>
      <c r="D1" s="16" t="s">
        <v>41</v>
      </c>
      <c r="E1" s="16"/>
      <c r="G1" s="16" t="s">
        <v>10</v>
      </c>
      <c r="H1" s="16"/>
    </row>
    <row r="2" spans="1:10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10" x14ac:dyDescent="0.25">
      <c r="A3" t="s">
        <v>6</v>
      </c>
      <c r="B3">
        <v>2450</v>
      </c>
      <c r="D3" t="s">
        <v>8</v>
      </c>
      <c r="G3" t="s">
        <v>11</v>
      </c>
      <c r="H3">
        <v>1000</v>
      </c>
    </row>
    <row r="4" spans="1:10" x14ac:dyDescent="0.25">
      <c r="A4" t="s">
        <v>44</v>
      </c>
      <c r="B4">
        <v>850</v>
      </c>
      <c r="D4" t="s">
        <v>87</v>
      </c>
      <c r="E4">
        <v>500</v>
      </c>
      <c r="G4" t="s">
        <v>13</v>
      </c>
    </row>
    <row r="5" spans="1:10" x14ac:dyDescent="0.25">
      <c r="A5" t="s">
        <v>7</v>
      </c>
      <c r="B5">
        <v>7750</v>
      </c>
      <c r="D5" t="s">
        <v>88</v>
      </c>
      <c r="E5">
        <v>500</v>
      </c>
      <c r="G5" t="s">
        <v>14</v>
      </c>
    </row>
    <row r="6" spans="1:10" x14ac:dyDescent="0.25">
      <c r="A6" t="s">
        <v>28</v>
      </c>
      <c r="B6">
        <v>3300</v>
      </c>
      <c r="D6" t="s">
        <v>89</v>
      </c>
      <c r="E6">
        <v>1500</v>
      </c>
      <c r="G6" t="s">
        <v>15</v>
      </c>
      <c r="H6">
        <f>E35</f>
        <v>3530</v>
      </c>
    </row>
    <row r="7" spans="1:10" x14ac:dyDescent="0.25">
      <c r="A7" t="s">
        <v>93</v>
      </c>
      <c r="B7">
        <v>7100</v>
      </c>
      <c r="D7" t="s">
        <v>90</v>
      </c>
      <c r="G7" t="s">
        <v>24</v>
      </c>
    </row>
    <row r="8" spans="1:10" x14ac:dyDescent="0.25">
      <c r="G8" t="s">
        <v>73</v>
      </c>
    </row>
    <row r="9" spans="1:10" x14ac:dyDescent="0.25">
      <c r="D9" t="s">
        <v>5</v>
      </c>
      <c r="E9">
        <f>SUM(E3:E8)</f>
        <v>2500</v>
      </c>
      <c r="G9" t="s">
        <v>5</v>
      </c>
      <c r="H9">
        <f>SUM(H3:H8)</f>
        <v>4530</v>
      </c>
    </row>
    <row r="10" spans="1:10" x14ac:dyDescent="0.25">
      <c r="A10" t="s">
        <v>5</v>
      </c>
      <c r="B10">
        <f>SUM(B3:B9)</f>
        <v>21450</v>
      </c>
    </row>
    <row r="14" spans="1:10" x14ac:dyDescent="0.25">
      <c r="G14" s="16" t="s">
        <v>91</v>
      </c>
      <c r="H14" s="16"/>
    </row>
    <row r="15" spans="1:10" x14ac:dyDescent="0.25">
      <c r="G15" t="s">
        <v>0</v>
      </c>
      <c r="H15" t="s">
        <v>1</v>
      </c>
      <c r="J15" t="s">
        <v>92</v>
      </c>
    </row>
    <row r="16" spans="1:10" x14ac:dyDescent="0.25">
      <c r="A16" s="16" t="s">
        <v>19</v>
      </c>
      <c r="B16" s="16"/>
      <c r="G16" s="6" t="s">
        <v>6</v>
      </c>
      <c r="H16" s="6">
        <v>2450</v>
      </c>
      <c r="J16">
        <v>6100</v>
      </c>
    </row>
    <row r="17" spans="1:8" x14ac:dyDescent="0.25">
      <c r="A17" t="s">
        <v>0</v>
      </c>
      <c r="B17" t="s">
        <v>1</v>
      </c>
      <c r="E17" s="2" t="s">
        <v>12</v>
      </c>
      <c r="G17" s="6" t="s">
        <v>11</v>
      </c>
      <c r="H17" s="6">
        <v>1000</v>
      </c>
    </row>
    <row r="18" spans="1:8" x14ac:dyDescent="0.25">
      <c r="A18" t="s">
        <v>22</v>
      </c>
      <c r="B18">
        <v>15000</v>
      </c>
      <c r="E18" s="2">
        <f>B23-B10-H9-E9</f>
        <v>2620</v>
      </c>
      <c r="G18" s="6" t="s">
        <v>89</v>
      </c>
      <c r="H18" s="6">
        <v>1500</v>
      </c>
    </row>
    <row r="19" spans="1:8" x14ac:dyDescent="0.25">
      <c r="A19" t="s">
        <v>28</v>
      </c>
      <c r="B19">
        <v>10000</v>
      </c>
      <c r="G19" s="6" t="s">
        <v>87</v>
      </c>
      <c r="H19" s="6">
        <v>500</v>
      </c>
    </row>
    <row r="20" spans="1:8" x14ac:dyDescent="0.25">
      <c r="A20" t="s">
        <v>7</v>
      </c>
      <c r="B20">
        <v>6100</v>
      </c>
      <c r="G20" s="6" t="s">
        <v>44</v>
      </c>
      <c r="H20" s="6">
        <v>850</v>
      </c>
    </row>
    <row r="21" spans="1:8" x14ac:dyDescent="0.25">
      <c r="D21" s="16" t="s">
        <v>94</v>
      </c>
      <c r="E21" s="16"/>
    </row>
    <row r="22" spans="1:8" x14ac:dyDescent="0.25">
      <c r="D22" t="s">
        <v>0</v>
      </c>
      <c r="E22" t="s">
        <v>1</v>
      </c>
    </row>
    <row r="23" spans="1:8" x14ac:dyDescent="0.25">
      <c r="A23" t="s">
        <v>5</v>
      </c>
      <c r="B23">
        <f>SUM(B18:B22)</f>
        <v>31100</v>
      </c>
      <c r="D23" t="s">
        <v>95</v>
      </c>
      <c r="E23">
        <v>660</v>
      </c>
    </row>
    <row r="24" spans="1:8" x14ac:dyDescent="0.25">
      <c r="D24" t="s">
        <v>96</v>
      </c>
      <c r="E24">
        <v>400</v>
      </c>
    </row>
    <row r="25" spans="1:8" x14ac:dyDescent="0.25">
      <c r="D25" t="s">
        <v>97</v>
      </c>
      <c r="E25">
        <v>200</v>
      </c>
    </row>
    <row r="26" spans="1:8" x14ac:dyDescent="0.25">
      <c r="D26" t="s">
        <v>98</v>
      </c>
      <c r="E26">
        <v>200</v>
      </c>
      <c r="G26" t="s">
        <v>5</v>
      </c>
      <c r="H26">
        <f>SUM(H16:H25)</f>
        <v>6300</v>
      </c>
    </row>
    <row r="27" spans="1:8" x14ac:dyDescent="0.25">
      <c r="D27" t="s">
        <v>99</v>
      </c>
      <c r="E27">
        <v>1000</v>
      </c>
    </row>
    <row r="28" spans="1:8" x14ac:dyDescent="0.25">
      <c r="D28" t="s">
        <v>100</v>
      </c>
      <c r="E28">
        <v>500</v>
      </c>
    </row>
    <row r="29" spans="1:8" x14ac:dyDescent="0.25">
      <c r="D29" t="s">
        <v>101</v>
      </c>
      <c r="E29">
        <v>100</v>
      </c>
    </row>
    <row r="30" spans="1:8" x14ac:dyDescent="0.25">
      <c r="D30" t="s">
        <v>102</v>
      </c>
      <c r="E30">
        <v>100</v>
      </c>
    </row>
    <row r="31" spans="1:8" x14ac:dyDescent="0.25">
      <c r="D31" t="s">
        <v>103</v>
      </c>
      <c r="E31">
        <v>120</v>
      </c>
    </row>
    <row r="32" spans="1:8" x14ac:dyDescent="0.25">
      <c r="D32" t="s">
        <v>104</v>
      </c>
      <c r="E32">
        <v>120</v>
      </c>
    </row>
    <row r="33" spans="4:5" x14ac:dyDescent="0.25">
      <c r="D33" t="s">
        <v>105</v>
      </c>
      <c r="E33">
        <f>85+45</f>
        <v>130</v>
      </c>
    </row>
    <row r="35" spans="4:5" x14ac:dyDescent="0.25">
      <c r="D35" t="s">
        <v>5</v>
      </c>
      <c r="E35">
        <f>SUM(E23:E33)</f>
        <v>3530</v>
      </c>
    </row>
  </sheetData>
  <mergeCells count="6">
    <mergeCell ref="D21:E21"/>
    <mergeCell ref="A1:B1"/>
    <mergeCell ref="G1:H1"/>
    <mergeCell ref="A16:B16"/>
    <mergeCell ref="D1:E1"/>
    <mergeCell ref="G14:H14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15 Feb</vt:lpstr>
      <vt:lpstr>29 Feb</vt:lpstr>
      <vt:lpstr>15 Marzo</vt:lpstr>
      <vt:lpstr>30 Marzo</vt:lpstr>
      <vt:lpstr>15 Abril</vt:lpstr>
      <vt:lpstr>30 Abril</vt:lpstr>
      <vt:lpstr>15 Mayo</vt:lpstr>
      <vt:lpstr>30 Mayo</vt:lpstr>
      <vt:lpstr>15 Junio</vt:lpstr>
      <vt:lpstr>30 Junio</vt:lpstr>
      <vt:lpstr>15 Julio</vt:lpstr>
      <vt:lpstr>30 Julio</vt:lpstr>
      <vt:lpstr>15 Agosto</vt:lpstr>
      <vt:lpstr>30 Agosto</vt:lpstr>
      <vt:lpstr>15 Septiembre</vt:lpstr>
      <vt:lpstr>30 Septiembre</vt:lpstr>
      <vt:lpstr>15 Octubre</vt:lpstr>
      <vt:lpstr>30 Octubre</vt:lpstr>
      <vt:lpstr>15 Noviembre</vt:lpstr>
      <vt:lpstr>Deudas</vt:lpstr>
      <vt:lpstr>Jazz</vt:lpstr>
      <vt:lpstr>Laptop</vt:lpstr>
      <vt:lpstr>AT&amp;T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Ramon Zavala Soto</dc:creator>
  <cp:lastModifiedBy>Josue Ramon Zavala Soto</cp:lastModifiedBy>
  <dcterms:created xsi:type="dcterms:W3CDTF">2019-02-11T23:48:31Z</dcterms:created>
  <dcterms:modified xsi:type="dcterms:W3CDTF">2019-08-15T02:50:24Z</dcterms:modified>
</cp:coreProperties>
</file>