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heckCompatibility="1"/>
  <mc:AlternateContent xmlns:mc="http://schemas.openxmlformats.org/markup-compatibility/2006">
    <mc:Choice Requires="x15">
      <x15ac:absPath xmlns:x15ac="http://schemas.microsoft.com/office/spreadsheetml/2010/11/ac" url="D:\UNI\9no ciclo otra vez\ABASTO\TE1\"/>
    </mc:Choice>
  </mc:AlternateContent>
  <xr:revisionPtr revIDLastSave="0" documentId="8_{3794724A-208E-4455-AF47-3BD47C862A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ESUPUESTO" sheetId="9" r:id="rId1"/>
    <sheet name="COSTOS" sheetId="10" r:id="rId2"/>
    <sheet name="RESUMEN  EXP TEC " sheetId="7" state="hidden" r:id="rId3"/>
  </sheets>
  <definedNames>
    <definedName name="_xlnm.Print_Area" localSheetId="0">PRESUPUESTO!$A$1:$I$124</definedName>
    <definedName name="_xlnm.Print_Area" localSheetId="2">'RESUMEN  EXP TEC '!$A$1:$C$15</definedName>
    <definedName name="_xlnm.Print_Titles" localSheetId="0">PRESUPUESTO!$1:$7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9" l="1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" i="9"/>
  <c r="H115" i="9"/>
  <c r="H116" i="9"/>
  <c r="H117" i="9"/>
  <c r="H118" i="9"/>
  <c r="H119" i="9"/>
  <c r="H120" i="9"/>
  <c r="H121" i="9"/>
  <c r="H114" i="9"/>
  <c r="H102" i="9"/>
  <c r="H103" i="9"/>
  <c r="H104" i="9"/>
  <c r="H105" i="9"/>
  <c r="H106" i="9"/>
  <c r="H107" i="9"/>
  <c r="H108" i="9"/>
  <c r="H109" i="9"/>
  <c r="H110" i="9"/>
  <c r="H111" i="9"/>
  <c r="H101" i="9"/>
  <c r="H99" i="9" s="1"/>
  <c r="G8" i="10" s="1"/>
  <c r="H91" i="9"/>
  <c r="H92" i="9"/>
  <c r="H93" i="9"/>
  <c r="H94" i="9"/>
  <c r="H95" i="9"/>
  <c r="H96" i="9"/>
  <c r="H97" i="9"/>
  <c r="H90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61" i="9"/>
  <c r="H52" i="9"/>
  <c r="H53" i="9"/>
  <c r="H54" i="9"/>
  <c r="H55" i="9"/>
  <c r="H56" i="9"/>
  <c r="H57" i="9"/>
  <c r="H58" i="9"/>
  <c r="H51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24" i="9"/>
  <c r="H22" i="9"/>
  <c r="H21" i="9"/>
  <c r="H17" i="9"/>
  <c r="H18" i="9"/>
  <c r="H16" i="9"/>
  <c r="H13" i="9"/>
  <c r="H14" i="9"/>
  <c r="H12" i="9"/>
  <c r="H98" i="9"/>
  <c r="H88" i="9" l="1"/>
  <c r="G7" i="10" s="1"/>
  <c r="H112" i="9"/>
  <c r="G9" i="10" s="1"/>
  <c r="H49" i="9"/>
  <c r="G5" i="10" s="1"/>
  <c r="H59" i="9"/>
  <c r="G6" i="10" s="1"/>
  <c r="H19" i="9"/>
  <c r="G4" i="10" s="1"/>
  <c r="H10" i="9"/>
  <c r="C3" i="7"/>
  <c r="B5" i="7"/>
  <c r="G3" i="10" l="1"/>
  <c r="G10" i="10" s="1"/>
  <c r="H123" i="9"/>
  <c r="C9" i="7"/>
  <c r="F3" i="7"/>
  <c r="F5" i="7" s="1"/>
  <c r="C7" i="7"/>
  <c r="G12" i="10" l="1"/>
  <c r="G11" i="10"/>
  <c r="G14" i="10" s="1"/>
  <c r="B8" i="7"/>
  <c r="C8" i="7"/>
  <c r="C10" i="7" s="1"/>
  <c r="F4" i="7"/>
  <c r="F6" i="7" s="1"/>
  <c r="G15" i="10" l="1"/>
  <c r="G17" i="10"/>
  <c r="C11" i="7"/>
  <c r="C12" i="7" s="1"/>
  <c r="B13" i="7" l="1"/>
  <c r="C14" i="7"/>
  <c r="C4" i="7"/>
</calcChain>
</file>

<file path=xl/sharedStrings.xml><?xml version="1.0" encoding="utf-8"?>
<sst xmlns="http://schemas.openxmlformats.org/spreadsheetml/2006/main" count="348" uniqueCount="246">
  <si>
    <t>PRESUPUESTO</t>
  </si>
  <si>
    <t>Obra</t>
  </si>
  <si>
    <t>Fecha</t>
  </si>
  <si>
    <t>Ubicacion</t>
  </si>
  <si>
    <t>ITEM</t>
  </si>
  <si>
    <t>DESCRIPCION</t>
  </si>
  <si>
    <t>UNIDAD</t>
  </si>
  <si>
    <t>METRADO</t>
  </si>
  <si>
    <t>PRECIO S/.</t>
  </si>
  <si>
    <t>PARCIAL S/.</t>
  </si>
  <si>
    <t>01.00.00.00</t>
  </si>
  <si>
    <t>01.01.00.00</t>
  </si>
  <si>
    <t>TRABAJOS GENERALES</t>
  </si>
  <si>
    <t>01.01.01.00</t>
  </si>
  <si>
    <t>OBRAS GENERALES</t>
  </si>
  <si>
    <t>01.01.01.01</t>
  </si>
  <si>
    <t>Alquiles de Almacen y casera de Guardinia - Oficina</t>
  </si>
  <si>
    <t>mes</t>
  </si>
  <si>
    <t>01.01.01.02</t>
  </si>
  <si>
    <t>Cartel de Identificación de la Obra</t>
  </si>
  <si>
    <t>und</t>
  </si>
  <si>
    <t>01.01.01.03</t>
  </si>
  <si>
    <t>Movilización de Maquinarias, Equipos y Herramientas para la obra</t>
  </si>
  <si>
    <t>glb</t>
  </si>
  <si>
    <t>01.01.02.00</t>
  </si>
  <si>
    <t>SEGURIDAD Y SALUD</t>
  </si>
  <si>
    <t>01.01.02.01</t>
  </si>
  <si>
    <t>Equipo de Protección Individual</t>
  </si>
  <si>
    <t>01.01.02.02</t>
  </si>
  <si>
    <t>Equipo de Protección Colectiva</t>
  </si>
  <si>
    <t>01.01.02.03</t>
  </si>
  <si>
    <t>Capacitación en Seguridad y Salud</t>
  </si>
  <si>
    <t>01.02.00.00</t>
  </si>
  <si>
    <t>SISTEMA DE CAPTACIÓN</t>
  </si>
  <si>
    <t>01.02.01.00</t>
  </si>
  <si>
    <t>Trabajos Preliminares</t>
  </si>
  <si>
    <t>01.02.01.01</t>
  </si>
  <si>
    <t xml:space="preserve">Limpieza de Terreno Natural </t>
  </si>
  <si>
    <t>m2</t>
  </si>
  <si>
    <t>01.02.01.02</t>
  </si>
  <si>
    <t>Trazo y Replanteo Inicial de Obra</t>
  </si>
  <si>
    <t>01.02.02.00</t>
  </si>
  <si>
    <t>Movimiento de Tierras</t>
  </si>
  <si>
    <t>01.02.02.01</t>
  </si>
  <si>
    <t>Excavación Manual en Terreno Natural</t>
  </si>
  <si>
    <t>m3</t>
  </si>
  <si>
    <t>01.02.02.02</t>
  </si>
  <si>
    <t>Relleno con Material Propio</t>
  </si>
  <si>
    <t>01.02.02.03</t>
  </si>
  <si>
    <t>Colocación de Afirmado e=10m</t>
  </si>
  <si>
    <t>01.02.02.04</t>
  </si>
  <si>
    <t>Eliminación del Material Excedente dp=30m</t>
  </si>
  <si>
    <t>01.02.03.00</t>
  </si>
  <si>
    <t>Obras de Concreto Simple - Solado</t>
  </si>
  <si>
    <t>01.02.03.01</t>
  </si>
  <si>
    <t>Concreto f'c=140kg/cm2, e=4"</t>
  </si>
  <si>
    <t>01.02.04.00</t>
  </si>
  <si>
    <t>Obras de Concreto Armado</t>
  </si>
  <si>
    <t>01.02.04.01</t>
  </si>
  <si>
    <t>Concreto f'c=210 kg/cm2</t>
  </si>
  <si>
    <t>01.02.04.02</t>
  </si>
  <si>
    <t>Encofrado y Desencofrado Normal</t>
  </si>
  <si>
    <t>01.02.04.03</t>
  </si>
  <si>
    <t>Acero Corrugado fy=4200kg/cm2</t>
  </si>
  <si>
    <t>kg</t>
  </si>
  <si>
    <t>01.02.05.00</t>
  </si>
  <si>
    <t>Filtros</t>
  </si>
  <si>
    <t>01.02.05.01</t>
  </si>
  <si>
    <t>Colocación de Filtro de Grava Gruesa Dmax=3"</t>
  </si>
  <si>
    <t>01.02.05.02</t>
  </si>
  <si>
    <t>Colocación de Filtro de Grava Fina Dmax=1"</t>
  </si>
  <si>
    <t>01.02.05.03</t>
  </si>
  <si>
    <t>Colocación de Filtro de Arena Gruesa</t>
  </si>
  <si>
    <t>01.02.06.00</t>
  </si>
  <si>
    <t>Pintura</t>
  </si>
  <si>
    <t>01.02.06.01</t>
  </si>
  <si>
    <t>Pintura esmalte</t>
  </si>
  <si>
    <t>01.02.07.00</t>
  </si>
  <si>
    <t>Suministro e Instalación de Accesorios 1"</t>
  </si>
  <si>
    <t>01.02.07.01</t>
  </si>
  <si>
    <t>01.02.08.00</t>
  </si>
  <si>
    <t>Carpinteria Metálica</t>
  </si>
  <si>
    <t>01.02.08.01</t>
  </si>
  <si>
    <t>Tapa Metálica Sanitaria 0.60x0.60m e=1/8"</t>
  </si>
  <si>
    <t>01.02.09.00</t>
  </si>
  <si>
    <t>Cerco Perimétrico</t>
  </si>
  <si>
    <t>01.02.09.01</t>
  </si>
  <si>
    <t>Trazo y Replanteo Preliminar</t>
  </si>
  <si>
    <t>01.02.09.02</t>
  </si>
  <si>
    <t>01.02.10.00</t>
  </si>
  <si>
    <t>Obras de Concreto Simple</t>
  </si>
  <si>
    <t>01.02.10.01</t>
  </si>
  <si>
    <t>Dado de Concreto f'c=140kg/cm2</t>
  </si>
  <si>
    <t>01.03.00.00</t>
  </si>
  <si>
    <t>LINEAS DE CONDUCCIÓN (L=966m)</t>
  </si>
  <si>
    <t>01.03.01.00</t>
  </si>
  <si>
    <t>01.03.01.01</t>
  </si>
  <si>
    <t>Trazo, Nivelación y Replanteo de Zanjas</t>
  </si>
  <si>
    <t>m</t>
  </si>
  <si>
    <t>01.03.02.00</t>
  </si>
  <si>
    <t>01.03.02.01</t>
  </si>
  <si>
    <t>Excavación de Zanja 0.4x0.8m P/tub</t>
  </si>
  <si>
    <t>01.03.02.02</t>
  </si>
  <si>
    <t>Cama de Apoyo con Material Propio Zarandeado e=0.10m</t>
  </si>
  <si>
    <t>01.03.02.03</t>
  </si>
  <si>
    <t>Primer Relleno Compactado con Material Propio Zarandeado e=0.30m</t>
  </si>
  <si>
    <t>01.03.02.04</t>
  </si>
  <si>
    <t>Primer Relleno Compactado con Material Propio Zarandeado e=0.40m</t>
  </si>
  <si>
    <t>01.03.03.00</t>
  </si>
  <si>
    <t>Suministro e Instalación de Tuberias y Accesorios</t>
  </si>
  <si>
    <t>01.03.03.01</t>
  </si>
  <si>
    <t>Instalación de Tuberia PVC 1" C-10</t>
  </si>
  <si>
    <t>01.04.00.00</t>
  </si>
  <si>
    <t>RESERVORIO APOYADO DE 5m3</t>
  </si>
  <si>
    <t>01.04.01.00</t>
  </si>
  <si>
    <t>01.04.01.01</t>
  </si>
  <si>
    <t>Trazo y Replanteo</t>
  </si>
  <si>
    <t>01.04.02.00</t>
  </si>
  <si>
    <t>01.04.02.01</t>
  </si>
  <si>
    <t>01.04.02.02</t>
  </si>
  <si>
    <t>Eliminación del Material Excedente</t>
  </si>
  <si>
    <t>01.04.03.00</t>
  </si>
  <si>
    <t>01.04.03.01</t>
  </si>
  <si>
    <t>Solado de Concreto f'c=100kg/cm2 ; e=20cm</t>
  </si>
  <si>
    <t>01.04.04.00</t>
  </si>
  <si>
    <t>Obras de Concreto Armado Reservorio</t>
  </si>
  <si>
    <t>01.04.04.01</t>
  </si>
  <si>
    <t>Concreto f'c=210 kg/cm2 en Zapata</t>
  </si>
  <si>
    <t>01.04.04.02</t>
  </si>
  <si>
    <t>Acero Corrugado fy=4200kg/cm2 en Zapata</t>
  </si>
  <si>
    <t>01.04.04.03</t>
  </si>
  <si>
    <t>Concreto f'c=210kg/cm2 Para Losa de Cimentación</t>
  </si>
  <si>
    <t>01.04.04.04</t>
  </si>
  <si>
    <t>Acero Corrugado fy=4200 kg/cm2 Para losa de Cimentación</t>
  </si>
  <si>
    <t>01.04.04.05</t>
  </si>
  <si>
    <t>Concreto f'c=210kg/cm2 para Muro de Cuba</t>
  </si>
  <si>
    <t>01.04.04.06</t>
  </si>
  <si>
    <t>Acero Corrugado fy=4200 kg/cm2 Para Muro de Cuba</t>
  </si>
  <si>
    <t>01.04.04.07</t>
  </si>
  <si>
    <t>Concreto f'c=210kg/cm2 Para Losa de Techo</t>
  </si>
  <si>
    <t>01.04.04.08</t>
  </si>
  <si>
    <t>Acero Corrugado fy=4200 kg/cm2 Para losa de Techo</t>
  </si>
  <si>
    <t>01.04.05.00</t>
  </si>
  <si>
    <t>Caseta de Cloración</t>
  </si>
  <si>
    <t>01.04.05.01</t>
  </si>
  <si>
    <t>Concreto f'c=175 kg/cm2</t>
  </si>
  <si>
    <t>01.04.05.02</t>
  </si>
  <si>
    <t>Acero Corrugado fy=4200 kg/cm2</t>
  </si>
  <si>
    <t>01.04.05.03</t>
  </si>
  <si>
    <t>Suministro e Instalación de Puerta Tipo P-2</t>
  </si>
  <si>
    <t>01.04.05.04</t>
  </si>
  <si>
    <t>Junta Water Stop Neoprene 6"</t>
  </si>
  <si>
    <t>01.04.05.05</t>
  </si>
  <si>
    <t>Suministro e Instalación de Accesorios de Ventilación</t>
  </si>
  <si>
    <t>01.04.05.06</t>
  </si>
  <si>
    <t>Prueba Hidráulica de Estanqueado en Reservorio</t>
  </si>
  <si>
    <t>01.04.06.00</t>
  </si>
  <si>
    <t>Caseta de Válvulas y Caja de Rebose en Reservorio</t>
  </si>
  <si>
    <t>01.04.06.01</t>
  </si>
  <si>
    <t>01.04.06.02</t>
  </si>
  <si>
    <t>01.04.06.03</t>
  </si>
  <si>
    <t>01.04.06.04</t>
  </si>
  <si>
    <t>Suministro e Instalación de Accesorios de Entrada en Reservorio 1"</t>
  </si>
  <si>
    <t>01.05.00.00</t>
  </si>
  <si>
    <t>RED DE DISTRIBUCIÓN (L=1040m)</t>
  </si>
  <si>
    <t>01.05.01.00</t>
  </si>
  <si>
    <t>01.05.01.01</t>
  </si>
  <si>
    <t>01.05.02.00</t>
  </si>
  <si>
    <t>01.05.02.01</t>
  </si>
  <si>
    <t>Excavación de Zanja 0.40x0.70m P/tub</t>
  </si>
  <si>
    <t>01.05.02.02</t>
  </si>
  <si>
    <t>01.05.02.03</t>
  </si>
  <si>
    <t>Primer Relleno Compactado con Material Propio Zarandeado e=0.25m</t>
  </si>
  <si>
    <t>01.05.02.04</t>
  </si>
  <si>
    <t>Primer Relleno Compactado con Material Propio Zarandeado e=0.35m</t>
  </si>
  <si>
    <t>01.05.03.00</t>
  </si>
  <si>
    <t>01.05.03.01</t>
  </si>
  <si>
    <t>Suministro e instalación de Tubería PVC SAP 1" C-10</t>
  </si>
  <si>
    <t>01.05.03.02</t>
  </si>
  <si>
    <t>Suministro e Instalación de Tuberia PVC SAP 1/2" C-10</t>
  </si>
  <si>
    <t>01.06.00.00</t>
  </si>
  <si>
    <t>CAMARA ROMPEPRESIÓN</t>
  </si>
  <si>
    <t>01.06.01.00</t>
  </si>
  <si>
    <t>01.06.01.01</t>
  </si>
  <si>
    <t>01.06.02.00</t>
  </si>
  <si>
    <t>01.06.02.01</t>
  </si>
  <si>
    <t>01.06.03.00</t>
  </si>
  <si>
    <t>01.06.03.01</t>
  </si>
  <si>
    <t>Solado de Concreto f'c=100kg/cm2 e=10cm</t>
  </si>
  <si>
    <t>01.06.04.00</t>
  </si>
  <si>
    <t>01.06.04.01</t>
  </si>
  <si>
    <t>01.06.04.02</t>
  </si>
  <si>
    <t>01.06.04.03</t>
  </si>
  <si>
    <t>01.06.05.00</t>
  </si>
  <si>
    <t>Accesorios</t>
  </si>
  <si>
    <t>01.06.05.01</t>
  </si>
  <si>
    <t>Suministro e Instalación de Accesorios de Entrada 1" y Salida de 1"</t>
  </si>
  <si>
    <t>01.07.00.00</t>
  </si>
  <si>
    <t>CONEXIONES DOMICILIARIAS</t>
  </si>
  <si>
    <t>01.07.01.00</t>
  </si>
  <si>
    <t>01.07.01.01</t>
  </si>
  <si>
    <t>01.07.02.00</t>
  </si>
  <si>
    <t>01.07.02.01</t>
  </si>
  <si>
    <t>Excavación de Zanja 0.4x0.5m P/tub</t>
  </si>
  <si>
    <t>01.07.02.02</t>
  </si>
  <si>
    <t>01.07.02.03</t>
  </si>
  <si>
    <t>01.07.02.04</t>
  </si>
  <si>
    <t>Primer Relleno Compactado con Material Propio Zarandeado e=0.10m</t>
  </si>
  <si>
    <t>01.07.03.00</t>
  </si>
  <si>
    <t>Suministro e Instalación de Tuberias</t>
  </si>
  <si>
    <t>01.07.04.00</t>
  </si>
  <si>
    <t>Suministro e Instalación de Accesorios</t>
  </si>
  <si>
    <t>SUB TOTAL  S /.</t>
  </si>
  <si>
    <t>SISTEMA DE CAPTACION</t>
  </si>
  <si>
    <t>LINEA DE CONDUCCION</t>
  </si>
  <si>
    <t>RESERVORIO APOYADO</t>
  </si>
  <si>
    <t>RED DE DISTRIBUCION</t>
  </si>
  <si>
    <t>CAMARA ROMPEPRESION</t>
  </si>
  <si>
    <t>Costo Directo</t>
  </si>
  <si>
    <t>Gastos Generales (10%)</t>
  </si>
  <si>
    <t>Utilidad (5%)</t>
  </si>
  <si>
    <t>Subtotal</t>
  </si>
  <si>
    <t>Impuesto IGV (18%)</t>
  </si>
  <si>
    <t>Presupuesto Total</t>
  </si>
  <si>
    <t>RESUMEN EJECUTIVO</t>
  </si>
  <si>
    <t>REHABILITACION DEL CERCO PERIMETRICO DEL TERMINAL PORTUARIO DE CHIMBOTE</t>
  </si>
  <si>
    <t>COS. DIR. DE OBRA / SERVICIO  (S/):</t>
  </si>
  <si>
    <t>CD</t>
  </si>
  <si>
    <t>MON. TOT. DE OBRA (S/.):</t>
  </si>
  <si>
    <t>GG</t>
  </si>
  <si>
    <t>PLAZO DE EJECUCIÓN:DN DIAS</t>
  </si>
  <si>
    <t>DIAS</t>
  </si>
  <si>
    <t>UTIL</t>
  </si>
  <si>
    <t>CT</t>
  </si>
  <si>
    <t>COSTO DIRECTO</t>
  </si>
  <si>
    <t>GASTOS GENERALES</t>
  </si>
  <si>
    <t>UTILIDADES</t>
  </si>
  <si>
    <t>SUB TOTAL</t>
  </si>
  <si>
    <t>IGV</t>
  </si>
  <si>
    <t>COSTO TOTAL DEL SERVICIO</t>
  </si>
  <si>
    <t>COSTO EXPEDIENTE TECNICO</t>
  </si>
  <si>
    <t>COSTO TOTAL DE INVERSION</t>
  </si>
  <si>
    <t>“CREACION DEL SERVICIO DE AGUA POTABLE Y SANEAMIENTO RURAL EN AGUA BLANCA, DISTRITO DE HUAMACHUCO, PROVINCIA DE SANCHEZ CARRION – LA LIBERTAD”</t>
  </si>
  <si>
    <t>Mayo 2024</t>
  </si>
  <si>
    <t>LA LIBERTAD-SÁNCHEZ CARRIÓN-HUAMACHUCO-AGUABLANCA</t>
  </si>
  <si>
    <t>CREACION DEL SERVICIO DE AGUA POTABLE Y SANEAMIENTO RURAL EN AGUA BLANCA, DISTRITO DE HUAMACHUCO, PROVINCIA DE SANCHEZ CARRION – LA LIBERTAD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</si>
</sst>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0.0000000000%"/>
    <numFmt numFmtId="166" formatCode="[$S/.-280A]#,##0.00"/>
    <numFmt numFmtId="167" formatCode="#,##0.0"/>
    <numFmt numFmtId="168" formatCode="_-* #,##0.00\ &quot;€&quot;_-;\-* #,##0.00\ &quot;€&quot;_-;_-* &quot;-&quot;??\ &quot;€&quot;_-;_-@_-"/>
  </numFmts>
  <fonts count="29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u/>
      <sz val="15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MS Sans Serif"/>
    </font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b/>
      <u/>
      <sz val="11"/>
      <color indexed="62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7.9"/>
      <color indexed="8"/>
      <name val="Arial Narrow"/>
      <family val="2"/>
    </font>
    <font>
      <b/>
      <sz val="11"/>
      <color theme="1"/>
      <name val="Arial Narrow"/>
      <family val="2"/>
    </font>
    <font>
      <sz val="11"/>
      <color indexed="8"/>
      <name val="Calibri"/>
      <family val="2"/>
      <charset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>
      <alignment vertical="top"/>
    </xf>
    <xf numFmtId="0" fontId="5" fillId="0" borderId="0">
      <alignment vertical="top"/>
    </xf>
    <xf numFmtId="0" fontId="11" fillId="0" borderId="0"/>
    <xf numFmtId="0" fontId="12" fillId="0" borderId="0" applyNumberFormat="0" applyFon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5" fillId="0" borderId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14" fillId="0" borderId="0"/>
    <xf numFmtId="168" fontId="14" fillId="0" borderId="0" applyFont="0" applyFill="0" applyBorder="0" applyAlignment="0" applyProtection="0"/>
    <xf numFmtId="0" fontId="25" fillId="0" borderId="0"/>
    <xf numFmtId="0" fontId="6" fillId="0" borderId="0"/>
  </cellStyleXfs>
  <cellXfs count="110">
    <xf numFmtId="0" fontId="0" fillId="0" borderId="0" xfId="0">
      <alignment vertical="top"/>
    </xf>
    <xf numFmtId="0" fontId="0" fillId="0" borderId="0" xfId="0" applyAlignment="1"/>
    <xf numFmtId="4" fontId="0" fillId="0" borderId="0" xfId="0" applyNumberFormat="1" applyAlignment="1"/>
    <xf numFmtId="165" fontId="0" fillId="0" borderId="0" xfId="0" applyNumberFormat="1">
      <alignment vertical="top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" fontId="2" fillId="4" borderId="2" xfId="0" applyNumberFormat="1" applyFont="1" applyFill="1" applyBorder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7" fillId="0" borderId="0" xfId="0" applyNumberFormat="1" applyFont="1" applyAlignment="1">
      <alignment vertical="center"/>
    </xf>
    <xf numFmtId="166" fontId="3" fillId="5" borderId="0" xfId="0" applyNumberFormat="1" applyFont="1" applyFill="1" applyAlignment="1">
      <alignment horizontal="center" vertical="center"/>
    </xf>
    <xf numFmtId="166" fontId="9" fillId="5" borderId="0" xfId="0" applyNumberFormat="1" applyFont="1" applyFill="1" applyAlignment="1"/>
    <xf numFmtId="166" fontId="6" fillId="5" borderId="0" xfId="0" applyNumberFormat="1" applyFont="1" applyFill="1" applyAlignment="1">
      <alignment horizontal="center" vertical="center"/>
    </xf>
    <xf numFmtId="10" fontId="6" fillId="5" borderId="0" xfId="0" applyNumberFormat="1" applyFont="1" applyFill="1" applyAlignment="1">
      <alignment horizontal="center" vertical="center"/>
    </xf>
    <xf numFmtId="10" fontId="3" fillId="5" borderId="0" xfId="0" applyNumberFormat="1" applyFont="1" applyFill="1" applyAlignment="1">
      <alignment horizontal="center" vertical="center"/>
    </xf>
    <xf numFmtId="166" fontId="3" fillId="3" borderId="7" xfId="0" applyNumberFormat="1" applyFont="1" applyFill="1" applyBorder="1" applyAlignment="1">
      <alignment vertical="center"/>
    </xf>
    <xf numFmtId="166" fontId="6" fillId="3" borderId="3" xfId="0" applyNumberFormat="1" applyFont="1" applyFill="1" applyBorder="1" applyAlignment="1">
      <alignment horizontal="center" vertical="center"/>
    </xf>
    <xf numFmtId="166" fontId="10" fillId="3" borderId="5" xfId="0" applyNumberFormat="1" applyFont="1" applyFill="1" applyBorder="1" applyAlignment="1">
      <alignment horizontal="right" vertical="center"/>
    </xf>
    <xf numFmtId="166" fontId="3" fillId="5" borderId="8" xfId="0" applyNumberFormat="1" applyFont="1" applyFill="1" applyBorder="1" applyAlignment="1">
      <alignment horizontal="left" vertical="center"/>
    </xf>
    <xf numFmtId="166" fontId="3" fillId="5" borderId="6" xfId="0" applyNumberFormat="1" applyFont="1" applyFill="1" applyBorder="1" applyAlignment="1">
      <alignment horizontal="right" vertical="center"/>
    </xf>
    <xf numFmtId="166" fontId="9" fillId="5" borderId="8" xfId="0" applyNumberFormat="1" applyFont="1" applyFill="1" applyBorder="1" applyAlignment="1"/>
    <xf numFmtId="166" fontId="9" fillId="5" borderId="6" xfId="0" applyNumberFormat="1" applyFont="1" applyFill="1" applyBorder="1" applyAlignment="1"/>
    <xf numFmtId="166" fontId="6" fillId="5" borderId="8" xfId="0" applyNumberFormat="1" applyFont="1" applyFill="1" applyBorder="1" applyAlignment="1">
      <alignment vertical="center"/>
    </xf>
    <xf numFmtId="166" fontId="6" fillId="5" borderId="6" xfId="0" applyNumberFormat="1" applyFont="1" applyFill="1" applyBorder="1" applyAlignment="1">
      <alignment horizontal="right" vertical="center"/>
    </xf>
    <xf numFmtId="166" fontId="3" fillId="5" borderId="8" xfId="0" applyNumberFormat="1" applyFont="1" applyFill="1" applyBorder="1" applyAlignment="1">
      <alignment vertical="center"/>
    </xf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167" fontId="6" fillId="5" borderId="0" xfId="0" applyNumberFormat="1" applyFont="1" applyFill="1" applyAlignment="1">
      <alignment horizontal="right" vertical="center"/>
    </xf>
    <xf numFmtId="166" fontId="3" fillId="5" borderId="6" xfId="0" applyNumberFormat="1" applyFont="1" applyFill="1" applyBorder="1" applyAlignment="1">
      <alignment horizontal="left" vertical="center"/>
    </xf>
    <xf numFmtId="0" fontId="16" fillId="6" borderId="0" xfId="2" applyFont="1" applyFill="1"/>
    <xf numFmtId="0" fontId="18" fillId="6" borderId="0" xfId="3" applyFont="1" applyFill="1" applyBorder="1" applyAlignment="1">
      <alignment horizontal="center"/>
    </xf>
    <xf numFmtId="0" fontId="18" fillId="0" borderId="0" xfId="2" applyFont="1" applyAlignment="1">
      <alignment horizontal="left" vertical="center"/>
    </xf>
    <xf numFmtId="0" fontId="19" fillId="6" borderId="0" xfId="2" applyFont="1" applyFill="1"/>
    <xf numFmtId="0" fontId="19" fillId="6" borderId="0" xfId="3" applyFont="1" applyFill="1" applyBorder="1">
      <alignment vertical="center"/>
    </xf>
    <xf numFmtId="0" fontId="19" fillId="6" borderId="0" xfId="2" applyFont="1" applyFill="1" applyAlignment="1">
      <alignment horizontal="center"/>
    </xf>
    <xf numFmtId="4" fontId="16" fillId="6" borderId="0" xfId="2" applyNumberFormat="1" applyFont="1" applyFill="1"/>
    <xf numFmtId="0" fontId="16" fillId="0" borderId="0" xfId="2" applyFont="1"/>
    <xf numFmtId="0" fontId="18" fillId="7" borderId="4" xfId="2" applyFont="1" applyFill="1" applyBorder="1" applyAlignment="1">
      <alignment horizontal="center" vertical="center"/>
    </xf>
    <xf numFmtId="0" fontId="16" fillId="7" borderId="0" xfId="2" applyFont="1" applyFill="1"/>
    <xf numFmtId="0" fontId="20" fillId="7" borderId="0" xfId="2" applyFont="1" applyFill="1"/>
    <xf numFmtId="0" fontId="20" fillId="6" borderId="0" xfId="2" applyFont="1" applyFill="1" applyAlignment="1">
      <alignment vertical="center"/>
    </xf>
    <xf numFmtId="0" fontId="21" fillId="0" borderId="4" xfId="2" applyFont="1" applyBorder="1" applyAlignment="1">
      <alignment horizontal="center"/>
    </xf>
    <xf numFmtId="2" fontId="21" fillId="0" borderId="4" xfId="2" applyNumberFormat="1" applyFont="1" applyBorder="1" applyAlignment="1">
      <alignment horizontal="center" vertical="center"/>
    </xf>
    <xf numFmtId="4" fontId="21" fillId="0" borderId="4" xfId="2" applyNumberFormat="1" applyFont="1" applyBorder="1" applyAlignment="1">
      <alignment horizontal="center"/>
    </xf>
    <xf numFmtId="0" fontId="20" fillId="0" borderId="0" xfId="2" applyFont="1" applyAlignment="1">
      <alignment vertical="center"/>
    </xf>
    <xf numFmtId="0" fontId="20" fillId="6" borderId="0" xfId="2" applyFont="1" applyFill="1"/>
    <xf numFmtId="0" fontId="19" fillId="0" borderId="4" xfId="2" applyFont="1" applyBorder="1" applyAlignment="1">
      <alignment horizontal="center"/>
    </xf>
    <xf numFmtId="2" fontId="19" fillId="0" borderId="4" xfId="2" applyNumberFormat="1" applyFont="1" applyBorder="1" applyAlignment="1">
      <alignment horizontal="center"/>
    </xf>
    <xf numFmtId="0" fontId="18" fillId="0" borderId="0" xfId="2" applyFont="1" applyAlignment="1">
      <alignment horizontal="center" vertical="center" wrapText="1"/>
    </xf>
    <xf numFmtId="0" fontId="23" fillId="6" borderId="0" xfId="4" applyFont="1" applyFill="1">
      <alignment vertical="center"/>
    </xf>
    <xf numFmtId="0" fontId="16" fillId="6" borderId="0" xfId="2" applyFont="1" applyFill="1" applyAlignment="1">
      <alignment horizontal="center"/>
    </xf>
    <xf numFmtId="4" fontId="16" fillId="6" borderId="0" xfId="2" applyNumberFormat="1" applyFont="1" applyFill="1" applyAlignment="1">
      <alignment horizontal="center"/>
    </xf>
    <xf numFmtId="0" fontId="19" fillId="0" borderId="0" xfId="2" applyFont="1" applyAlignment="1">
      <alignment horizontal="center"/>
    </xf>
    <xf numFmtId="0" fontId="19" fillId="0" borderId="0" xfId="2" applyFont="1"/>
    <xf numFmtId="2" fontId="19" fillId="0" borderId="0" xfId="2" applyNumberFormat="1" applyFont="1" applyAlignment="1">
      <alignment horizontal="center" vertical="center"/>
    </xf>
    <xf numFmtId="4" fontId="19" fillId="0" borderId="0" xfId="2" applyNumberFormat="1" applyFont="1" applyAlignment="1">
      <alignment horizontal="center"/>
    </xf>
    <xf numFmtId="10" fontId="22" fillId="0" borderId="4" xfId="2" applyNumberFormat="1" applyFont="1" applyBorder="1" applyAlignment="1">
      <alignment horizontal="center" vertical="center"/>
    </xf>
    <xf numFmtId="4" fontId="18" fillId="7" borderId="4" xfId="2" applyNumberFormat="1" applyFont="1" applyFill="1" applyBorder="1"/>
    <xf numFmtId="2" fontId="18" fillId="7" borderId="4" xfId="2" applyNumberFormat="1" applyFont="1" applyFill="1" applyBorder="1" applyAlignment="1">
      <alignment horizontal="center" vertical="center"/>
    </xf>
    <xf numFmtId="0" fontId="24" fillId="0" borderId="4" xfId="2" applyFont="1" applyBorder="1" applyAlignment="1">
      <alignment horizontal="left" vertical="center" indent="2"/>
    </xf>
    <xf numFmtId="0" fontId="24" fillId="0" borderId="4" xfId="2" applyFont="1" applyBorder="1" applyAlignment="1">
      <alignment horizontal="left" indent="2"/>
    </xf>
    <xf numFmtId="0" fontId="22" fillId="0" borderId="4" xfId="2" applyFont="1" applyBorder="1" applyAlignment="1">
      <alignment horizontal="left" indent="3"/>
    </xf>
    <xf numFmtId="0" fontId="18" fillId="0" borderId="4" xfId="2" applyFont="1" applyBorder="1" applyAlignment="1">
      <alignment horizontal="left" indent="2"/>
    </xf>
    <xf numFmtId="0" fontId="22" fillId="0" borderId="4" xfId="2" applyFont="1" applyBorder="1" applyAlignment="1">
      <alignment horizontal="left" vertical="center" indent="3"/>
    </xf>
    <xf numFmtId="0" fontId="19" fillId="6" borderId="0" xfId="2" applyFont="1" applyFill="1" applyAlignment="1">
      <alignment horizontal="left" indent="3"/>
    </xf>
    <xf numFmtId="0" fontId="18" fillId="0" borderId="4" xfId="2" applyFont="1" applyBorder="1" applyAlignment="1">
      <alignment horizontal="center"/>
    </xf>
    <xf numFmtId="0" fontId="22" fillId="0" borderId="4" xfId="2" applyFont="1" applyBorder="1" applyAlignment="1">
      <alignment horizontal="center"/>
    </xf>
    <xf numFmtId="2" fontId="22" fillId="0" borderId="4" xfId="2" applyNumberFormat="1" applyFont="1" applyBorder="1" applyAlignment="1">
      <alignment horizontal="center" vertical="center"/>
    </xf>
    <xf numFmtId="4" fontId="22" fillId="0" borderId="4" xfId="2" applyNumberFormat="1" applyFont="1" applyBorder="1" applyAlignment="1">
      <alignment horizontal="center"/>
    </xf>
    <xf numFmtId="2" fontId="22" fillId="0" borderId="4" xfId="2" applyNumberFormat="1" applyFont="1" applyBorder="1" applyAlignment="1">
      <alignment horizontal="center" vertical="center" wrapText="1"/>
    </xf>
    <xf numFmtId="2" fontId="22" fillId="0" borderId="4" xfId="2" applyNumberFormat="1" applyFont="1" applyBorder="1" applyAlignment="1">
      <alignment horizontal="center"/>
    </xf>
    <xf numFmtId="4" fontId="18" fillId="0" borderId="4" xfId="2" applyNumberFormat="1" applyFont="1" applyBorder="1" applyAlignment="1">
      <alignment vertical="center" wrapText="1"/>
    </xf>
    <xf numFmtId="0" fontId="28" fillId="8" borderId="14" xfId="0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4" fontId="26" fillId="5" borderId="16" xfId="0" applyNumberFormat="1" applyFont="1" applyFill="1" applyBorder="1" applyAlignment="1">
      <alignment horizontal="center" vertical="center"/>
    </xf>
    <xf numFmtId="4" fontId="26" fillId="5" borderId="24" xfId="0" applyNumberFormat="1" applyFont="1" applyFill="1" applyBorder="1" applyAlignment="1">
      <alignment horizontal="center" vertical="center"/>
    </xf>
    <xf numFmtId="0" fontId="26" fillId="5" borderId="17" xfId="0" applyFont="1" applyFill="1" applyBorder="1" applyAlignment="1">
      <alignment horizontal="center" vertical="center"/>
    </xf>
    <xf numFmtId="4" fontId="26" fillId="5" borderId="19" xfId="0" applyNumberFormat="1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4" fontId="26" fillId="5" borderId="21" xfId="0" applyNumberFormat="1" applyFont="1" applyFill="1" applyBorder="1" applyAlignment="1">
      <alignment horizontal="center" vertical="center"/>
    </xf>
    <xf numFmtId="0" fontId="26" fillId="5" borderId="22" xfId="0" applyFont="1" applyFill="1" applyBorder="1" applyAlignment="1">
      <alignment horizontal="center" vertical="center"/>
    </xf>
    <xf numFmtId="0" fontId="26" fillId="5" borderId="0" xfId="0" applyFont="1" applyFill="1">
      <alignment vertical="top"/>
    </xf>
    <xf numFmtId="0" fontId="27" fillId="5" borderId="17" xfId="0" applyFont="1" applyFill="1" applyBorder="1">
      <alignment vertical="top"/>
    </xf>
    <xf numFmtId="0" fontId="27" fillId="5" borderId="18" xfId="0" applyFont="1" applyFill="1" applyBorder="1">
      <alignment vertical="top"/>
    </xf>
    <xf numFmtId="0" fontId="18" fillId="0" borderId="4" xfId="2" applyFont="1" applyBorder="1" applyAlignment="1">
      <alignment horizontal="center" vertical="center" wrapText="1"/>
    </xf>
    <xf numFmtId="0" fontId="18" fillId="7" borderId="4" xfId="2" applyFont="1" applyFill="1" applyBorder="1" applyAlignment="1">
      <alignment horizontal="left" vertical="center" indent="1"/>
    </xf>
    <xf numFmtId="0" fontId="17" fillId="6" borderId="0" xfId="2" applyFont="1" applyFill="1" applyAlignment="1">
      <alignment horizontal="center"/>
    </xf>
    <xf numFmtId="49" fontId="18" fillId="0" borderId="0" xfId="3" applyNumberFormat="1" applyFont="1" applyFill="1" applyAlignment="1">
      <alignment horizontal="left" vertical="center"/>
    </xf>
    <xf numFmtId="0" fontId="18" fillId="0" borderId="0" xfId="3" applyFont="1" applyFill="1" applyAlignment="1">
      <alignment horizontal="left" vertical="center"/>
    </xf>
    <xf numFmtId="0" fontId="18" fillId="7" borderId="7" xfId="2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7" borderId="5" xfId="2" applyFont="1" applyFill="1" applyBorder="1" applyAlignment="1">
      <alignment horizontal="left"/>
    </xf>
    <xf numFmtId="0" fontId="18" fillId="7" borderId="4" xfId="2" applyFont="1" applyFill="1" applyBorder="1" applyAlignment="1">
      <alignment horizontal="left" vertical="center" indent="1"/>
    </xf>
    <xf numFmtId="0" fontId="18" fillId="0" borderId="4" xfId="2" applyFont="1" applyBorder="1" applyAlignment="1">
      <alignment horizontal="center" vertical="center" wrapText="1"/>
    </xf>
    <xf numFmtId="0" fontId="18" fillId="0" borderId="0" xfId="3" applyFont="1" applyFill="1" applyAlignment="1">
      <alignment horizontal="center" vertical="center" wrapText="1"/>
    </xf>
    <xf numFmtId="0" fontId="18" fillId="7" borderId="7" xfId="2" applyFont="1" applyFill="1" applyBorder="1" applyAlignment="1">
      <alignment horizontal="center" vertical="center" wrapText="1"/>
    </xf>
    <xf numFmtId="0" fontId="18" fillId="7" borderId="3" xfId="2" applyFont="1" applyFill="1" applyBorder="1" applyAlignment="1">
      <alignment horizontal="center" vertical="center" wrapText="1"/>
    </xf>
    <xf numFmtId="0" fontId="18" fillId="7" borderId="5" xfId="2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horizontal="left" vertical="top"/>
    </xf>
    <xf numFmtId="0" fontId="27" fillId="5" borderId="15" xfId="0" applyFont="1" applyFill="1" applyBorder="1" applyAlignment="1">
      <alignment horizontal="left" vertical="top"/>
    </xf>
    <xf numFmtId="0" fontId="26" fillId="5" borderId="23" xfId="0" applyFont="1" applyFill="1" applyBorder="1" applyAlignment="1">
      <alignment horizontal="left" vertical="center" wrapText="1"/>
    </xf>
    <xf numFmtId="0" fontId="26" fillId="5" borderId="0" xfId="0" applyFont="1" applyFill="1" applyAlignment="1">
      <alignment horizontal="left" vertical="center" wrapText="1"/>
    </xf>
    <xf numFmtId="0" fontId="28" fillId="8" borderId="15" xfId="0" applyFont="1" applyFill="1" applyBorder="1" applyAlignment="1">
      <alignment horizontal="center" vertical="top"/>
    </xf>
    <xf numFmtId="0" fontId="26" fillId="5" borderId="18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6" fontId="3" fillId="0" borderId="6" xfId="0" applyNumberFormat="1" applyFont="1" applyBorder="1" applyAlignment="1">
      <alignment horizontal="center" vertical="center" wrapText="1"/>
    </xf>
  </cellXfs>
  <cellStyles count="14">
    <cellStyle name="Currency 2" xfId="11" xr:uid="{873734DD-B1C3-4AAB-8386-C8B9CB4864A2}"/>
    <cellStyle name="Excel Built-in Normal" xfId="12" xr:uid="{2615EE3B-631A-41A8-ACC3-98C3E6E8C384}"/>
    <cellStyle name="Millares [0] 2" xfId="7" xr:uid="{00000000-0005-0000-0000-000000000000}"/>
    <cellStyle name="Millares 2" xfId="3" xr:uid="{00000000-0005-0000-0000-000001000000}"/>
    <cellStyle name="Normal" xfId="0" builtinId="0"/>
    <cellStyle name="Normal 2" xfId="1" xr:uid="{00000000-0005-0000-0000-000003000000}"/>
    <cellStyle name="Normal 2 2" xfId="10" xr:uid="{EA4DA75A-E105-4DBA-B538-92C08437415F}"/>
    <cellStyle name="Normal 3" xfId="2" xr:uid="{00000000-0005-0000-0000-000004000000}"/>
    <cellStyle name="Normal 3 2" xfId="13" xr:uid="{593149EF-9E5D-4490-BB8F-708CBA20FF13}"/>
    <cellStyle name="Normal 4" xfId="5" xr:uid="{00000000-0005-0000-0000-000005000000}"/>
    <cellStyle name="Normal 5" xfId="8" xr:uid="{E8E8938F-96FC-4637-9B13-49A3FCD03DFD}"/>
    <cellStyle name="Porcentaje 2" xfId="4" xr:uid="{00000000-0005-0000-0000-000006000000}"/>
    <cellStyle name="Porcentaje 3" xfId="6" xr:uid="{00000000-0005-0000-0000-000007000000}"/>
    <cellStyle name="Porcentaje 4" xfId="9" xr:uid="{795A8044-26FC-40F9-9B13-9BADC2AFB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0</xdr:rowOff>
        </xdr:from>
        <xdr:to>
          <xdr:col>8</xdr:col>
          <xdr:colOff>0</xdr:colOff>
          <xdr:row>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0</xdr:rowOff>
        </xdr:from>
        <xdr:to>
          <xdr:col>8</xdr:col>
          <xdr:colOff>0</xdr:colOff>
          <xdr:row>0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8"/>
  <sheetViews>
    <sheetView showGridLines="0" showZeros="0" view="pageBreakPreview" topLeftCell="A71" zoomScale="85" zoomScaleNormal="85" zoomScaleSheetLayoutView="85" workbookViewId="0">
      <selection activeCell="C10" sqref="C10:F10"/>
    </sheetView>
  </sheetViews>
  <sheetFormatPr baseColWidth="10" defaultColWidth="11.5546875" defaultRowHeight="15.6" x14ac:dyDescent="0.3"/>
  <cols>
    <col min="1" max="1" width="2.6640625" style="29" customWidth="1"/>
    <col min="2" max="2" width="14.33203125" style="29" customWidth="1"/>
    <col min="3" max="3" width="60.6640625" style="29" customWidth="1"/>
    <col min="4" max="5" width="12.44140625" style="29" customWidth="1"/>
    <col min="6" max="7" width="11.6640625" style="29" customWidth="1"/>
    <col min="8" max="8" width="11.6640625" style="50" customWidth="1"/>
    <col min="9" max="9" width="3.109375" style="29" customWidth="1"/>
    <col min="10" max="10" width="33.6640625" style="29" customWidth="1"/>
    <col min="11" max="11" width="10.44140625" style="29" customWidth="1"/>
    <col min="12" max="12" width="7.88671875" style="29" customWidth="1"/>
    <col min="13" max="251" width="11.5546875" style="29"/>
    <col min="252" max="252" width="2.6640625" style="29" customWidth="1"/>
    <col min="253" max="253" width="15.6640625" style="29" customWidth="1"/>
    <col min="254" max="254" width="68.5546875" style="29" customWidth="1"/>
    <col min="255" max="255" width="12.44140625" style="29" customWidth="1"/>
    <col min="256" max="257" width="10.109375" style="29" customWidth="1"/>
    <col min="258" max="258" width="22.33203125" style="29" bestFit="1" customWidth="1"/>
    <col min="259" max="259" width="13.44140625" style="29" customWidth="1"/>
    <col min="260" max="260" width="13" style="29" customWidth="1"/>
    <col min="261" max="261" width="14.88671875" style="29" customWidth="1"/>
    <col min="262" max="262" width="3.109375" style="29" customWidth="1"/>
    <col min="263" max="263" width="18.109375" style="29" customWidth="1"/>
    <col min="264" max="507" width="11.5546875" style="29"/>
    <col min="508" max="508" width="2.6640625" style="29" customWidth="1"/>
    <col min="509" max="509" width="15.6640625" style="29" customWidth="1"/>
    <col min="510" max="510" width="68.5546875" style="29" customWidth="1"/>
    <col min="511" max="511" width="12.44140625" style="29" customWidth="1"/>
    <col min="512" max="513" width="10.109375" style="29" customWidth="1"/>
    <col min="514" max="514" width="22.33203125" style="29" bestFit="1" customWidth="1"/>
    <col min="515" max="515" width="13.44140625" style="29" customWidth="1"/>
    <col min="516" max="516" width="13" style="29" customWidth="1"/>
    <col min="517" max="517" width="14.88671875" style="29" customWidth="1"/>
    <col min="518" max="518" width="3.109375" style="29" customWidth="1"/>
    <col min="519" max="519" width="18.109375" style="29" customWidth="1"/>
    <col min="520" max="763" width="11.5546875" style="29"/>
    <col min="764" max="764" width="2.6640625" style="29" customWidth="1"/>
    <col min="765" max="765" width="15.6640625" style="29" customWidth="1"/>
    <col min="766" max="766" width="68.5546875" style="29" customWidth="1"/>
    <col min="767" max="767" width="12.44140625" style="29" customWidth="1"/>
    <col min="768" max="769" width="10.109375" style="29" customWidth="1"/>
    <col min="770" max="770" width="22.33203125" style="29" bestFit="1" customWidth="1"/>
    <col min="771" max="771" width="13.44140625" style="29" customWidth="1"/>
    <col min="772" max="772" width="13" style="29" customWidth="1"/>
    <col min="773" max="773" width="14.88671875" style="29" customWidth="1"/>
    <col min="774" max="774" width="3.109375" style="29" customWidth="1"/>
    <col min="775" max="775" width="18.109375" style="29" customWidth="1"/>
    <col min="776" max="1019" width="11.5546875" style="29"/>
    <col min="1020" max="1020" width="2.6640625" style="29" customWidth="1"/>
    <col min="1021" max="1021" width="15.6640625" style="29" customWidth="1"/>
    <col min="1022" max="1022" width="68.5546875" style="29" customWidth="1"/>
    <col min="1023" max="1023" width="12.44140625" style="29" customWidth="1"/>
    <col min="1024" max="1025" width="10.109375" style="29" customWidth="1"/>
    <col min="1026" max="1026" width="22.33203125" style="29" bestFit="1" customWidth="1"/>
    <col min="1027" max="1027" width="13.44140625" style="29" customWidth="1"/>
    <col min="1028" max="1028" width="13" style="29" customWidth="1"/>
    <col min="1029" max="1029" width="14.88671875" style="29" customWidth="1"/>
    <col min="1030" max="1030" width="3.109375" style="29" customWidth="1"/>
    <col min="1031" max="1031" width="18.109375" style="29" customWidth="1"/>
    <col min="1032" max="1275" width="11.5546875" style="29"/>
    <col min="1276" max="1276" width="2.6640625" style="29" customWidth="1"/>
    <col min="1277" max="1277" width="15.6640625" style="29" customWidth="1"/>
    <col min="1278" max="1278" width="68.5546875" style="29" customWidth="1"/>
    <col min="1279" max="1279" width="12.44140625" style="29" customWidth="1"/>
    <col min="1280" max="1281" width="10.109375" style="29" customWidth="1"/>
    <col min="1282" max="1282" width="22.33203125" style="29" bestFit="1" customWidth="1"/>
    <col min="1283" max="1283" width="13.44140625" style="29" customWidth="1"/>
    <col min="1284" max="1284" width="13" style="29" customWidth="1"/>
    <col min="1285" max="1285" width="14.88671875" style="29" customWidth="1"/>
    <col min="1286" max="1286" width="3.109375" style="29" customWidth="1"/>
    <col min="1287" max="1287" width="18.109375" style="29" customWidth="1"/>
    <col min="1288" max="1531" width="11.5546875" style="29"/>
    <col min="1532" max="1532" width="2.6640625" style="29" customWidth="1"/>
    <col min="1533" max="1533" width="15.6640625" style="29" customWidth="1"/>
    <col min="1534" max="1534" width="68.5546875" style="29" customWidth="1"/>
    <col min="1535" max="1535" width="12.44140625" style="29" customWidth="1"/>
    <col min="1536" max="1537" width="10.109375" style="29" customWidth="1"/>
    <col min="1538" max="1538" width="22.33203125" style="29" bestFit="1" customWidth="1"/>
    <col min="1539" max="1539" width="13.44140625" style="29" customWidth="1"/>
    <col min="1540" max="1540" width="13" style="29" customWidth="1"/>
    <col min="1541" max="1541" width="14.88671875" style="29" customWidth="1"/>
    <col min="1542" max="1542" width="3.109375" style="29" customWidth="1"/>
    <col min="1543" max="1543" width="18.109375" style="29" customWidth="1"/>
    <col min="1544" max="1787" width="11.5546875" style="29"/>
    <col min="1788" max="1788" width="2.6640625" style="29" customWidth="1"/>
    <col min="1789" max="1789" width="15.6640625" style="29" customWidth="1"/>
    <col min="1790" max="1790" width="68.5546875" style="29" customWidth="1"/>
    <col min="1791" max="1791" width="12.44140625" style="29" customWidth="1"/>
    <col min="1792" max="1793" width="10.109375" style="29" customWidth="1"/>
    <col min="1794" max="1794" width="22.33203125" style="29" bestFit="1" customWidth="1"/>
    <col min="1795" max="1795" width="13.44140625" style="29" customWidth="1"/>
    <col min="1796" max="1796" width="13" style="29" customWidth="1"/>
    <col min="1797" max="1797" width="14.88671875" style="29" customWidth="1"/>
    <col min="1798" max="1798" width="3.109375" style="29" customWidth="1"/>
    <col min="1799" max="1799" width="18.109375" style="29" customWidth="1"/>
    <col min="1800" max="2043" width="11.5546875" style="29"/>
    <col min="2044" max="2044" width="2.6640625" style="29" customWidth="1"/>
    <col min="2045" max="2045" width="15.6640625" style="29" customWidth="1"/>
    <col min="2046" max="2046" width="68.5546875" style="29" customWidth="1"/>
    <col min="2047" max="2047" width="12.44140625" style="29" customWidth="1"/>
    <col min="2048" max="2049" width="10.109375" style="29" customWidth="1"/>
    <col min="2050" max="2050" width="22.33203125" style="29" bestFit="1" customWidth="1"/>
    <col min="2051" max="2051" width="13.44140625" style="29" customWidth="1"/>
    <col min="2052" max="2052" width="13" style="29" customWidth="1"/>
    <col min="2053" max="2053" width="14.88671875" style="29" customWidth="1"/>
    <col min="2054" max="2054" width="3.109375" style="29" customWidth="1"/>
    <col min="2055" max="2055" width="18.109375" style="29" customWidth="1"/>
    <col min="2056" max="2299" width="11.5546875" style="29"/>
    <col min="2300" max="2300" width="2.6640625" style="29" customWidth="1"/>
    <col min="2301" max="2301" width="15.6640625" style="29" customWidth="1"/>
    <col min="2302" max="2302" width="68.5546875" style="29" customWidth="1"/>
    <col min="2303" max="2303" width="12.44140625" style="29" customWidth="1"/>
    <col min="2304" max="2305" width="10.109375" style="29" customWidth="1"/>
    <col min="2306" max="2306" width="22.33203125" style="29" bestFit="1" customWidth="1"/>
    <col min="2307" max="2307" width="13.44140625" style="29" customWidth="1"/>
    <col min="2308" max="2308" width="13" style="29" customWidth="1"/>
    <col min="2309" max="2309" width="14.88671875" style="29" customWidth="1"/>
    <col min="2310" max="2310" width="3.109375" style="29" customWidth="1"/>
    <col min="2311" max="2311" width="18.109375" style="29" customWidth="1"/>
    <col min="2312" max="2555" width="11.5546875" style="29"/>
    <col min="2556" max="2556" width="2.6640625" style="29" customWidth="1"/>
    <col min="2557" max="2557" width="15.6640625" style="29" customWidth="1"/>
    <col min="2558" max="2558" width="68.5546875" style="29" customWidth="1"/>
    <col min="2559" max="2559" width="12.44140625" style="29" customWidth="1"/>
    <col min="2560" max="2561" width="10.109375" style="29" customWidth="1"/>
    <col min="2562" max="2562" width="22.33203125" style="29" bestFit="1" customWidth="1"/>
    <col min="2563" max="2563" width="13.44140625" style="29" customWidth="1"/>
    <col min="2564" max="2564" width="13" style="29" customWidth="1"/>
    <col min="2565" max="2565" width="14.88671875" style="29" customWidth="1"/>
    <col min="2566" max="2566" width="3.109375" style="29" customWidth="1"/>
    <col min="2567" max="2567" width="18.109375" style="29" customWidth="1"/>
    <col min="2568" max="2811" width="11.5546875" style="29"/>
    <col min="2812" max="2812" width="2.6640625" style="29" customWidth="1"/>
    <col min="2813" max="2813" width="15.6640625" style="29" customWidth="1"/>
    <col min="2814" max="2814" width="68.5546875" style="29" customWidth="1"/>
    <col min="2815" max="2815" width="12.44140625" style="29" customWidth="1"/>
    <col min="2816" max="2817" width="10.109375" style="29" customWidth="1"/>
    <col min="2818" max="2818" width="22.33203125" style="29" bestFit="1" customWidth="1"/>
    <col min="2819" max="2819" width="13.44140625" style="29" customWidth="1"/>
    <col min="2820" max="2820" width="13" style="29" customWidth="1"/>
    <col min="2821" max="2821" width="14.88671875" style="29" customWidth="1"/>
    <col min="2822" max="2822" width="3.109375" style="29" customWidth="1"/>
    <col min="2823" max="2823" width="18.109375" style="29" customWidth="1"/>
    <col min="2824" max="3067" width="11.5546875" style="29"/>
    <col min="3068" max="3068" width="2.6640625" style="29" customWidth="1"/>
    <col min="3069" max="3069" width="15.6640625" style="29" customWidth="1"/>
    <col min="3070" max="3070" width="68.5546875" style="29" customWidth="1"/>
    <col min="3071" max="3071" width="12.44140625" style="29" customWidth="1"/>
    <col min="3072" max="3073" width="10.109375" style="29" customWidth="1"/>
    <col min="3074" max="3074" width="22.33203125" style="29" bestFit="1" customWidth="1"/>
    <col min="3075" max="3075" width="13.44140625" style="29" customWidth="1"/>
    <col min="3076" max="3076" width="13" style="29" customWidth="1"/>
    <col min="3077" max="3077" width="14.88671875" style="29" customWidth="1"/>
    <col min="3078" max="3078" width="3.109375" style="29" customWidth="1"/>
    <col min="3079" max="3079" width="18.109375" style="29" customWidth="1"/>
    <col min="3080" max="3323" width="11.5546875" style="29"/>
    <col min="3324" max="3324" width="2.6640625" style="29" customWidth="1"/>
    <col min="3325" max="3325" width="15.6640625" style="29" customWidth="1"/>
    <col min="3326" max="3326" width="68.5546875" style="29" customWidth="1"/>
    <col min="3327" max="3327" width="12.44140625" style="29" customWidth="1"/>
    <col min="3328" max="3329" width="10.109375" style="29" customWidth="1"/>
    <col min="3330" max="3330" width="22.33203125" style="29" bestFit="1" customWidth="1"/>
    <col min="3331" max="3331" width="13.44140625" style="29" customWidth="1"/>
    <col min="3332" max="3332" width="13" style="29" customWidth="1"/>
    <col min="3333" max="3333" width="14.88671875" style="29" customWidth="1"/>
    <col min="3334" max="3334" width="3.109375" style="29" customWidth="1"/>
    <col min="3335" max="3335" width="18.109375" style="29" customWidth="1"/>
    <col min="3336" max="3579" width="11.5546875" style="29"/>
    <col min="3580" max="3580" width="2.6640625" style="29" customWidth="1"/>
    <col min="3581" max="3581" width="15.6640625" style="29" customWidth="1"/>
    <col min="3582" max="3582" width="68.5546875" style="29" customWidth="1"/>
    <col min="3583" max="3583" width="12.44140625" style="29" customWidth="1"/>
    <col min="3584" max="3585" width="10.109375" style="29" customWidth="1"/>
    <col min="3586" max="3586" width="22.33203125" style="29" bestFit="1" customWidth="1"/>
    <col min="3587" max="3587" width="13.44140625" style="29" customWidth="1"/>
    <col min="3588" max="3588" width="13" style="29" customWidth="1"/>
    <col min="3589" max="3589" width="14.88671875" style="29" customWidth="1"/>
    <col min="3590" max="3590" width="3.109375" style="29" customWidth="1"/>
    <col min="3591" max="3591" width="18.109375" style="29" customWidth="1"/>
    <col min="3592" max="3835" width="11.5546875" style="29"/>
    <col min="3836" max="3836" width="2.6640625" style="29" customWidth="1"/>
    <col min="3837" max="3837" width="15.6640625" style="29" customWidth="1"/>
    <col min="3838" max="3838" width="68.5546875" style="29" customWidth="1"/>
    <col min="3839" max="3839" width="12.44140625" style="29" customWidth="1"/>
    <col min="3840" max="3841" width="10.109375" style="29" customWidth="1"/>
    <col min="3842" max="3842" width="22.33203125" style="29" bestFit="1" customWidth="1"/>
    <col min="3843" max="3843" width="13.44140625" style="29" customWidth="1"/>
    <col min="3844" max="3844" width="13" style="29" customWidth="1"/>
    <col min="3845" max="3845" width="14.88671875" style="29" customWidth="1"/>
    <col min="3846" max="3846" width="3.109375" style="29" customWidth="1"/>
    <col min="3847" max="3847" width="18.109375" style="29" customWidth="1"/>
    <col min="3848" max="4091" width="11.5546875" style="29"/>
    <col min="4092" max="4092" width="2.6640625" style="29" customWidth="1"/>
    <col min="4093" max="4093" width="15.6640625" style="29" customWidth="1"/>
    <col min="4094" max="4094" width="68.5546875" style="29" customWidth="1"/>
    <col min="4095" max="4095" width="12.44140625" style="29" customWidth="1"/>
    <col min="4096" max="4097" width="10.109375" style="29" customWidth="1"/>
    <col min="4098" max="4098" width="22.33203125" style="29" bestFit="1" customWidth="1"/>
    <col min="4099" max="4099" width="13.44140625" style="29" customWidth="1"/>
    <col min="4100" max="4100" width="13" style="29" customWidth="1"/>
    <col min="4101" max="4101" width="14.88671875" style="29" customWidth="1"/>
    <col min="4102" max="4102" width="3.109375" style="29" customWidth="1"/>
    <col min="4103" max="4103" width="18.109375" style="29" customWidth="1"/>
    <col min="4104" max="4347" width="11.5546875" style="29"/>
    <col min="4348" max="4348" width="2.6640625" style="29" customWidth="1"/>
    <col min="4349" max="4349" width="15.6640625" style="29" customWidth="1"/>
    <col min="4350" max="4350" width="68.5546875" style="29" customWidth="1"/>
    <col min="4351" max="4351" width="12.44140625" style="29" customWidth="1"/>
    <col min="4352" max="4353" width="10.109375" style="29" customWidth="1"/>
    <col min="4354" max="4354" width="22.33203125" style="29" bestFit="1" customWidth="1"/>
    <col min="4355" max="4355" width="13.44140625" style="29" customWidth="1"/>
    <col min="4356" max="4356" width="13" style="29" customWidth="1"/>
    <col min="4357" max="4357" width="14.88671875" style="29" customWidth="1"/>
    <col min="4358" max="4358" width="3.109375" style="29" customWidth="1"/>
    <col min="4359" max="4359" width="18.109375" style="29" customWidth="1"/>
    <col min="4360" max="4603" width="11.5546875" style="29"/>
    <col min="4604" max="4604" width="2.6640625" style="29" customWidth="1"/>
    <col min="4605" max="4605" width="15.6640625" style="29" customWidth="1"/>
    <col min="4606" max="4606" width="68.5546875" style="29" customWidth="1"/>
    <col min="4607" max="4607" width="12.44140625" style="29" customWidth="1"/>
    <col min="4608" max="4609" width="10.109375" style="29" customWidth="1"/>
    <col min="4610" max="4610" width="22.33203125" style="29" bestFit="1" customWidth="1"/>
    <col min="4611" max="4611" width="13.44140625" style="29" customWidth="1"/>
    <col min="4612" max="4612" width="13" style="29" customWidth="1"/>
    <col min="4613" max="4613" width="14.88671875" style="29" customWidth="1"/>
    <col min="4614" max="4614" width="3.109375" style="29" customWidth="1"/>
    <col min="4615" max="4615" width="18.109375" style="29" customWidth="1"/>
    <col min="4616" max="4859" width="11.5546875" style="29"/>
    <col min="4860" max="4860" width="2.6640625" style="29" customWidth="1"/>
    <col min="4861" max="4861" width="15.6640625" style="29" customWidth="1"/>
    <col min="4862" max="4862" width="68.5546875" style="29" customWidth="1"/>
    <col min="4863" max="4863" width="12.44140625" style="29" customWidth="1"/>
    <col min="4864" max="4865" width="10.109375" style="29" customWidth="1"/>
    <col min="4866" max="4866" width="22.33203125" style="29" bestFit="1" customWidth="1"/>
    <col min="4867" max="4867" width="13.44140625" style="29" customWidth="1"/>
    <col min="4868" max="4868" width="13" style="29" customWidth="1"/>
    <col min="4869" max="4869" width="14.88671875" style="29" customWidth="1"/>
    <col min="4870" max="4870" width="3.109375" style="29" customWidth="1"/>
    <col min="4871" max="4871" width="18.109375" style="29" customWidth="1"/>
    <col min="4872" max="5115" width="11.5546875" style="29"/>
    <col min="5116" max="5116" width="2.6640625" style="29" customWidth="1"/>
    <col min="5117" max="5117" width="15.6640625" style="29" customWidth="1"/>
    <col min="5118" max="5118" width="68.5546875" style="29" customWidth="1"/>
    <col min="5119" max="5119" width="12.44140625" style="29" customWidth="1"/>
    <col min="5120" max="5121" width="10.109375" style="29" customWidth="1"/>
    <col min="5122" max="5122" width="22.33203125" style="29" bestFit="1" customWidth="1"/>
    <col min="5123" max="5123" width="13.44140625" style="29" customWidth="1"/>
    <col min="5124" max="5124" width="13" style="29" customWidth="1"/>
    <col min="5125" max="5125" width="14.88671875" style="29" customWidth="1"/>
    <col min="5126" max="5126" width="3.109375" style="29" customWidth="1"/>
    <col min="5127" max="5127" width="18.109375" style="29" customWidth="1"/>
    <col min="5128" max="5371" width="11.5546875" style="29"/>
    <col min="5372" max="5372" width="2.6640625" style="29" customWidth="1"/>
    <col min="5373" max="5373" width="15.6640625" style="29" customWidth="1"/>
    <col min="5374" max="5374" width="68.5546875" style="29" customWidth="1"/>
    <col min="5375" max="5375" width="12.44140625" style="29" customWidth="1"/>
    <col min="5376" max="5377" width="10.109375" style="29" customWidth="1"/>
    <col min="5378" max="5378" width="22.33203125" style="29" bestFit="1" customWidth="1"/>
    <col min="5379" max="5379" width="13.44140625" style="29" customWidth="1"/>
    <col min="5380" max="5380" width="13" style="29" customWidth="1"/>
    <col min="5381" max="5381" width="14.88671875" style="29" customWidth="1"/>
    <col min="5382" max="5382" width="3.109375" style="29" customWidth="1"/>
    <col min="5383" max="5383" width="18.109375" style="29" customWidth="1"/>
    <col min="5384" max="5627" width="11.5546875" style="29"/>
    <col min="5628" max="5628" width="2.6640625" style="29" customWidth="1"/>
    <col min="5629" max="5629" width="15.6640625" style="29" customWidth="1"/>
    <col min="5630" max="5630" width="68.5546875" style="29" customWidth="1"/>
    <col min="5631" max="5631" width="12.44140625" style="29" customWidth="1"/>
    <col min="5632" max="5633" width="10.109375" style="29" customWidth="1"/>
    <col min="5634" max="5634" width="22.33203125" style="29" bestFit="1" customWidth="1"/>
    <col min="5635" max="5635" width="13.44140625" style="29" customWidth="1"/>
    <col min="5636" max="5636" width="13" style="29" customWidth="1"/>
    <col min="5637" max="5637" width="14.88671875" style="29" customWidth="1"/>
    <col min="5638" max="5638" width="3.109375" style="29" customWidth="1"/>
    <col min="5639" max="5639" width="18.109375" style="29" customWidth="1"/>
    <col min="5640" max="5883" width="11.5546875" style="29"/>
    <col min="5884" max="5884" width="2.6640625" style="29" customWidth="1"/>
    <col min="5885" max="5885" width="15.6640625" style="29" customWidth="1"/>
    <col min="5886" max="5886" width="68.5546875" style="29" customWidth="1"/>
    <col min="5887" max="5887" width="12.44140625" style="29" customWidth="1"/>
    <col min="5888" max="5889" width="10.109375" style="29" customWidth="1"/>
    <col min="5890" max="5890" width="22.33203125" style="29" bestFit="1" customWidth="1"/>
    <col min="5891" max="5891" width="13.44140625" style="29" customWidth="1"/>
    <col min="5892" max="5892" width="13" style="29" customWidth="1"/>
    <col min="5893" max="5893" width="14.88671875" style="29" customWidth="1"/>
    <col min="5894" max="5894" width="3.109375" style="29" customWidth="1"/>
    <col min="5895" max="5895" width="18.109375" style="29" customWidth="1"/>
    <col min="5896" max="6139" width="11.5546875" style="29"/>
    <col min="6140" max="6140" width="2.6640625" style="29" customWidth="1"/>
    <col min="6141" max="6141" width="15.6640625" style="29" customWidth="1"/>
    <col min="6142" max="6142" width="68.5546875" style="29" customWidth="1"/>
    <col min="6143" max="6143" width="12.44140625" style="29" customWidth="1"/>
    <col min="6144" max="6145" width="10.109375" style="29" customWidth="1"/>
    <col min="6146" max="6146" width="22.33203125" style="29" bestFit="1" customWidth="1"/>
    <col min="6147" max="6147" width="13.44140625" style="29" customWidth="1"/>
    <col min="6148" max="6148" width="13" style="29" customWidth="1"/>
    <col min="6149" max="6149" width="14.88671875" style="29" customWidth="1"/>
    <col min="6150" max="6150" width="3.109375" style="29" customWidth="1"/>
    <col min="6151" max="6151" width="18.109375" style="29" customWidth="1"/>
    <col min="6152" max="6395" width="11.5546875" style="29"/>
    <col min="6396" max="6396" width="2.6640625" style="29" customWidth="1"/>
    <col min="6397" max="6397" width="15.6640625" style="29" customWidth="1"/>
    <col min="6398" max="6398" width="68.5546875" style="29" customWidth="1"/>
    <col min="6399" max="6399" width="12.44140625" style="29" customWidth="1"/>
    <col min="6400" max="6401" width="10.109375" style="29" customWidth="1"/>
    <col min="6402" max="6402" width="22.33203125" style="29" bestFit="1" customWidth="1"/>
    <col min="6403" max="6403" width="13.44140625" style="29" customWidth="1"/>
    <col min="6404" max="6404" width="13" style="29" customWidth="1"/>
    <col min="6405" max="6405" width="14.88671875" style="29" customWidth="1"/>
    <col min="6406" max="6406" width="3.109375" style="29" customWidth="1"/>
    <col min="6407" max="6407" width="18.109375" style="29" customWidth="1"/>
    <col min="6408" max="6651" width="11.5546875" style="29"/>
    <col min="6652" max="6652" width="2.6640625" style="29" customWidth="1"/>
    <col min="6653" max="6653" width="15.6640625" style="29" customWidth="1"/>
    <col min="6654" max="6654" width="68.5546875" style="29" customWidth="1"/>
    <col min="6655" max="6655" width="12.44140625" style="29" customWidth="1"/>
    <col min="6656" max="6657" width="10.109375" style="29" customWidth="1"/>
    <col min="6658" max="6658" width="22.33203125" style="29" bestFit="1" customWidth="1"/>
    <col min="6659" max="6659" width="13.44140625" style="29" customWidth="1"/>
    <col min="6660" max="6660" width="13" style="29" customWidth="1"/>
    <col min="6661" max="6661" width="14.88671875" style="29" customWidth="1"/>
    <col min="6662" max="6662" width="3.109375" style="29" customWidth="1"/>
    <col min="6663" max="6663" width="18.109375" style="29" customWidth="1"/>
    <col min="6664" max="6907" width="11.5546875" style="29"/>
    <col min="6908" max="6908" width="2.6640625" style="29" customWidth="1"/>
    <col min="6909" max="6909" width="15.6640625" style="29" customWidth="1"/>
    <col min="6910" max="6910" width="68.5546875" style="29" customWidth="1"/>
    <col min="6911" max="6911" width="12.44140625" style="29" customWidth="1"/>
    <col min="6912" max="6913" width="10.109375" style="29" customWidth="1"/>
    <col min="6914" max="6914" width="22.33203125" style="29" bestFit="1" customWidth="1"/>
    <col min="6915" max="6915" width="13.44140625" style="29" customWidth="1"/>
    <col min="6916" max="6916" width="13" style="29" customWidth="1"/>
    <col min="6917" max="6917" width="14.88671875" style="29" customWidth="1"/>
    <col min="6918" max="6918" width="3.109375" style="29" customWidth="1"/>
    <col min="6919" max="6919" width="18.109375" style="29" customWidth="1"/>
    <col min="6920" max="7163" width="11.5546875" style="29"/>
    <col min="7164" max="7164" width="2.6640625" style="29" customWidth="1"/>
    <col min="7165" max="7165" width="15.6640625" style="29" customWidth="1"/>
    <col min="7166" max="7166" width="68.5546875" style="29" customWidth="1"/>
    <col min="7167" max="7167" width="12.44140625" style="29" customWidth="1"/>
    <col min="7168" max="7169" width="10.109375" style="29" customWidth="1"/>
    <col min="7170" max="7170" width="22.33203125" style="29" bestFit="1" customWidth="1"/>
    <col min="7171" max="7171" width="13.44140625" style="29" customWidth="1"/>
    <col min="7172" max="7172" width="13" style="29" customWidth="1"/>
    <col min="7173" max="7173" width="14.88671875" style="29" customWidth="1"/>
    <col min="7174" max="7174" width="3.109375" style="29" customWidth="1"/>
    <col min="7175" max="7175" width="18.109375" style="29" customWidth="1"/>
    <col min="7176" max="7419" width="11.5546875" style="29"/>
    <col min="7420" max="7420" width="2.6640625" style="29" customWidth="1"/>
    <col min="7421" max="7421" width="15.6640625" style="29" customWidth="1"/>
    <col min="7422" max="7422" width="68.5546875" style="29" customWidth="1"/>
    <col min="7423" max="7423" width="12.44140625" style="29" customWidth="1"/>
    <col min="7424" max="7425" width="10.109375" style="29" customWidth="1"/>
    <col min="7426" max="7426" width="22.33203125" style="29" bestFit="1" customWidth="1"/>
    <col min="7427" max="7427" width="13.44140625" style="29" customWidth="1"/>
    <col min="7428" max="7428" width="13" style="29" customWidth="1"/>
    <col min="7429" max="7429" width="14.88671875" style="29" customWidth="1"/>
    <col min="7430" max="7430" width="3.109375" style="29" customWidth="1"/>
    <col min="7431" max="7431" width="18.109375" style="29" customWidth="1"/>
    <col min="7432" max="7675" width="11.5546875" style="29"/>
    <col min="7676" max="7676" width="2.6640625" style="29" customWidth="1"/>
    <col min="7677" max="7677" width="15.6640625" style="29" customWidth="1"/>
    <col min="7678" max="7678" width="68.5546875" style="29" customWidth="1"/>
    <col min="7679" max="7679" width="12.44140625" style="29" customWidth="1"/>
    <col min="7680" max="7681" width="10.109375" style="29" customWidth="1"/>
    <col min="7682" max="7682" width="22.33203125" style="29" bestFit="1" customWidth="1"/>
    <col min="7683" max="7683" width="13.44140625" style="29" customWidth="1"/>
    <col min="7684" max="7684" width="13" style="29" customWidth="1"/>
    <col min="7685" max="7685" width="14.88671875" style="29" customWidth="1"/>
    <col min="7686" max="7686" width="3.109375" style="29" customWidth="1"/>
    <col min="7687" max="7687" width="18.109375" style="29" customWidth="1"/>
    <col min="7688" max="7931" width="11.5546875" style="29"/>
    <col min="7932" max="7932" width="2.6640625" style="29" customWidth="1"/>
    <col min="7933" max="7933" width="15.6640625" style="29" customWidth="1"/>
    <col min="7934" max="7934" width="68.5546875" style="29" customWidth="1"/>
    <col min="7935" max="7935" width="12.44140625" style="29" customWidth="1"/>
    <col min="7936" max="7937" width="10.109375" style="29" customWidth="1"/>
    <col min="7938" max="7938" width="22.33203125" style="29" bestFit="1" customWidth="1"/>
    <col min="7939" max="7939" width="13.44140625" style="29" customWidth="1"/>
    <col min="7940" max="7940" width="13" style="29" customWidth="1"/>
    <col min="7941" max="7941" width="14.88671875" style="29" customWidth="1"/>
    <col min="7942" max="7942" width="3.109375" style="29" customWidth="1"/>
    <col min="7943" max="7943" width="18.109375" style="29" customWidth="1"/>
    <col min="7944" max="8187" width="11.5546875" style="29"/>
    <col min="8188" max="8188" width="2.6640625" style="29" customWidth="1"/>
    <col min="8189" max="8189" width="15.6640625" style="29" customWidth="1"/>
    <col min="8190" max="8190" width="68.5546875" style="29" customWidth="1"/>
    <col min="8191" max="8191" width="12.44140625" style="29" customWidth="1"/>
    <col min="8192" max="8193" width="10.109375" style="29" customWidth="1"/>
    <col min="8194" max="8194" width="22.33203125" style="29" bestFit="1" customWidth="1"/>
    <col min="8195" max="8195" width="13.44140625" style="29" customWidth="1"/>
    <col min="8196" max="8196" width="13" style="29" customWidth="1"/>
    <col min="8197" max="8197" width="14.88671875" style="29" customWidth="1"/>
    <col min="8198" max="8198" width="3.109375" style="29" customWidth="1"/>
    <col min="8199" max="8199" width="18.109375" style="29" customWidth="1"/>
    <col min="8200" max="8443" width="11.5546875" style="29"/>
    <col min="8444" max="8444" width="2.6640625" style="29" customWidth="1"/>
    <col min="8445" max="8445" width="15.6640625" style="29" customWidth="1"/>
    <col min="8446" max="8446" width="68.5546875" style="29" customWidth="1"/>
    <col min="8447" max="8447" width="12.44140625" style="29" customWidth="1"/>
    <col min="8448" max="8449" width="10.109375" style="29" customWidth="1"/>
    <col min="8450" max="8450" width="22.33203125" style="29" bestFit="1" customWidth="1"/>
    <col min="8451" max="8451" width="13.44140625" style="29" customWidth="1"/>
    <col min="8452" max="8452" width="13" style="29" customWidth="1"/>
    <col min="8453" max="8453" width="14.88671875" style="29" customWidth="1"/>
    <col min="8454" max="8454" width="3.109375" style="29" customWidth="1"/>
    <col min="8455" max="8455" width="18.109375" style="29" customWidth="1"/>
    <col min="8456" max="8699" width="11.5546875" style="29"/>
    <col min="8700" max="8700" width="2.6640625" style="29" customWidth="1"/>
    <col min="8701" max="8701" width="15.6640625" style="29" customWidth="1"/>
    <col min="8702" max="8702" width="68.5546875" style="29" customWidth="1"/>
    <col min="8703" max="8703" width="12.44140625" style="29" customWidth="1"/>
    <col min="8704" max="8705" width="10.109375" style="29" customWidth="1"/>
    <col min="8706" max="8706" width="22.33203125" style="29" bestFit="1" customWidth="1"/>
    <col min="8707" max="8707" width="13.44140625" style="29" customWidth="1"/>
    <col min="8708" max="8708" width="13" style="29" customWidth="1"/>
    <col min="8709" max="8709" width="14.88671875" style="29" customWidth="1"/>
    <col min="8710" max="8710" width="3.109375" style="29" customWidth="1"/>
    <col min="8711" max="8711" width="18.109375" style="29" customWidth="1"/>
    <col min="8712" max="8955" width="11.5546875" style="29"/>
    <col min="8956" max="8956" width="2.6640625" style="29" customWidth="1"/>
    <col min="8957" max="8957" width="15.6640625" style="29" customWidth="1"/>
    <col min="8958" max="8958" width="68.5546875" style="29" customWidth="1"/>
    <col min="8959" max="8959" width="12.44140625" style="29" customWidth="1"/>
    <col min="8960" max="8961" width="10.109375" style="29" customWidth="1"/>
    <col min="8962" max="8962" width="22.33203125" style="29" bestFit="1" customWidth="1"/>
    <col min="8963" max="8963" width="13.44140625" style="29" customWidth="1"/>
    <col min="8964" max="8964" width="13" style="29" customWidth="1"/>
    <col min="8965" max="8965" width="14.88671875" style="29" customWidth="1"/>
    <col min="8966" max="8966" width="3.109375" style="29" customWidth="1"/>
    <col min="8967" max="8967" width="18.109375" style="29" customWidth="1"/>
    <col min="8968" max="9211" width="11.5546875" style="29"/>
    <col min="9212" max="9212" width="2.6640625" style="29" customWidth="1"/>
    <col min="9213" max="9213" width="15.6640625" style="29" customWidth="1"/>
    <col min="9214" max="9214" width="68.5546875" style="29" customWidth="1"/>
    <col min="9215" max="9215" width="12.44140625" style="29" customWidth="1"/>
    <col min="9216" max="9217" width="10.109375" style="29" customWidth="1"/>
    <col min="9218" max="9218" width="22.33203125" style="29" bestFit="1" customWidth="1"/>
    <col min="9219" max="9219" width="13.44140625" style="29" customWidth="1"/>
    <col min="9220" max="9220" width="13" style="29" customWidth="1"/>
    <col min="9221" max="9221" width="14.88671875" style="29" customWidth="1"/>
    <col min="9222" max="9222" width="3.109375" style="29" customWidth="1"/>
    <col min="9223" max="9223" width="18.109375" style="29" customWidth="1"/>
    <col min="9224" max="9467" width="11.5546875" style="29"/>
    <col min="9468" max="9468" width="2.6640625" style="29" customWidth="1"/>
    <col min="9469" max="9469" width="15.6640625" style="29" customWidth="1"/>
    <col min="9470" max="9470" width="68.5546875" style="29" customWidth="1"/>
    <col min="9471" max="9471" width="12.44140625" style="29" customWidth="1"/>
    <col min="9472" max="9473" width="10.109375" style="29" customWidth="1"/>
    <col min="9474" max="9474" width="22.33203125" style="29" bestFit="1" customWidth="1"/>
    <col min="9475" max="9475" width="13.44140625" style="29" customWidth="1"/>
    <col min="9476" max="9476" width="13" style="29" customWidth="1"/>
    <col min="9477" max="9477" width="14.88671875" style="29" customWidth="1"/>
    <col min="9478" max="9478" width="3.109375" style="29" customWidth="1"/>
    <col min="9479" max="9479" width="18.109375" style="29" customWidth="1"/>
    <col min="9480" max="9723" width="11.5546875" style="29"/>
    <col min="9724" max="9724" width="2.6640625" style="29" customWidth="1"/>
    <col min="9725" max="9725" width="15.6640625" style="29" customWidth="1"/>
    <col min="9726" max="9726" width="68.5546875" style="29" customWidth="1"/>
    <col min="9727" max="9727" width="12.44140625" style="29" customWidth="1"/>
    <col min="9728" max="9729" width="10.109375" style="29" customWidth="1"/>
    <col min="9730" max="9730" width="22.33203125" style="29" bestFit="1" customWidth="1"/>
    <col min="9731" max="9731" width="13.44140625" style="29" customWidth="1"/>
    <col min="9732" max="9732" width="13" style="29" customWidth="1"/>
    <col min="9733" max="9733" width="14.88671875" style="29" customWidth="1"/>
    <col min="9734" max="9734" width="3.109375" style="29" customWidth="1"/>
    <col min="9735" max="9735" width="18.109375" style="29" customWidth="1"/>
    <col min="9736" max="9979" width="11.5546875" style="29"/>
    <col min="9980" max="9980" width="2.6640625" style="29" customWidth="1"/>
    <col min="9981" max="9981" width="15.6640625" style="29" customWidth="1"/>
    <col min="9982" max="9982" width="68.5546875" style="29" customWidth="1"/>
    <col min="9983" max="9983" width="12.44140625" style="29" customWidth="1"/>
    <col min="9984" max="9985" width="10.109375" style="29" customWidth="1"/>
    <col min="9986" max="9986" width="22.33203125" style="29" bestFit="1" customWidth="1"/>
    <col min="9987" max="9987" width="13.44140625" style="29" customWidth="1"/>
    <col min="9988" max="9988" width="13" style="29" customWidth="1"/>
    <col min="9989" max="9989" width="14.88671875" style="29" customWidth="1"/>
    <col min="9990" max="9990" width="3.109375" style="29" customWidth="1"/>
    <col min="9991" max="9991" width="18.109375" style="29" customWidth="1"/>
    <col min="9992" max="10235" width="11.5546875" style="29"/>
    <col min="10236" max="10236" width="2.6640625" style="29" customWidth="1"/>
    <col min="10237" max="10237" width="15.6640625" style="29" customWidth="1"/>
    <col min="10238" max="10238" width="68.5546875" style="29" customWidth="1"/>
    <col min="10239" max="10239" width="12.44140625" style="29" customWidth="1"/>
    <col min="10240" max="10241" width="10.109375" style="29" customWidth="1"/>
    <col min="10242" max="10242" width="22.33203125" style="29" bestFit="1" customWidth="1"/>
    <col min="10243" max="10243" width="13.44140625" style="29" customWidth="1"/>
    <col min="10244" max="10244" width="13" style="29" customWidth="1"/>
    <col min="10245" max="10245" width="14.88671875" style="29" customWidth="1"/>
    <col min="10246" max="10246" width="3.109375" style="29" customWidth="1"/>
    <col min="10247" max="10247" width="18.109375" style="29" customWidth="1"/>
    <col min="10248" max="10491" width="11.5546875" style="29"/>
    <col min="10492" max="10492" width="2.6640625" style="29" customWidth="1"/>
    <col min="10493" max="10493" width="15.6640625" style="29" customWidth="1"/>
    <col min="10494" max="10494" width="68.5546875" style="29" customWidth="1"/>
    <col min="10495" max="10495" width="12.44140625" style="29" customWidth="1"/>
    <col min="10496" max="10497" width="10.109375" style="29" customWidth="1"/>
    <col min="10498" max="10498" width="22.33203125" style="29" bestFit="1" customWidth="1"/>
    <col min="10499" max="10499" width="13.44140625" style="29" customWidth="1"/>
    <col min="10500" max="10500" width="13" style="29" customWidth="1"/>
    <col min="10501" max="10501" width="14.88671875" style="29" customWidth="1"/>
    <col min="10502" max="10502" width="3.109375" style="29" customWidth="1"/>
    <col min="10503" max="10503" width="18.109375" style="29" customWidth="1"/>
    <col min="10504" max="10747" width="11.5546875" style="29"/>
    <col min="10748" max="10748" width="2.6640625" style="29" customWidth="1"/>
    <col min="10749" max="10749" width="15.6640625" style="29" customWidth="1"/>
    <col min="10750" max="10750" width="68.5546875" style="29" customWidth="1"/>
    <col min="10751" max="10751" width="12.44140625" style="29" customWidth="1"/>
    <col min="10752" max="10753" width="10.109375" style="29" customWidth="1"/>
    <col min="10754" max="10754" width="22.33203125" style="29" bestFit="1" customWidth="1"/>
    <col min="10755" max="10755" width="13.44140625" style="29" customWidth="1"/>
    <col min="10756" max="10756" width="13" style="29" customWidth="1"/>
    <col min="10757" max="10757" width="14.88671875" style="29" customWidth="1"/>
    <col min="10758" max="10758" width="3.109375" style="29" customWidth="1"/>
    <col min="10759" max="10759" width="18.109375" style="29" customWidth="1"/>
    <col min="10760" max="11003" width="11.5546875" style="29"/>
    <col min="11004" max="11004" width="2.6640625" style="29" customWidth="1"/>
    <col min="11005" max="11005" width="15.6640625" style="29" customWidth="1"/>
    <col min="11006" max="11006" width="68.5546875" style="29" customWidth="1"/>
    <col min="11007" max="11007" width="12.44140625" style="29" customWidth="1"/>
    <col min="11008" max="11009" width="10.109375" style="29" customWidth="1"/>
    <col min="11010" max="11010" width="22.33203125" style="29" bestFit="1" customWidth="1"/>
    <col min="11011" max="11011" width="13.44140625" style="29" customWidth="1"/>
    <col min="11012" max="11012" width="13" style="29" customWidth="1"/>
    <col min="11013" max="11013" width="14.88671875" style="29" customWidth="1"/>
    <col min="11014" max="11014" width="3.109375" style="29" customWidth="1"/>
    <col min="11015" max="11015" width="18.109375" style="29" customWidth="1"/>
    <col min="11016" max="11259" width="11.5546875" style="29"/>
    <col min="11260" max="11260" width="2.6640625" style="29" customWidth="1"/>
    <col min="11261" max="11261" width="15.6640625" style="29" customWidth="1"/>
    <col min="11262" max="11262" width="68.5546875" style="29" customWidth="1"/>
    <col min="11263" max="11263" width="12.44140625" style="29" customWidth="1"/>
    <col min="11264" max="11265" width="10.109375" style="29" customWidth="1"/>
    <col min="11266" max="11266" width="22.33203125" style="29" bestFit="1" customWidth="1"/>
    <col min="11267" max="11267" width="13.44140625" style="29" customWidth="1"/>
    <col min="11268" max="11268" width="13" style="29" customWidth="1"/>
    <col min="11269" max="11269" width="14.88671875" style="29" customWidth="1"/>
    <col min="11270" max="11270" width="3.109375" style="29" customWidth="1"/>
    <col min="11271" max="11271" width="18.109375" style="29" customWidth="1"/>
    <col min="11272" max="11515" width="11.5546875" style="29"/>
    <col min="11516" max="11516" width="2.6640625" style="29" customWidth="1"/>
    <col min="11517" max="11517" width="15.6640625" style="29" customWidth="1"/>
    <col min="11518" max="11518" width="68.5546875" style="29" customWidth="1"/>
    <col min="11519" max="11519" width="12.44140625" style="29" customWidth="1"/>
    <col min="11520" max="11521" width="10.109375" style="29" customWidth="1"/>
    <col min="11522" max="11522" width="22.33203125" style="29" bestFit="1" customWidth="1"/>
    <col min="11523" max="11523" width="13.44140625" style="29" customWidth="1"/>
    <col min="11524" max="11524" width="13" style="29" customWidth="1"/>
    <col min="11525" max="11525" width="14.88671875" style="29" customWidth="1"/>
    <col min="11526" max="11526" width="3.109375" style="29" customWidth="1"/>
    <col min="11527" max="11527" width="18.109375" style="29" customWidth="1"/>
    <col min="11528" max="11771" width="11.5546875" style="29"/>
    <col min="11772" max="11772" width="2.6640625" style="29" customWidth="1"/>
    <col min="11773" max="11773" width="15.6640625" style="29" customWidth="1"/>
    <col min="11774" max="11774" width="68.5546875" style="29" customWidth="1"/>
    <col min="11775" max="11775" width="12.44140625" style="29" customWidth="1"/>
    <col min="11776" max="11777" width="10.109375" style="29" customWidth="1"/>
    <col min="11778" max="11778" width="22.33203125" style="29" bestFit="1" customWidth="1"/>
    <col min="11779" max="11779" width="13.44140625" style="29" customWidth="1"/>
    <col min="11780" max="11780" width="13" style="29" customWidth="1"/>
    <col min="11781" max="11781" width="14.88671875" style="29" customWidth="1"/>
    <col min="11782" max="11782" width="3.109375" style="29" customWidth="1"/>
    <col min="11783" max="11783" width="18.109375" style="29" customWidth="1"/>
    <col min="11784" max="12027" width="11.5546875" style="29"/>
    <col min="12028" max="12028" width="2.6640625" style="29" customWidth="1"/>
    <col min="12029" max="12029" width="15.6640625" style="29" customWidth="1"/>
    <col min="12030" max="12030" width="68.5546875" style="29" customWidth="1"/>
    <col min="12031" max="12031" width="12.44140625" style="29" customWidth="1"/>
    <col min="12032" max="12033" width="10.109375" style="29" customWidth="1"/>
    <col min="12034" max="12034" width="22.33203125" style="29" bestFit="1" customWidth="1"/>
    <col min="12035" max="12035" width="13.44140625" style="29" customWidth="1"/>
    <col min="12036" max="12036" width="13" style="29" customWidth="1"/>
    <col min="12037" max="12037" width="14.88671875" style="29" customWidth="1"/>
    <col min="12038" max="12038" width="3.109375" style="29" customWidth="1"/>
    <col min="12039" max="12039" width="18.109375" style="29" customWidth="1"/>
    <col min="12040" max="12283" width="11.5546875" style="29"/>
    <col min="12284" max="12284" width="2.6640625" style="29" customWidth="1"/>
    <col min="12285" max="12285" width="15.6640625" style="29" customWidth="1"/>
    <col min="12286" max="12286" width="68.5546875" style="29" customWidth="1"/>
    <col min="12287" max="12287" width="12.44140625" style="29" customWidth="1"/>
    <col min="12288" max="12289" width="10.109375" style="29" customWidth="1"/>
    <col min="12290" max="12290" width="22.33203125" style="29" bestFit="1" customWidth="1"/>
    <col min="12291" max="12291" width="13.44140625" style="29" customWidth="1"/>
    <col min="12292" max="12292" width="13" style="29" customWidth="1"/>
    <col min="12293" max="12293" width="14.88671875" style="29" customWidth="1"/>
    <col min="12294" max="12294" width="3.109375" style="29" customWidth="1"/>
    <col min="12295" max="12295" width="18.109375" style="29" customWidth="1"/>
    <col min="12296" max="12539" width="11.5546875" style="29"/>
    <col min="12540" max="12540" width="2.6640625" style="29" customWidth="1"/>
    <col min="12541" max="12541" width="15.6640625" style="29" customWidth="1"/>
    <col min="12542" max="12542" width="68.5546875" style="29" customWidth="1"/>
    <col min="12543" max="12543" width="12.44140625" style="29" customWidth="1"/>
    <col min="12544" max="12545" width="10.109375" style="29" customWidth="1"/>
    <col min="12546" max="12546" width="22.33203125" style="29" bestFit="1" customWidth="1"/>
    <col min="12547" max="12547" width="13.44140625" style="29" customWidth="1"/>
    <col min="12548" max="12548" width="13" style="29" customWidth="1"/>
    <col min="12549" max="12549" width="14.88671875" style="29" customWidth="1"/>
    <col min="12550" max="12550" width="3.109375" style="29" customWidth="1"/>
    <col min="12551" max="12551" width="18.109375" style="29" customWidth="1"/>
    <col min="12552" max="12795" width="11.5546875" style="29"/>
    <col min="12796" max="12796" width="2.6640625" style="29" customWidth="1"/>
    <col min="12797" max="12797" width="15.6640625" style="29" customWidth="1"/>
    <col min="12798" max="12798" width="68.5546875" style="29" customWidth="1"/>
    <col min="12799" max="12799" width="12.44140625" style="29" customWidth="1"/>
    <col min="12800" max="12801" width="10.109375" style="29" customWidth="1"/>
    <col min="12802" max="12802" width="22.33203125" style="29" bestFit="1" customWidth="1"/>
    <col min="12803" max="12803" width="13.44140625" style="29" customWidth="1"/>
    <col min="12804" max="12804" width="13" style="29" customWidth="1"/>
    <col min="12805" max="12805" width="14.88671875" style="29" customWidth="1"/>
    <col min="12806" max="12806" width="3.109375" style="29" customWidth="1"/>
    <col min="12807" max="12807" width="18.109375" style="29" customWidth="1"/>
    <col min="12808" max="13051" width="11.5546875" style="29"/>
    <col min="13052" max="13052" width="2.6640625" style="29" customWidth="1"/>
    <col min="13053" max="13053" width="15.6640625" style="29" customWidth="1"/>
    <col min="13054" max="13054" width="68.5546875" style="29" customWidth="1"/>
    <col min="13055" max="13055" width="12.44140625" style="29" customWidth="1"/>
    <col min="13056" max="13057" width="10.109375" style="29" customWidth="1"/>
    <col min="13058" max="13058" width="22.33203125" style="29" bestFit="1" customWidth="1"/>
    <col min="13059" max="13059" width="13.44140625" style="29" customWidth="1"/>
    <col min="13060" max="13060" width="13" style="29" customWidth="1"/>
    <col min="13061" max="13061" width="14.88671875" style="29" customWidth="1"/>
    <col min="13062" max="13062" width="3.109375" style="29" customWidth="1"/>
    <col min="13063" max="13063" width="18.109375" style="29" customWidth="1"/>
    <col min="13064" max="13307" width="11.5546875" style="29"/>
    <col min="13308" max="13308" width="2.6640625" style="29" customWidth="1"/>
    <col min="13309" max="13309" width="15.6640625" style="29" customWidth="1"/>
    <col min="13310" max="13310" width="68.5546875" style="29" customWidth="1"/>
    <col min="13311" max="13311" width="12.44140625" style="29" customWidth="1"/>
    <col min="13312" max="13313" width="10.109375" style="29" customWidth="1"/>
    <col min="13314" max="13314" width="22.33203125" style="29" bestFit="1" customWidth="1"/>
    <col min="13315" max="13315" width="13.44140625" style="29" customWidth="1"/>
    <col min="13316" max="13316" width="13" style="29" customWidth="1"/>
    <col min="13317" max="13317" width="14.88671875" style="29" customWidth="1"/>
    <col min="13318" max="13318" width="3.109375" style="29" customWidth="1"/>
    <col min="13319" max="13319" width="18.109375" style="29" customWidth="1"/>
    <col min="13320" max="13563" width="11.5546875" style="29"/>
    <col min="13564" max="13564" width="2.6640625" style="29" customWidth="1"/>
    <col min="13565" max="13565" width="15.6640625" style="29" customWidth="1"/>
    <col min="13566" max="13566" width="68.5546875" style="29" customWidth="1"/>
    <col min="13567" max="13567" width="12.44140625" style="29" customWidth="1"/>
    <col min="13568" max="13569" width="10.109375" style="29" customWidth="1"/>
    <col min="13570" max="13570" width="22.33203125" style="29" bestFit="1" customWidth="1"/>
    <col min="13571" max="13571" width="13.44140625" style="29" customWidth="1"/>
    <col min="13572" max="13572" width="13" style="29" customWidth="1"/>
    <col min="13573" max="13573" width="14.88671875" style="29" customWidth="1"/>
    <col min="13574" max="13574" width="3.109375" style="29" customWidth="1"/>
    <col min="13575" max="13575" width="18.109375" style="29" customWidth="1"/>
    <col min="13576" max="13819" width="11.5546875" style="29"/>
    <col min="13820" max="13820" width="2.6640625" style="29" customWidth="1"/>
    <col min="13821" max="13821" width="15.6640625" style="29" customWidth="1"/>
    <col min="13822" max="13822" width="68.5546875" style="29" customWidth="1"/>
    <col min="13823" max="13823" width="12.44140625" style="29" customWidth="1"/>
    <col min="13824" max="13825" width="10.109375" style="29" customWidth="1"/>
    <col min="13826" max="13826" width="22.33203125" style="29" bestFit="1" customWidth="1"/>
    <col min="13827" max="13827" width="13.44140625" style="29" customWidth="1"/>
    <col min="13828" max="13828" width="13" style="29" customWidth="1"/>
    <col min="13829" max="13829" width="14.88671875" style="29" customWidth="1"/>
    <col min="13830" max="13830" width="3.109375" style="29" customWidth="1"/>
    <col min="13831" max="13831" width="18.109375" style="29" customWidth="1"/>
    <col min="13832" max="14075" width="11.5546875" style="29"/>
    <col min="14076" max="14076" width="2.6640625" style="29" customWidth="1"/>
    <col min="14077" max="14077" width="15.6640625" style="29" customWidth="1"/>
    <col min="14078" max="14078" width="68.5546875" style="29" customWidth="1"/>
    <col min="14079" max="14079" width="12.44140625" style="29" customWidth="1"/>
    <col min="14080" max="14081" width="10.109375" style="29" customWidth="1"/>
    <col min="14082" max="14082" width="22.33203125" style="29" bestFit="1" customWidth="1"/>
    <col min="14083" max="14083" width="13.44140625" style="29" customWidth="1"/>
    <col min="14084" max="14084" width="13" style="29" customWidth="1"/>
    <col min="14085" max="14085" width="14.88671875" style="29" customWidth="1"/>
    <col min="14086" max="14086" width="3.109375" style="29" customWidth="1"/>
    <col min="14087" max="14087" width="18.109375" style="29" customWidth="1"/>
    <col min="14088" max="14331" width="11.5546875" style="29"/>
    <col min="14332" max="14332" width="2.6640625" style="29" customWidth="1"/>
    <col min="14333" max="14333" width="15.6640625" style="29" customWidth="1"/>
    <col min="14334" max="14334" width="68.5546875" style="29" customWidth="1"/>
    <col min="14335" max="14335" width="12.44140625" style="29" customWidth="1"/>
    <col min="14336" max="14337" width="10.109375" style="29" customWidth="1"/>
    <col min="14338" max="14338" width="22.33203125" style="29" bestFit="1" customWidth="1"/>
    <col min="14339" max="14339" width="13.44140625" style="29" customWidth="1"/>
    <col min="14340" max="14340" width="13" style="29" customWidth="1"/>
    <col min="14341" max="14341" width="14.88671875" style="29" customWidth="1"/>
    <col min="14342" max="14342" width="3.109375" style="29" customWidth="1"/>
    <col min="14343" max="14343" width="18.109375" style="29" customWidth="1"/>
    <col min="14344" max="14587" width="11.5546875" style="29"/>
    <col min="14588" max="14588" width="2.6640625" style="29" customWidth="1"/>
    <col min="14589" max="14589" width="15.6640625" style="29" customWidth="1"/>
    <col min="14590" max="14590" width="68.5546875" style="29" customWidth="1"/>
    <col min="14591" max="14591" width="12.44140625" style="29" customWidth="1"/>
    <col min="14592" max="14593" width="10.109375" style="29" customWidth="1"/>
    <col min="14594" max="14594" width="22.33203125" style="29" bestFit="1" customWidth="1"/>
    <col min="14595" max="14595" width="13.44140625" style="29" customWidth="1"/>
    <col min="14596" max="14596" width="13" style="29" customWidth="1"/>
    <col min="14597" max="14597" width="14.88671875" style="29" customWidth="1"/>
    <col min="14598" max="14598" width="3.109375" style="29" customWidth="1"/>
    <col min="14599" max="14599" width="18.109375" style="29" customWidth="1"/>
    <col min="14600" max="14843" width="11.5546875" style="29"/>
    <col min="14844" max="14844" width="2.6640625" style="29" customWidth="1"/>
    <col min="14845" max="14845" width="15.6640625" style="29" customWidth="1"/>
    <col min="14846" max="14846" width="68.5546875" style="29" customWidth="1"/>
    <col min="14847" max="14847" width="12.44140625" style="29" customWidth="1"/>
    <col min="14848" max="14849" width="10.109375" style="29" customWidth="1"/>
    <col min="14850" max="14850" width="22.33203125" style="29" bestFit="1" customWidth="1"/>
    <col min="14851" max="14851" width="13.44140625" style="29" customWidth="1"/>
    <col min="14852" max="14852" width="13" style="29" customWidth="1"/>
    <col min="14853" max="14853" width="14.88671875" style="29" customWidth="1"/>
    <col min="14854" max="14854" width="3.109375" style="29" customWidth="1"/>
    <col min="14855" max="14855" width="18.109375" style="29" customWidth="1"/>
    <col min="14856" max="15099" width="11.5546875" style="29"/>
    <col min="15100" max="15100" width="2.6640625" style="29" customWidth="1"/>
    <col min="15101" max="15101" width="15.6640625" style="29" customWidth="1"/>
    <col min="15102" max="15102" width="68.5546875" style="29" customWidth="1"/>
    <col min="15103" max="15103" width="12.44140625" style="29" customWidth="1"/>
    <col min="15104" max="15105" width="10.109375" style="29" customWidth="1"/>
    <col min="15106" max="15106" width="22.33203125" style="29" bestFit="1" customWidth="1"/>
    <col min="15107" max="15107" width="13.44140625" style="29" customWidth="1"/>
    <col min="15108" max="15108" width="13" style="29" customWidth="1"/>
    <col min="15109" max="15109" width="14.88671875" style="29" customWidth="1"/>
    <col min="15110" max="15110" width="3.109375" style="29" customWidth="1"/>
    <col min="15111" max="15111" width="18.109375" style="29" customWidth="1"/>
    <col min="15112" max="15355" width="11.5546875" style="29"/>
    <col min="15356" max="15356" width="2.6640625" style="29" customWidth="1"/>
    <col min="15357" max="15357" width="15.6640625" style="29" customWidth="1"/>
    <col min="15358" max="15358" width="68.5546875" style="29" customWidth="1"/>
    <col min="15359" max="15359" width="12.44140625" style="29" customWidth="1"/>
    <col min="15360" max="15361" width="10.109375" style="29" customWidth="1"/>
    <col min="15362" max="15362" width="22.33203125" style="29" bestFit="1" customWidth="1"/>
    <col min="15363" max="15363" width="13.44140625" style="29" customWidth="1"/>
    <col min="15364" max="15364" width="13" style="29" customWidth="1"/>
    <col min="15365" max="15365" width="14.88671875" style="29" customWidth="1"/>
    <col min="15366" max="15366" width="3.109375" style="29" customWidth="1"/>
    <col min="15367" max="15367" width="18.109375" style="29" customWidth="1"/>
    <col min="15368" max="15611" width="11.5546875" style="29"/>
    <col min="15612" max="15612" width="2.6640625" style="29" customWidth="1"/>
    <col min="15613" max="15613" width="15.6640625" style="29" customWidth="1"/>
    <col min="15614" max="15614" width="68.5546875" style="29" customWidth="1"/>
    <col min="15615" max="15615" width="12.44140625" style="29" customWidth="1"/>
    <col min="15616" max="15617" width="10.109375" style="29" customWidth="1"/>
    <col min="15618" max="15618" width="22.33203125" style="29" bestFit="1" customWidth="1"/>
    <col min="15619" max="15619" width="13.44140625" style="29" customWidth="1"/>
    <col min="15620" max="15620" width="13" style="29" customWidth="1"/>
    <col min="15621" max="15621" width="14.88671875" style="29" customWidth="1"/>
    <col min="15622" max="15622" width="3.109375" style="29" customWidth="1"/>
    <col min="15623" max="15623" width="18.109375" style="29" customWidth="1"/>
    <col min="15624" max="15867" width="11.5546875" style="29"/>
    <col min="15868" max="15868" width="2.6640625" style="29" customWidth="1"/>
    <col min="15869" max="15869" width="15.6640625" style="29" customWidth="1"/>
    <col min="15870" max="15870" width="68.5546875" style="29" customWidth="1"/>
    <col min="15871" max="15871" width="12.44140625" style="29" customWidth="1"/>
    <col min="15872" max="15873" width="10.109375" style="29" customWidth="1"/>
    <col min="15874" max="15874" width="22.33203125" style="29" bestFit="1" customWidth="1"/>
    <col min="15875" max="15875" width="13.44140625" style="29" customWidth="1"/>
    <col min="15876" max="15876" width="13" style="29" customWidth="1"/>
    <col min="15877" max="15877" width="14.88671875" style="29" customWidth="1"/>
    <col min="15878" max="15878" width="3.109375" style="29" customWidth="1"/>
    <col min="15879" max="15879" width="18.109375" style="29" customWidth="1"/>
    <col min="15880" max="16123" width="11.5546875" style="29"/>
    <col min="16124" max="16124" width="2.6640625" style="29" customWidth="1"/>
    <col min="16125" max="16125" width="15.6640625" style="29" customWidth="1"/>
    <col min="16126" max="16126" width="68.5546875" style="29" customWidth="1"/>
    <col min="16127" max="16127" width="12.44140625" style="29" customWidth="1"/>
    <col min="16128" max="16129" width="10.109375" style="29" customWidth="1"/>
    <col min="16130" max="16130" width="22.33203125" style="29" bestFit="1" customWidth="1"/>
    <col min="16131" max="16131" width="13.44140625" style="29" customWidth="1"/>
    <col min="16132" max="16132" width="13" style="29" customWidth="1"/>
    <col min="16133" max="16133" width="14.88671875" style="29" customWidth="1"/>
    <col min="16134" max="16134" width="3.109375" style="29" customWidth="1"/>
    <col min="16135" max="16135" width="18.109375" style="29" customWidth="1"/>
    <col min="16136" max="16384" width="11.5546875" style="29"/>
  </cols>
  <sheetData>
    <row r="1" spans="1:10" x14ac:dyDescent="0.3">
      <c r="B1" s="86" t="s">
        <v>0</v>
      </c>
      <c r="C1" s="86"/>
      <c r="D1" s="86"/>
      <c r="E1" s="86"/>
      <c r="F1" s="86"/>
      <c r="G1" s="86"/>
      <c r="H1" s="86"/>
    </row>
    <row r="2" spans="1:10" x14ac:dyDescent="0.3">
      <c r="B2" s="30"/>
      <c r="C2" s="30"/>
      <c r="D2" s="30"/>
      <c r="E2" s="30"/>
      <c r="F2" s="30"/>
      <c r="G2" s="30"/>
      <c r="H2" s="30"/>
    </row>
    <row r="3" spans="1:10" x14ac:dyDescent="0.3">
      <c r="B3" s="31" t="s">
        <v>1</v>
      </c>
      <c r="C3" s="94" t="s">
        <v>242</v>
      </c>
      <c r="D3" s="94"/>
      <c r="E3" s="94"/>
      <c r="F3" s="94"/>
      <c r="G3" s="94"/>
      <c r="H3" s="94"/>
    </row>
    <row r="4" spans="1:10" x14ac:dyDescent="0.3">
      <c r="B4" s="31"/>
      <c r="C4" s="94"/>
      <c r="D4" s="94"/>
      <c r="E4" s="94"/>
      <c r="F4" s="94"/>
      <c r="G4" s="94"/>
      <c r="H4" s="94"/>
    </row>
    <row r="5" spans="1:10" x14ac:dyDescent="0.3">
      <c r="B5" s="31" t="s">
        <v>2</v>
      </c>
      <c r="C5" s="87" t="s">
        <v>243</v>
      </c>
      <c r="D5" s="87"/>
      <c r="E5" s="87"/>
      <c r="F5" s="87"/>
      <c r="G5" s="87"/>
      <c r="H5" s="87"/>
    </row>
    <row r="6" spans="1:10" x14ac:dyDescent="0.3">
      <c r="B6" s="31" t="s">
        <v>3</v>
      </c>
      <c r="C6" s="88" t="s">
        <v>244</v>
      </c>
      <c r="D6" s="88"/>
      <c r="E6" s="88"/>
      <c r="F6" s="88"/>
      <c r="G6" s="88"/>
      <c r="H6" s="88"/>
    </row>
    <row r="7" spans="1:10" x14ac:dyDescent="0.3">
      <c r="B7" s="32"/>
      <c r="C7" s="32"/>
      <c r="D7" s="32"/>
      <c r="E7" s="32"/>
      <c r="F7" s="33"/>
      <c r="G7" s="33"/>
      <c r="H7" s="34"/>
      <c r="J7" s="35"/>
    </row>
    <row r="8" spans="1:10" s="38" customFormat="1" x14ac:dyDescent="0.3">
      <c r="A8" s="36"/>
      <c r="B8" s="37" t="s">
        <v>4</v>
      </c>
      <c r="C8" s="37" t="s">
        <v>5</v>
      </c>
      <c r="D8" s="37" t="s">
        <v>6</v>
      </c>
      <c r="E8" s="37" t="s">
        <v>7</v>
      </c>
      <c r="F8" s="37" t="s">
        <v>8</v>
      </c>
      <c r="G8" s="37"/>
      <c r="H8" s="37" t="s">
        <v>9</v>
      </c>
      <c r="I8" s="36"/>
    </row>
    <row r="9" spans="1:10" s="38" customFormat="1" ht="31.2" customHeight="1" x14ac:dyDescent="0.3">
      <c r="A9" s="36"/>
      <c r="B9" s="58" t="s">
        <v>10</v>
      </c>
      <c r="C9" s="95" t="s">
        <v>245</v>
      </c>
      <c r="D9" s="96"/>
      <c r="E9" s="96"/>
      <c r="F9" s="96"/>
      <c r="G9" s="96"/>
      <c r="H9" s="97"/>
      <c r="I9" s="36"/>
    </row>
    <row r="10" spans="1:10" s="39" customFormat="1" ht="15.75" customHeight="1" x14ac:dyDescent="0.3">
      <c r="A10" s="36"/>
      <c r="B10" s="37" t="s">
        <v>11</v>
      </c>
      <c r="C10" s="92" t="s">
        <v>12</v>
      </c>
      <c r="D10" s="92"/>
      <c r="E10" s="92"/>
      <c r="F10" s="92"/>
      <c r="G10" s="85"/>
      <c r="H10" s="57">
        <f>SUM(H11:H18)</f>
        <v>33796.800000000003</v>
      </c>
      <c r="I10" s="36"/>
    </row>
    <row r="11" spans="1:10" ht="15" customHeight="1" x14ac:dyDescent="0.3">
      <c r="A11" s="40"/>
      <c r="B11" s="65" t="s">
        <v>13</v>
      </c>
      <c r="C11" s="59" t="s">
        <v>14</v>
      </c>
      <c r="D11" s="41"/>
      <c r="E11" s="41"/>
      <c r="F11" s="42"/>
      <c r="G11" s="42"/>
      <c r="H11" s="43"/>
      <c r="I11" s="44"/>
    </row>
    <row r="12" spans="1:10" ht="15" customHeight="1" x14ac:dyDescent="0.3">
      <c r="A12" s="40"/>
      <c r="B12" s="46" t="s">
        <v>15</v>
      </c>
      <c r="C12" s="63" t="s">
        <v>16</v>
      </c>
      <c r="D12" s="66" t="s">
        <v>17</v>
      </c>
      <c r="E12" s="66">
        <v>6</v>
      </c>
      <c r="F12" s="67">
        <v>1500</v>
      </c>
      <c r="G12" s="67">
        <f>E12*1.5</f>
        <v>9</v>
      </c>
      <c r="H12" s="68">
        <f>E12*F12</f>
        <v>9000</v>
      </c>
      <c r="I12" s="44"/>
    </row>
    <row r="13" spans="1:10" ht="15" customHeight="1" x14ac:dyDescent="0.3">
      <c r="A13" s="40"/>
      <c r="B13" s="46" t="s">
        <v>18</v>
      </c>
      <c r="C13" s="63" t="s">
        <v>19</v>
      </c>
      <c r="D13" s="66" t="s">
        <v>20</v>
      </c>
      <c r="E13" s="66">
        <v>1.5</v>
      </c>
      <c r="F13" s="67">
        <v>2069.8049999999998</v>
      </c>
      <c r="G13" s="67">
        <f t="shared" ref="G13:G76" si="0">E13*1.5</f>
        <v>2.25</v>
      </c>
      <c r="H13" s="68">
        <f t="shared" ref="H13:H14" si="1">E13*F13</f>
        <v>3104.7074999999995</v>
      </c>
      <c r="I13" s="44"/>
    </row>
    <row r="14" spans="1:10" ht="15" customHeight="1" x14ac:dyDescent="0.3">
      <c r="A14" s="40"/>
      <c r="B14" s="46" t="s">
        <v>21</v>
      </c>
      <c r="C14" s="63" t="s">
        <v>22</v>
      </c>
      <c r="D14" s="66" t="s">
        <v>23</v>
      </c>
      <c r="E14" s="66">
        <v>1.5</v>
      </c>
      <c r="F14" s="67">
        <v>6757.875</v>
      </c>
      <c r="G14" s="67">
        <f t="shared" si="0"/>
        <v>2.25</v>
      </c>
      <c r="H14" s="68">
        <f t="shared" si="1"/>
        <v>10136.8125</v>
      </c>
      <c r="I14" s="44"/>
    </row>
    <row r="15" spans="1:10" ht="15" customHeight="1" x14ac:dyDescent="0.3">
      <c r="A15" s="40"/>
      <c r="B15" s="65" t="s">
        <v>24</v>
      </c>
      <c r="C15" s="59" t="s">
        <v>25</v>
      </c>
      <c r="D15" s="66"/>
      <c r="E15" s="66">
        <v>0</v>
      </c>
      <c r="F15" s="67">
        <v>0</v>
      </c>
      <c r="G15" s="67">
        <f t="shared" si="0"/>
        <v>0</v>
      </c>
      <c r="H15" s="68"/>
      <c r="I15" s="44"/>
    </row>
    <row r="16" spans="1:10" ht="15" customHeight="1" x14ac:dyDescent="0.3">
      <c r="A16" s="40"/>
      <c r="B16" s="46" t="s">
        <v>26</v>
      </c>
      <c r="C16" s="63" t="s">
        <v>27</v>
      </c>
      <c r="D16" s="66" t="s">
        <v>20</v>
      </c>
      <c r="E16" s="66">
        <v>1.5</v>
      </c>
      <c r="F16" s="67">
        <v>1785</v>
      </c>
      <c r="G16" s="67">
        <f t="shared" si="0"/>
        <v>2.25</v>
      </c>
      <c r="H16" s="68">
        <f>E16*F16</f>
        <v>2677.5</v>
      </c>
      <c r="I16" s="44"/>
    </row>
    <row r="17" spans="1:9" ht="15" customHeight="1" x14ac:dyDescent="0.3">
      <c r="A17" s="40"/>
      <c r="B17" s="46" t="s">
        <v>28</v>
      </c>
      <c r="C17" s="64" t="s">
        <v>29</v>
      </c>
      <c r="D17" s="66" t="s">
        <v>20</v>
      </c>
      <c r="E17" s="66">
        <v>1.5</v>
      </c>
      <c r="F17" s="67">
        <v>2918.52</v>
      </c>
      <c r="G17" s="67">
        <f t="shared" si="0"/>
        <v>2.25</v>
      </c>
      <c r="H17" s="68">
        <f t="shared" ref="H17:H18" si="2">E17*F17</f>
        <v>4377.78</v>
      </c>
      <c r="I17" s="44"/>
    </row>
    <row r="18" spans="1:9" ht="15" customHeight="1" x14ac:dyDescent="0.3">
      <c r="A18" s="40"/>
      <c r="B18" s="46" t="s">
        <v>30</v>
      </c>
      <c r="C18" s="63" t="s">
        <v>31</v>
      </c>
      <c r="D18" s="66" t="s">
        <v>23</v>
      </c>
      <c r="E18" s="66">
        <v>6</v>
      </c>
      <c r="F18" s="67">
        <v>750</v>
      </c>
      <c r="G18" s="67">
        <f t="shared" si="0"/>
        <v>9</v>
      </c>
      <c r="H18" s="68">
        <f t="shared" si="2"/>
        <v>4500</v>
      </c>
      <c r="I18" s="44"/>
    </row>
    <row r="19" spans="1:9" s="39" customFormat="1" ht="15.75" customHeight="1" x14ac:dyDescent="0.3">
      <c r="A19" s="36"/>
      <c r="B19" s="37" t="s">
        <v>32</v>
      </c>
      <c r="C19" s="89" t="s">
        <v>33</v>
      </c>
      <c r="D19" s="90"/>
      <c r="E19" s="90"/>
      <c r="F19" s="91"/>
      <c r="G19" s="67">
        <f t="shared" si="0"/>
        <v>0</v>
      </c>
      <c r="H19" s="57">
        <f>SUM(H21:H48)</f>
        <v>12991.413375000002</v>
      </c>
      <c r="I19" s="36"/>
    </row>
    <row r="20" spans="1:9" ht="15" customHeight="1" x14ac:dyDescent="0.3">
      <c r="A20" s="40"/>
      <c r="B20" s="65" t="s">
        <v>34</v>
      </c>
      <c r="C20" s="60" t="s">
        <v>35</v>
      </c>
      <c r="D20" s="66"/>
      <c r="E20" s="66"/>
      <c r="F20" s="67"/>
      <c r="G20" s="67">
        <f t="shared" si="0"/>
        <v>0</v>
      </c>
      <c r="H20" s="68"/>
      <c r="I20" s="40"/>
    </row>
    <row r="21" spans="1:9" ht="15" customHeight="1" x14ac:dyDescent="0.3">
      <c r="A21" s="40"/>
      <c r="B21" s="46" t="s">
        <v>36</v>
      </c>
      <c r="C21" s="61" t="s">
        <v>37</v>
      </c>
      <c r="D21" s="66" t="s">
        <v>38</v>
      </c>
      <c r="E21" s="66">
        <v>75</v>
      </c>
      <c r="F21" s="67">
        <v>1.6949999999999998</v>
      </c>
      <c r="G21" s="67">
        <f t="shared" si="0"/>
        <v>112.5</v>
      </c>
      <c r="H21" s="68">
        <f>E21*F21</f>
        <v>127.12499999999999</v>
      </c>
      <c r="I21" s="40"/>
    </row>
    <row r="22" spans="1:9" ht="15" customHeight="1" x14ac:dyDescent="0.3">
      <c r="A22" s="40"/>
      <c r="B22" s="46" t="s">
        <v>39</v>
      </c>
      <c r="C22" s="61" t="s">
        <v>40</v>
      </c>
      <c r="D22" s="66" t="s">
        <v>38</v>
      </c>
      <c r="E22" s="66">
        <v>36.75</v>
      </c>
      <c r="F22" s="67">
        <v>3.3449999999999998</v>
      </c>
      <c r="G22" s="67">
        <f t="shared" si="0"/>
        <v>55.125</v>
      </c>
      <c r="H22" s="68">
        <f>E22*F22</f>
        <v>122.92874999999999</v>
      </c>
      <c r="I22" s="40"/>
    </row>
    <row r="23" spans="1:9" ht="15" customHeight="1" x14ac:dyDescent="0.3">
      <c r="A23" s="40"/>
      <c r="B23" s="65" t="s">
        <v>41</v>
      </c>
      <c r="C23" s="60" t="s">
        <v>42</v>
      </c>
      <c r="D23" s="66"/>
      <c r="E23" s="66">
        <v>0</v>
      </c>
      <c r="F23" s="67">
        <v>0</v>
      </c>
      <c r="G23" s="67">
        <f t="shared" si="0"/>
        <v>0</v>
      </c>
      <c r="H23" s="68"/>
      <c r="I23" s="40"/>
    </row>
    <row r="24" spans="1:9" ht="15" customHeight="1" x14ac:dyDescent="0.3">
      <c r="A24" s="40"/>
      <c r="B24" s="46" t="s">
        <v>43</v>
      </c>
      <c r="C24" s="61" t="s">
        <v>44</v>
      </c>
      <c r="D24" s="66" t="s">
        <v>45</v>
      </c>
      <c r="E24" s="66">
        <v>8.3550000000000004</v>
      </c>
      <c r="F24" s="67">
        <v>58.125</v>
      </c>
      <c r="G24" s="67">
        <f t="shared" si="0"/>
        <v>12.532500000000001</v>
      </c>
      <c r="H24" s="68">
        <f>E24*F24</f>
        <v>485.63437500000003</v>
      </c>
      <c r="I24" s="40"/>
    </row>
    <row r="25" spans="1:9" ht="15" customHeight="1" x14ac:dyDescent="0.3">
      <c r="A25" s="40"/>
      <c r="B25" s="46" t="s">
        <v>46</v>
      </c>
      <c r="C25" s="61" t="s">
        <v>47</v>
      </c>
      <c r="D25" s="66" t="s">
        <v>45</v>
      </c>
      <c r="E25" s="66">
        <v>1.335</v>
      </c>
      <c r="F25" s="67">
        <v>25.424999999999997</v>
      </c>
      <c r="G25" s="67">
        <f t="shared" si="0"/>
        <v>2.0024999999999999</v>
      </c>
      <c r="H25" s="68">
        <f t="shared" ref="H25:H48" si="3">E25*F25</f>
        <v>33.942374999999998</v>
      </c>
      <c r="I25" s="40"/>
    </row>
    <row r="26" spans="1:9" ht="15" customHeight="1" x14ac:dyDescent="0.3">
      <c r="A26" s="40"/>
      <c r="B26" s="46" t="s">
        <v>48</v>
      </c>
      <c r="C26" s="61" t="s">
        <v>49</v>
      </c>
      <c r="D26" s="66" t="s">
        <v>38</v>
      </c>
      <c r="E26" s="66">
        <v>2.9249999999999998</v>
      </c>
      <c r="F26" s="67">
        <v>11.084999999999999</v>
      </c>
      <c r="G26" s="67">
        <f t="shared" si="0"/>
        <v>4.3874999999999993</v>
      </c>
      <c r="H26" s="68">
        <f t="shared" si="3"/>
        <v>32.423624999999994</v>
      </c>
      <c r="I26" s="40"/>
    </row>
    <row r="27" spans="1:9" ht="15" customHeight="1" x14ac:dyDescent="0.3">
      <c r="A27" s="40"/>
      <c r="B27" s="46" t="s">
        <v>50</v>
      </c>
      <c r="C27" s="61" t="s">
        <v>51</v>
      </c>
      <c r="D27" s="66" t="s">
        <v>45</v>
      </c>
      <c r="E27" s="66">
        <v>8.4150000000000009</v>
      </c>
      <c r="F27" s="67">
        <v>20.355</v>
      </c>
      <c r="G27" s="67">
        <f t="shared" si="0"/>
        <v>12.622500000000002</v>
      </c>
      <c r="H27" s="68">
        <f t="shared" si="3"/>
        <v>171.28732500000001</v>
      </c>
      <c r="I27" s="40"/>
    </row>
    <row r="28" spans="1:9" ht="15" customHeight="1" x14ac:dyDescent="0.3">
      <c r="A28" s="40"/>
      <c r="B28" s="65" t="s">
        <v>52</v>
      </c>
      <c r="C28" s="60" t="s">
        <v>53</v>
      </c>
      <c r="D28" s="66"/>
      <c r="E28" s="66">
        <v>0</v>
      </c>
      <c r="F28" s="67">
        <v>0</v>
      </c>
      <c r="G28" s="67">
        <f t="shared" si="0"/>
        <v>0</v>
      </c>
      <c r="H28" s="68">
        <f t="shared" si="3"/>
        <v>0</v>
      </c>
      <c r="I28" s="40"/>
    </row>
    <row r="29" spans="1:9" ht="15" customHeight="1" x14ac:dyDescent="0.3">
      <c r="A29" s="40"/>
      <c r="B29" s="46" t="s">
        <v>54</v>
      </c>
      <c r="C29" s="61" t="s">
        <v>55</v>
      </c>
      <c r="D29" s="66" t="s">
        <v>38</v>
      </c>
      <c r="E29" s="66">
        <v>6.4649999999999999</v>
      </c>
      <c r="F29" s="67">
        <v>45.765000000000001</v>
      </c>
      <c r="G29" s="67">
        <f t="shared" si="0"/>
        <v>9.6974999999999998</v>
      </c>
      <c r="H29" s="68">
        <f t="shared" si="3"/>
        <v>295.87072499999999</v>
      </c>
      <c r="I29" s="40"/>
    </row>
    <row r="30" spans="1:9" ht="15" customHeight="1" x14ac:dyDescent="0.3">
      <c r="A30" s="40"/>
      <c r="B30" s="65" t="s">
        <v>56</v>
      </c>
      <c r="C30" s="60" t="s">
        <v>57</v>
      </c>
      <c r="D30" s="66"/>
      <c r="E30" s="66">
        <v>0</v>
      </c>
      <c r="F30" s="67">
        <v>0</v>
      </c>
      <c r="G30" s="67">
        <f t="shared" si="0"/>
        <v>0</v>
      </c>
      <c r="H30" s="68">
        <f t="shared" si="3"/>
        <v>0</v>
      </c>
      <c r="I30" s="40"/>
    </row>
    <row r="31" spans="1:9" ht="15" customHeight="1" x14ac:dyDescent="0.3">
      <c r="A31" s="40"/>
      <c r="B31" s="46" t="s">
        <v>58</v>
      </c>
      <c r="C31" s="61" t="s">
        <v>59</v>
      </c>
      <c r="D31" s="66" t="s">
        <v>45</v>
      </c>
      <c r="E31" s="66">
        <v>6.5849999999999991</v>
      </c>
      <c r="F31" s="67">
        <v>505.59000000000003</v>
      </c>
      <c r="G31" s="67">
        <f t="shared" si="0"/>
        <v>9.8774999999999977</v>
      </c>
      <c r="H31" s="68">
        <f t="shared" si="3"/>
        <v>3329.3101499999998</v>
      </c>
      <c r="I31" s="40"/>
    </row>
    <row r="32" spans="1:9" ht="15" customHeight="1" x14ac:dyDescent="0.3">
      <c r="A32" s="40"/>
      <c r="B32" s="46" t="s">
        <v>60</v>
      </c>
      <c r="C32" s="61" t="s">
        <v>61</v>
      </c>
      <c r="D32" s="66" t="s">
        <v>38</v>
      </c>
      <c r="E32" s="66">
        <v>53.385000000000005</v>
      </c>
      <c r="F32" s="67">
        <v>53.010000000000005</v>
      </c>
      <c r="G32" s="67">
        <f t="shared" si="0"/>
        <v>80.077500000000015</v>
      </c>
      <c r="H32" s="68">
        <f t="shared" si="3"/>
        <v>2829.9388500000005</v>
      </c>
      <c r="I32" s="40"/>
    </row>
    <row r="33" spans="1:9" ht="15" customHeight="1" x14ac:dyDescent="0.3">
      <c r="A33" s="40"/>
      <c r="B33" s="46" t="s">
        <v>62</v>
      </c>
      <c r="C33" s="61" t="s">
        <v>63</v>
      </c>
      <c r="D33" s="66" t="s">
        <v>64</v>
      </c>
      <c r="E33" s="66">
        <v>238.56</v>
      </c>
      <c r="F33" s="67">
        <v>6.99</v>
      </c>
      <c r="G33" s="67">
        <f t="shared" si="0"/>
        <v>357.84000000000003</v>
      </c>
      <c r="H33" s="68">
        <f t="shared" si="3"/>
        <v>1667.5344</v>
      </c>
      <c r="I33" s="40"/>
    </row>
    <row r="34" spans="1:9" ht="15" customHeight="1" x14ac:dyDescent="0.3">
      <c r="A34" s="40"/>
      <c r="B34" s="65" t="s">
        <v>65</v>
      </c>
      <c r="C34" s="60" t="s">
        <v>66</v>
      </c>
      <c r="D34" s="66"/>
      <c r="E34" s="66">
        <v>0</v>
      </c>
      <c r="F34" s="67">
        <v>0</v>
      </c>
      <c r="G34" s="67">
        <f t="shared" si="0"/>
        <v>0</v>
      </c>
      <c r="H34" s="68">
        <f t="shared" si="3"/>
        <v>0</v>
      </c>
      <c r="I34" s="40"/>
    </row>
    <row r="35" spans="1:9" ht="15" customHeight="1" x14ac:dyDescent="0.3">
      <c r="A35" s="40"/>
      <c r="B35" s="46" t="s">
        <v>67</v>
      </c>
      <c r="C35" s="61" t="s">
        <v>68</v>
      </c>
      <c r="D35" s="66" t="s">
        <v>45</v>
      </c>
      <c r="E35" s="66">
        <v>2.5049999999999999</v>
      </c>
      <c r="F35" s="67">
        <v>146.19</v>
      </c>
      <c r="G35" s="67">
        <f t="shared" si="0"/>
        <v>3.7574999999999998</v>
      </c>
      <c r="H35" s="68">
        <f t="shared" si="3"/>
        <v>366.20594999999997</v>
      </c>
      <c r="I35" s="40"/>
    </row>
    <row r="36" spans="1:9" ht="15" customHeight="1" x14ac:dyDescent="0.3">
      <c r="A36" s="40"/>
      <c r="B36" s="46" t="s">
        <v>69</v>
      </c>
      <c r="C36" s="61" t="s">
        <v>70</v>
      </c>
      <c r="D36" s="66" t="s">
        <v>45</v>
      </c>
      <c r="E36" s="66">
        <v>1.4550000000000001</v>
      </c>
      <c r="F36" s="67">
        <v>138.375</v>
      </c>
      <c r="G36" s="67">
        <f t="shared" si="0"/>
        <v>2.1825000000000001</v>
      </c>
      <c r="H36" s="68">
        <f t="shared" si="3"/>
        <v>201.33562500000002</v>
      </c>
      <c r="I36" s="40"/>
    </row>
    <row r="37" spans="1:9" ht="15" customHeight="1" x14ac:dyDescent="0.3">
      <c r="A37" s="40"/>
      <c r="B37" s="46" t="s">
        <v>71</v>
      </c>
      <c r="C37" s="61" t="s">
        <v>72</v>
      </c>
      <c r="D37" s="66" t="s">
        <v>45</v>
      </c>
      <c r="E37" s="66">
        <v>1.0349999999999999</v>
      </c>
      <c r="F37" s="67">
        <v>236.85000000000002</v>
      </c>
      <c r="G37" s="67">
        <f t="shared" si="0"/>
        <v>1.5524999999999998</v>
      </c>
      <c r="H37" s="68">
        <f t="shared" si="3"/>
        <v>245.13974999999999</v>
      </c>
      <c r="I37" s="40"/>
    </row>
    <row r="38" spans="1:9" ht="15" customHeight="1" x14ac:dyDescent="0.3">
      <c r="A38" s="40"/>
      <c r="B38" s="65" t="s">
        <v>73</v>
      </c>
      <c r="C38" s="60" t="s">
        <v>74</v>
      </c>
      <c r="D38" s="66"/>
      <c r="E38" s="66">
        <v>0</v>
      </c>
      <c r="F38" s="67">
        <v>0</v>
      </c>
      <c r="G38" s="67">
        <f t="shared" si="0"/>
        <v>0</v>
      </c>
      <c r="H38" s="68">
        <f t="shared" si="3"/>
        <v>0</v>
      </c>
      <c r="I38" s="40"/>
    </row>
    <row r="39" spans="1:9" ht="15" customHeight="1" x14ac:dyDescent="0.3">
      <c r="A39" s="40"/>
      <c r="B39" s="46" t="s">
        <v>75</v>
      </c>
      <c r="C39" s="61" t="s">
        <v>76</v>
      </c>
      <c r="D39" s="66" t="s">
        <v>38</v>
      </c>
      <c r="E39" s="66">
        <v>29.759999999999998</v>
      </c>
      <c r="F39" s="67">
        <v>20.16</v>
      </c>
      <c r="G39" s="67">
        <f t="shared" si="0"/>
        <v>44.64</v>
      </c>
      <c r="H39" s="68">
        <f t="shared" si="3"/>
        <v>599.96159999999998</v>
      </c>
      <c r="I39" s="40"/>
    </row>
    <row r="40" spans="1:9" ht="15" customHeight="1" x14ac:dyDescent="0.3">
      <c r="A40" s="40"/>
      <c r="B40" s="65" t="s">
        <v>77</v>
      </c>
      <c r="C40" s="60" t="s">
        <v>78</v>
      </c>
      <c r="D40" s="66"/>
      <c r="E40" s="66">
        <v>0</v>
      </c>
      <c r="F40" s="67">
        <v>0</v>
      </c>
      <c r="G40" s="67">
        <f t="shared" si="0"/>
        <v>0</v>
      </c>
      <c r="H40" s="68">
        <f t="shared" si="3"/>
        <v>0</v>
      </c>
      <c r="I40" s="40"/>
    </row>
    <row r="41" spans="1:9" ht="15" customHeight="1" x14ac:dyDescent="0.3">
      <c r="A41" s="40"/>
      <c r="B41" s="46" t="s">
        <v>79</v>
      </c>
      <c r="C41" s="61" t="s">
        <v>78</v>
      </c>
      <c r="D41" s="66" t="s">
        <v>20</v>
      </c>
      <c r="E41" s="66">
        <v>3</v>
      </c>
      <c r="F41" s="67">
        <v>155.505</v>
      </c>
      <c r="G41" s="67">
        <f t="shared" si="0"/>
        <v>4.5</v>
      </c>
      <c r="H41" s="68">
        <f t="shared" si="3"/>
        <v>466.51499999999999</v>
      </c>
      <c r="I41" s="40"/>
    </row>
    <row r="42" spans="1:9" ht="15" customHeight="1" x14ac:dyDescent="0.3">
      <c r="A42" s="40"/>
      <c r="B42" s="65" t="s">
        <v>80</v>
      </c>
      <c r="C42" s="60" t="s">
        <v>81</v>
      </c>
      <c r="D42" s="66"/>
      <c r="E42" s="66">
        <v>0</v>
      </c>
      <c r="F42" s="67">
        <v>0</v>
      </c>
      <c r="G42" s="67">
        <f t="shared" si="0"/>
        <v>0</v>
      </c>
      <c r="H42" s="68">
        <f t="shared" si="3"/>
        <v>0</v>
      </c>
      <c r="I42" s="40"/>
    </row>
    <row r="43" spans="1:9" ht="15" customHeight="1" x14ac:dyDescent="0.3">
      <c r="A43" s="40"/>
      <c r="B43" s="46" t="s">
        <v>82</v>
      </c>
      <c r="C43" s="61" t="s">
        <v>83</v>
      </c>
      <c r="D43" s="66" t="s">
        <v>20</v>
      </c>
      <c r="E43" s="66">
        <v>3</v>
      </c>
      <c r="F43" s="67">
        <v>415.63499999999999</v>
      </c>
      <c r="G43" s="67">
        <f t="shared" si="0"/>
        <v>4.5</v>
      </c>
      <c r="H43" s="68">
        <f t="shared" si="3"/>
        <v>1246.905</v>
      </c>
      <c r="I43" s="40"/>
    </row>
    <row r="44" spans="1:9" ht="15" customHeight="1" x14ac:dyDescent="0.3">
      <c r="A44" s="40"/>
      <c r="B44" s="65" t="s">
        <v>84</v>
      </c>
      <c r="C44" s="60" t="s">
        <v>85</v>
      </c>
      <c r="D44" s="66"/>
      <c r="E44" s="66">
        <v>0</v>
      </c>
      <c r="F44" s="67">
        <v>0</v>
      </c>
      <c r="G44" s="67">
        <f t="shared" si="0"/>
        <v>0</v>
      </c>
      <c r="H44" s="68">
        <f t="shared" si="3"/>
        <v>0</v>
      </c>
      <c r="I44" s="40"/>
    </row>
    <row r="45" spans="1:9" ht="15" customHeight="1" x14ac:dyDescent="0.3">
      <c r="A45" s="40"/>
      <c r="B45" s="46" t="s">
        <v>86</v>
      </c>
      <c r="C45" s="61" t="s">
        <v>87</v>
      </c>
      <c r="D45" s="66" t="s">
        <v>38</v>
      </c>
      <c r="E45" s="66">
        <v>24</v>
      </c>
      <c r="F45" s="67">
        <v>2.7600000000000002</v>
      </c>
      <c r="G45" s="67">
        <f t="shared" si="0"/>
        <v>36</v>
      </c>
      <c r="H45" s="68">
        <f t="shared" si="3"/>
        <v>66.240000000000009</v>
      </c>
      <c r="I45" s="40"/>
    </row>
    <row r="46" spans="1:9" ht="15" customHeight="1" x14ac:dyDescent="0.3">
      <c r="A46" s="40"/>
      <c r="B46" s="46" t="s">
        <v>88</v>
      </c>
      <c r="C46" s="61" t="s">
        <v>44</v>
      </c>
      <c r="D46" s="66" t="s">
        <v>45</v>
      </c>
      <c r="E46" s="66">
        <v>2.145</v>
      </c>
      <c r="F46" s="67">
        <v>20.355</v>
      </c>
      <c r="G46" s="67">
        <f t="shared" si="0"/>
        <v>3.2175000000000002</v>
      </c>
      <c r="H46" s="68">
        <f t="shared" si="3"/>
        <v>43.661475000000003</v>
      </c>
      <c r="I46" s="40"/>
    </row>
    <row r="47" spans="1:9" ht="15" customHeight="1" x14ac:dyDescent="0.3">
      <c r="A47" s="40"/>
      <c r="B47" s="65" t="s">
        <v>89</v>
      </c>
      <c r="C47" s="60" t="s">
        <v>90</v>
      </c>
      <c r="D47" s="66"/>
      <c r="E47" s="66">
        <v>0</v>
      </c>
      <c r="F47" s="67">
        <v>0</v>
      </c>
      <c r="G47" s="67">
        <f t="shared" si="0"/>
        <v>0</v>
      </c>
      <c r="H47" s="68">
        <f t="shared" si="3"/>
        <v>0</v>
      </c>
      <c r="I47" s="40"/>
    </row>
    <row r="48" spans="1:9" ht="15" customHeight="1" x14ac:dyDescent="0.3">
      <c r="A48" s="40"/>
      <c r="B48" s="46" t="s">
        <v>91</v>
      </c>
      <c r="C48" s="61" t="s">
        <v>92</v>
      </c>
      <c r="D48" s="66" t="s">
        <v>45</v>
      </c>
      <c r="E48" s="66">
        <v>1.62</v>
      </c>
      <c r="F48" s="67">
        <v>407.07</v>
      </c>
      <c r="G48" s="67">
        <f t="shared" si="0"/>
        <v>2.4300000000000002</v>
      </c>
      <c r="H48" s="68">
        <f t="shared" si="3"/>
        <v>659.45339999999999</v>
      </c>
      <c r="I48" s="40"/>
    </row>
    <row r="49" spans="1:9" s="39" customFormat="1" ht="15.75" customHeight="1" x14ac:dyDescent="0.3">
      <c r="A49" s="36"/>
      <c r="B49" s="37" t="s">
        <v>93</v>
      </c>
      <c r="C49" s="89" t="s">
        <v>94</v>
      </c>
      <c r="D49" s="90"/>
      <c r="E49" s="90"/>
      <c r="F49" s="91"/>
      <c r="G49" s="67">
        <f t="shared" si="0"/>
        <v>0</v>
      </c>
      <c r="H49" s="57">
        <f>SUM(H51:H58)</f>
        <v>88809.209999999992</v>
      </c>
      <c r="I49" s="36"/>
    </row>
    <row r="50" spans="1:9" ht="15" customHeight="1" x14ac:dyDescent="0.3">
      <c r="A50" s="40"/>
      <c r="B50" s="65" t="s">
        <v>95</v>
      </c>
      <c r="C50" s="60" t="s">
        <v>35</v>
      </c>
      <c r="D50" s="66"/>
      <c r="E50" s="66"/>
      <c r="F50" s="69"/>
      <c r="G50" s="67">
        <f t="shared" si="0"/>
        <v>0</v>
      </c>
      <c r="H50" s="68"/>
      <c r="I50" s="40"/>
    </row>
    <row r="51" spans="1:9" ht="15" customHeight="1" x14ac:dyDescent="0.3">
      <c r="A51" s="40"/>
      <c r="B51" s="46" t="s">
        <v>96</v>
      </c>
      <c r="C51" s="61" t="s">
        <v>97</v>
      </c>
      <c r="D51" s="66" t="s">
        <v>98</v>
      </c>
      <c r="E51" s="66">
        <v>1449</v>
      </c>
      <c r="F51" s="69">
        <v>3.4200000000000004</v>
      </c>
      <c r="G51" s="67">
        <f t="shared" si="0"/>
        <v>2173.5</v>
      </c>
      <c r="H51" s="68">
        <f>E51*F51</f>
        <v>4955.5800000000008</v>
      </c>
      <c r="I51" s="40"/>
    </row>
    <row r="52" spans="1:9" ht="15" customHeight="1" x14ac:dyDescent="0.3">
      <c r="A52" s="40"/>
      <c r="B52" s="65" t="s">
        <v>99</v>
      </c>
      <c r="C52" s="60" t="s">
        <v>42</v>
      </c>
      <c r="D52" s="66"/>
      <c r="E52" s="66">
        <v>0</v>
      </c>
      <c r="F52" s="69">
        <v>0</v>
      </c>
      <c r="G52" s="67">
        <f t="shared" si="0"/>
        <v>0</v>
      </c>
      <c r="H52" s="68">
        <f t="shared" ref="H52:H58" si="4">E52*F52</f>
        <v>0</v>
      </c>
      <c r="I52" s="40"/>
    </row>
    <row r="53" spans="1:9" ht="15" customHeight="1" x14ac:dyDescent="0.3">
      <c r="A53" s="40"/>
      <c r="B53" s="46" t="s">
        <v>100</v>
      </c>
      <c r="C53" s="61" t="s">
        <v>101</v>
      </c>
      <c r="D53" s="66" t="s">
        <v>98</v>
      </c>
      <c r="E53" s="66">
        <v>1449</v>
      </c>
      <c r="F53" s="69">
        <v>30.532499999999999</v>
      </c>
      <c r="G53" s="67">
        <f t="shared" si="0"/>
        <v>2173.5</v>
      </c>
      <c r="H53" s="68">
        <f t="shared" si="4"/>
        <v>44241.592499999999</v>
      </c>
      <c r="I53" s="40"/>
    </row>
    <row r="54" spans="1:9" ht="15" customHeight="1" x14ac:dyDescent="0.3">
      <c r="A54" s="40"/>
      <c r="B54" s="46" t="s">
        <v>102</v>
      </c>
      <c r="C54" s="61" t="s">
        <v>103</v>
      </c>
      <c r="D54" s="66" t="s">
        <v>98</v>
      </c>
      <c r="E54" s="66">
        <v>1449</v>
      </c>
      <c r="F54" s="69">
        <v>2.79</v>
      </c>
      <c r="G54" s="67">
        <f t="shared" si="0"/>
        <v>2173.5</v>
      </c>
      <c r="H54" s="68">
        <f t="shared" si="4"/>
        <v>4042.71</v>
      </c>
      <c r="I54" s="40"/>
    </row>
    <row r="55" spans="1:9" ht="15" customHeight="1" x14ac:dyDescent="0.3">
      <c r="A55" s="40"/>
      <c r="B55" s="46" t="s">
        <v>104</v>
      </c>
      <c r="C55" s="61" t="s">
        <v>105</v>
      </c>
      <c r="D55" s="66" t="s">
        <v>98</v>
      </c>
      <c r="E55" s="66">
        <v>1449</v>
      </c>
      <c r="F55" s="69">
        <v>8.2124999999999986</v>
      </c>
      <c r="G55" s="67">
        <f t="shared" si="0"/>
        <v>2173.5</v>
      </c>
      <c r="H55" s="68">
        <f t="shared" si="4"/>
        <v>11899.912499999999</v>
      </c>
      <c r="I55" s="40"/>
    </row>
    <row r="56" spans="1:9" ht="15" customHeight="1" x14ac:dyDescent="0.3">
      <c r="A56" s="40"/>
      <c r="B56" s="46" t="s">
        <v>106</v>
      </c>
      <c r="C56" s="61" t="s">
        <v>107</v>
      </c>
      <c r="D56" s="66" t="s">
        <v>98</v>
      </c>
      <c r="E56" s="66">
        <v>1449</v>
      </c>
      <c r="F56" s="69">
        <v>6.0974999999999993</v>
      </c>
      <c r="G56" s="67">
        <f t="shared" si="0"/>
        <v>2173.5</v>
      </c>
      <c r="H56" s="68">
        <f t="shared" si="4"/>
        <v>8835.2774999999983</v>
      </c>
      <c r="I56" s="40"/>
    </row>
    <row r="57" spans="1:9" ht="15" customHeight="1" x14ac:dyDescent="0.3">
      <c r="A57" s="40"/>
      <c r="B57" s="65" t="s">
        <v>108</v>
      </c>
      <c r="C57" s="60" t="s">
        <v>109</v>
      </c>
      <c r="D57" s="66"/>
      <c r="E57" s="66">
        <v>0</v>
      </c>
      <c r="F57" s="69">
        <v>0</v>
      </c>
      <c r="G57" s="67">
        <f t="shared" si="0"/>
        <v>0</v>
      </c>
      <c r="H57" s="68">
        <f t="shared" si="4"/>
        <v>0</v>
      </c>
      <c r="I57" s="40"/>
    </row>
    <row r="58" spans="1:9" ht="15" customHeight="1" x14ac:dyDescent="0.3">
      <c r="A58" s="40"/>
      <c r="B58" s="46" t="s">
        <v>110</v>
      </c>
      <c r="C58" s="61" t="s">
        <v>111</v>
      </c>
      <c r="D58" s="66" t="s">
        <v>98</v>
      </c>
      <c r="E58" s="66">
        <v>1449</v>
      </c>
      <c r="F58" s="69">
        <v>10.237499999999999</v>
      </c>
      <c r="G58" s="67">
        <f t="shared" si="0"/>
        <v>2173.5</v>
      </c>
      <c r="H58" s="68">
        <f t="shared" si="4"/>
        <v>14834.137499999999</v>
      </c>
      <c r="I58" s="40"/>
    </row>
    <row r="59" spans="1:9" s="39" customFormat="1" ht="15.75" customHeight="1" x14ac:dyDescent="0.3">
      <c r="A59" s="36"/>
      <c r="B59" s="37" t="s">
        <v>112</v>
      </c>
      <c r="C59" s="89" t="s">
        <v>113</v>
      </c>
      <c r="D59" s="90"/>
      <c r="E59" s="90"/>
      <c r="F59" s="91"/>
      <c r="G59" s="67">
        <f t="shared" si="0"/>
        <v>0</v>
      </c>
      <c r="H59" s="57">
        <f>SUM(H61:H87)</f>
        <v>25330.569749999999</v>
      </c>
      <c r="I59" s="36"/>
    </row>
    <row r="60" spans="1:9" ht="15" customHeight="1" x14ac:dyDescent="0.3">
      <c r="A60" s="40"/>
      <c r="B60" s="65" t="s">
        <v>114</v>
      </c>
      <c r="C60" s="60" t="s">
        <v>35</v>
      </c>
      <c r="D60" s="66"/>
      <c r="E60" s="66"/>
      <c r="F60" s="69"/>
      <c r="G60" s="67">
        <f t="shared" si="0"/>
        <v>0</v>
      </c>
      <c r="H60" s="68"/>
      <c r="I60" s="40"/>
    </row>
    <row r="61" spans="1:9" ht="15" customHeight="1" x14ac:dyDescent="0.3">
      <c r="A61" s="40"/>
      <c r="B61" s="46" t="s">
        <v>115</v>
      </c>
      <c r="C61" s="61" t="s">
        <v>116</v>
      </c>
      <c r="D61" s="66" t="s">
        <v>38</v>
      </c>
      <c r="E61" s="66">
        <v>27.78</v>
      </c>
      <c r="F61" s="69">
        <v>4.1400000000000006</v>
      </c>
      <c r="G61" s="67">
        <f t="shared" si="0"/>
        <v>41.67</v>
      </c>
      <c r="H61" s="68">
        <f>E61*F61</f>
        <v>115.00920000000002</v>
      </c>
      <c r="I61" s="40"/>
    </row>
    <row r="62" spans="1:9" ht="15" customHeight="1" x14ac:dyDescent="0.3">
      <c r="A62" s="40"/>
      <c r="B62" s="65" t="s">
        <v>117</v>
      </c>
      <c r="C62" s="60" t="s">
        <v>42</v>
      </c>
      <c r="D62" s="66"/>
      <c r="E62" s="66">
        <v>0</v>
      </c>
      <c r="F62" s="69">
        <v>0</v>
      </c>
      <c r="G62" s="67">
        <f t="shared" si="0"/>
        <v>0</v>
      </c>
      <c r="H62" s="68">
        <f t="shared" ref="H62:H87" si="5">E62*F62</f>
        <v>0</v>
      </c>
      <c r="I62" s="40"/>
    </row>
    <row r="63" spans="1:9" ht="15" customHeight="1" x14ac:dyDescent="0.3">
      <c r="A63" s="40"/>
      <c r="B63" s="46" t="s">
        <v>118</v>
      </c>
      <c r="C63" s="61" t="s">
        <v>44</v>
      </c>
      <c r="D63" s="66" t="s">
        <v>45</v>
      </c>
      <c r="E63" s="66">
        <v>9.2099999999999991</v>
      </c>
      <c r="F63" s="69">
        <v>76.297499999999985</v>
      </c>
      <c r="G63" s="67">
        <f t="shared" si="0"/>
        <v>13.814999999999998</v>
      </c>
      <c r="H63" s="68">
        <f t="shared" si="5"/>
        <v>702.69997499999977</v>
      </c>
      <c r="I63" s="40"/>
    </row>
    <row r="64" spans="1:9" ht="15" customHeight="1" x14ac:dyDescent="0.3">
      <c r="A64" s="40"/>
      <c r="B64" s="46" t="s">
        <v>119</v>
      </c>
      <c r="C64" s="61" t="s">
        <v>120</v>
      </c>
      <c r="D64" s="66" t="s">
        <v>45</v>
      </c>
      <c r="E64" s="66">
        <v>10.68</v>
      </c>
      <c r="F64" s="69">
        <v>30.532499999999999</v>
      </c>
      <c r="G64" s="67">
        <f t="shared" si="0"/>
        <v>16.02</v>
      </c>
      <c r="H64" s="68">
        <f t="shared" si="5"/>
        <v>326.08709999999996</v>
      </c>
      <c r="I64" s="40"/>
    </row>
    <row r="65" spans="1:9" ht="15" customHeight="1" x14ac:dyDescent="0.3">
      <c r="A65" s="40"/>
      <c r="B65" s="65" t="s">
        <v>121</v>
      </c>
      <c r="C65" s="60" t="s">
        <v>90</v>
      </c>
      <c r="D65" s="66"/>
      <c r="E65" s="66">
        <v>0</v>
      </c>
      <c r="F65" s="69">
        <v>0</v>
      </c>
      <c r="G65" s="67">
        <f t="shared" si="0"/>
        <v>0</v>
      </c>
      <c r="H65" s="68">
        <f t="shared" si="5"/>
        <v>0</v>
      </c>
      <c r="I65" s="40"/>
    </row>
    <row r="66" spans="1:9" ht="15" customHeight="1" x14ac:dyDescent="0.3">
      <c r="A66" s="40"/>
      <c r="B66" s="46" t="s">
        <v>122</v>
      </c>
      <c r="C66" s="61" t="s">
        <v>123</v>
      </c>
      <c r="D66" s="66" t="s">
        <v>38</v>
      </c>
      <c r="E66" s="66">
        <v>11.76</v>
      </c>
      <c r="F66" s="69">
        <v>90.427499999999995</v>
      </c>
      <c r="G66" s="67">
        <f t="shared" si="0"/>
        <v>17.64</v>
      </c>
      <c r="H66" s="68">
        <f t="shared" si="5"/>
        <v>1063.4274</v>
      </c>
      <c r="I66" s="40"/>
    </row>
    <row r="67" spans="1:9" ht="15" customHeight="1" x14ac:dyDescent="0.3">
      <c r="A67" s="40"/>
      <c r="B67" s="65" t="s">
        <v>124</v>
      </c>
      <c r="C67" s="60" t="s">
        <v>125</v>
      </c>
      <c r="D67" s="66"/>
      <c r="E67" s="66">
        <v>0</v>
      </c>
      <c r="F67" s="69">
        <v>0</v>
      </c>
      <c r="G67" s="67">
        <f t="shared" si="0"/>
        <v>0</v>
      </c>
      <c r="H67" s="68">
        <f t="shared" si="5"/>
        <v>0</v>
      </c>
      <c r="I67" s="40"/>
    </row>
    <row r="68" spans="1:9" ht="15" customHeight="1" x14ac:dyDescent="0.3">
      <c r="A68" s="40"/>
      <c r="B68" s="46" t="s">
        <v>126</v>
      </c>
      <c r="C68" s="61" t="s">
        <v>127</v>
      </c>
      <c r="D68" s="66" t="s">
        <v>45</v>
      </c>
      <c r="E68" s="66">
        <v>2.37</v>
      </c>
      <c r="F68" s="69">
        <v>794.38499999999999</v>
      </c>
      <c r="G68" s="67">
        <f t="shared" si="0"/>
        <v>3.5550000000000002</v>
      </c>
      <c r="H68" s="68">
        <f t="shared" si="5"/>
        <v>1882.69245</v>
      </c>
      <c r="I68" s="40"/>
    </row>
    <row r="69" spans="1:9" ht="15" customHeight="1" x14ac:dyDescent="0.3">
      <c r="A69" s="40"/>
      <c r="B69" s="46" t="s">
        <v>128</v>
      </c>
      <c r="C69" s="61" t="s">
        <v>129</v>
      </c>
      <c r="D69" s="66" t="s">
        <v>64</v>
      </c>
      <c r="E69" s="66">
        <v>167.67000000000002</v>
      </c>
      <c r="F69" s="69">
        <v>10.484999999999999</v>
      </c>
      <c r="G69" s="67">
        <f t="shared" si="0"/>
        <v>251.50500000000002</v>
      </c>
      <c r="H69" s="68">
        <f t="shared" si="5"/>
        <v>1758.0199500000001</v>
      </c>
      <c r="I69" s="40"/>
    </row>
    <row r="70" spans="1:9" ht="15" customHeight="1" x14ac:dyDescent="0.3">
      <c r="A70" s="40"/>
      <c r="B70" s="46" t="s">
        <v>130</v>
      </c>
      <c r="C70" s="61" t="s">
        <v>131</v>
      </c>
      <c r="D70" s="66" t="s">
        <v>45</v>
      </c>
      <c r="E70" s="66">
        <v>1.77</v>
      </c>
      <c r="F70" s="69">
        <v>758.38499999999999</v>
      </c>
      <c r="G70" s="67">
        <f t="shared" si="0"/>
        <v>2.6550000000000002</v>
      </c>
      <c r="H70" s="68">
        <f t="shared" si="5"/>
        <v>1342.3414499999999</v>
      </c>
      <c r="I70" s="40"/>
    </row>
    <row r="71" spans="1:9" ht="15" customHeight="1" x14ac:dyDescent="0.3">
      <c r="A71" s="40"/>
      <c r="B71" s="46" t="s">
        <v>132</v>
      </c>
      <c r="C71" s="61" t="s">
        <v>133</v>
      </c>
      <c r="D71" s="66" t="s">
        <v>64</v>
      </c>
      <c r="E71" s="66">
        <v>122.77499999999999</v>
      </c>
      <c r="F71" s="69">
        <v>10.484999999999999</v>
      </c>
      <c r="G71" s="67">
        <f t="shared" si="0"/>
        <v>184.16249999999999</v>
      </c>
      <c r="H71" s="68">
        <f t="shared" si="5"/>
        <v>1287.2958749999998</v>
      </c>
      <c r="I71" s="40"/>
    </row>
    <row r="72" spans="1:9" ht="15" customHeight="1" x14ac:dyDescent="0.3">
      <c r="A72" s="40"/>
      <c r="B72" s="46" t="s">
        <v>134</v>
      </c>
      <c r="C72" s="61" t="s">
        <v>135</v>
      </c>
      <c r="D72" s="66" t="s">
        <v>45</v>
      </c>
      <c r="E72" s="66">
        <v>3.4050000000000002</v>
      </c>
      <c r="F72" s="69">
        <v>758.38499999999999</v>
      </c>
      <c r="G72" s="67">
        <f t="shared" si="0"/>
        <v>5.1074999999999999</v>
      </c>
      <c r="H72" s="68">
        <f t="shared" si="5"/>
        <v>2582.300925</v>
      </c>
      <c r="I72" s="40"/>
    </row>
    <row r="73" spans="1:9" ht="15" customHeight="1" x14ac:dyDescent="0.3">
      <c r="A73" s="40"/>
      <c r="B73" s="46" t="s">
        <v>136</v>
      </c>
      <c r="C73" s="61" t="s">
        <v>137</v>
      </c>
      <c r="D73" s="66" t="s">
        <v>64</v>
      </c>
      <c r="E73" s="66">
        <v>152.05500000000001</v>
      </c>
      <c r="F73" s="69">
        <v>10.484999999999999</v>
      </c>
      <c r="G73" s="67">
        <f t="shared" si="0"/>
        <v>228.08250000000001</v>
      </c>
      <c r="H73" s="68">
        <f t="shared" si="5"/>
        <v>1594.2966750000001</v>
      </c>
      <c r="I73" s="40"/>
    </row>
    <row r="74" spans="1:9" ht="15" customHeight="1" x14ac:dyDescent="0.3">
      <c r="A74" s="40"/>
      <c r="B74" s="46" t="s">
        <v>138</v>
      </c>
      <c r="C74" s="61" t="s">
        <v>139</v>
      </c>
      <c r="D74" s="66" t="s">
        <v>45</v>
      </c>
      <c r="E74" s="66">
        <v>1.44</v>
      </c>
      <c r="F74" s="69">
        <v>758.38499999999999</v>
      </c>
      <c r="G74" s="67">
        <f t="shared" si="0"/>
        <v>2.16</v>
      </c>
      <c r="H74" s="68">
        <f t="shared" si="5"/>
        <v>1092.0744</v>
      </c>
      <c r="I74" s="40"/>
    </row>
    <row r="75" spans="1:9" ht="15" customHeight="1" x14ac:dyDescent="0.3">
      <c r="A75" s="40"/>
      <c r="B75" s="46" t="s">
        <v>140</v>
      </c>
      <c r="C75" s="61" t="s">
        <v>141</v>
      </c>
      <c r="D75" s="66" t="s">
        <v>64</v>
      </c>
      <c r="E75" s="66">
        <v>90.495000000000005</v>
      </c>
      <c r="F75" s="69">
        <v>10.484999999999999</v>
      </c>
      <c r="G75" s="67">
        <f t="shared" si="0"/>
        <v>135.74250000000001</v>
      </c>
      <c r="H75" s="68">
        <f t="shared" si="5"/>
        <v>948.84007499999996</v>
      </c>
      <c r="I75" s="40"/>
    </row>
    <row r="76" spans="1:9" ht="15" customHeight="1" x14ac:dyDescent="0.3">
      <c r="A76" s="40"/>
      <c r="B76" s="65" t="s">
        <v>142</v>
      </c>
      <c r="C76" s="60" t="s">
        <v>143</v>
      </c>
      <c r="D76" s="66"/>
      <c r="E76" s="66">
        <v>0</v>
      </c>
      <c r="F76" s="69">
        <v>0</v>
      </c>
      <c r="G76" s="67">
        <f t="shared" si="0"/>
        <v>0</v>
      </c>
      <c r="H76" s="68">
        <f t="shared" si="5"/>
        <v>0</v>
      </c>
      <c r="I76" s="40"/>
    </row>
    <row r="77" spans="1:9" ht="15" customHeight="1" x14ac:dyDescent="0.3">
      <c r="A77" s="40"/>
      <c r="B77" s="46" t="s">
        <v>144</v>
      </c>
      <c r="C77" s="61" t="s">
        <v>145</v>
      </c>
      <c r="D77" s="66" t="s">
        <v>45</v>
      </c>
      <c r="E77" s="66">
        <v>0.63</v>
      </c>
      <c r="F77" s="69">
        <v>720.51750000000004</v>
      </c>
      <c r="G77" s="67">
        <f t="shared" ref="G77:G121" si="6">E77*1.5</f>
        <v>0.94500000000000006</v>
      </c>
      <c r="H77" s="68">
        <f t="shared" si="5"/>
        <v>453.92602500000004</v>
      </c>
      <c r="I77" s="40"/>
    </row>
    <row r="78" spans="1:9" ht="15" customHeight="1" x14ac:dyDescent="0.3">
      <c r="A78" s="40"/>
      <c r="B78" s="46" t="s">
        <v>146</v>
      </c>
      <c r="C78" s="61" t="s">
        <v>147</v>
      </c>
      <c r="D78" s="66" t="s">
        <v>64</v>
      </c>
      <c r="E78" s="66">
        <v>58.53</v>
      </c>
      <c r="F78" s="69">
        <v>10.484999999999999</v>
      </c>
      <c r="G78" s="67">
        <f t="shared" si="6"/>
        <v>87.795000000000002</v>
      </c>
      <c r="H78" s="68">
        <f t="shared" si="5"/>
        <v>613.68705</v>
      </c>
      <c r="I78" s="40"/>
    </row>
    <row r="79" spans="1:9" ht="15" customHeight="1" x14ac:dyDescent="0.3">
      <c r="A79" s="40"/>
      <c r="B79" s="46" t="s">
        <v>148</v>
      </c>
      <c r="C79" s="61" t="s">
        <v>149</v>
      </c>
      <c r="D79" s="66" t="s">
        <v>20</v>
      </c>
      <c r="E79" s="66">
        <v>1.5</v>
      </c>
      <c r="F79" s="69">
        <v>490.09500000000003</v>
      </c>
      <c r="G79" s="67">
        <f t="shared" si="6"/>
        <v>2.25</v>
      </c>
      <c r="H79" s="68">
        <f t="shared" si="5"/>
        <v>735.14250000000004</v>
      </c>
      <c r="I79" s="40"/>
    </row>
    <row r="80" spans="1:9" ht="15" customHeight="1" x14ac:dyDescent="0.3">
      <c r="A80" s="40"/>
      <c r="B80" s="46" t="s">
        <v>150</v>
      </c>
      <c r="C80" s="61" t="s">
        <v>151</v>
      </c>
      <c r="D80" s="66" t="s">
        <v>98</v>
      </c>
      <c r="E80" s="66">
        <v>45.24</v>
      </c>
      <c r="F80" s="69">
        <v>149.21999999999997</v>
      </c>
      <c r="G80" s="67">
        <f t="shared" si="6"/>
        <v>67.86</v>
      </c>
      <c r="H80" s="68">
        <f t="shared" si="5"/>
        <v>6750.7127999999993</v>
      </c>
      <c r="I80" s="40"/>
    </row>
    <row r="81" spans="1:9" ht="15" customHeight="1" x14ac:dyDescent="0.3">
      <c r="A81" s="40"/>
      <c r="B81" s="46" t="s">
        <v>152</v>
      </c>
      <c r="C81" s="61" t="s">
        <v>153</v>
      </c>
      <c r="D81" s="66" t="s">
        <v>20</v>
      </c>
      <c r="E81" s="66">
        <v>1.5</v>
      </c>
      <c r="F81" s="69">
        <v>205.94250000000002</v>
      </c>
      <c r="G81" s="67">
        <f t="shared" si="6"/>
        <v>2.25</v>
      </c>
      <c r="H81" s="68">
        <f t="shared" si="5"/>
        <v>308.91375000000005</v>
      </c>
      <c r="I81" s="40"/>
    </row>
    <row r="82" spans="1:9" ht="15" customHeight="1" x14ac:dyDescent="0.3">
      <c r="A82" s="40"/>
      <c r="B82" s="46" t="s">
        <v>154</v>
      </c>
      <c r="C82" s="61" t="s">
        <v>155</v>
      </c>
      <c r="D82" s="66" t="s">
        <v>23</v>
      </c>
      <c r="E82" s="66">
        <v>1.5</v>
      </c>
      <c r="F82" s="69">
        <v>9.18</v>
      </c>
      <c r="G82" s="67">
        <f t="shared" si="6"/>
        <v>2.25</v>
      </c>
      <c r="H82" s="68">
        <f t="shared" si="5"/>
        <v>13.77</v>
      </c>
      <c r="I82" s="40"/>
    </row>
    <row r="83" spans="1:9" ht="15" customHeight="1" x14ac:dyDescent="0.3">
      <c r="A83" s="40"/>
      <c r="B83" s="65" t="s">
        <v>156</v>
      </c>
      <c r="C83" s="60" t="s">
        <v>157</v>
      </c>
      <c r="D83" s="66"/>
      <c r="E83" s="66">
        <v>0</v>
      </c>
      <c r="F83" s="69">
        <v>0</v>
      </c>
      <c r="G83" s="67">
        <f t="shared" si="6"/>
        <v>0</v>
      </c>
      <c r="H83" s="68">
        <f t="shared" si="5"/>
        <v>0</v>
      </c>
      <c r="I83" s="40"/>
    </row>
    <row r="84" spans="1:9" ht="15" customHeight="1" x14ac:dyDescent="0.3">
      <c r="A84" s="40"/>
      <c r="B84" s="46" t="s">
        <v>158</v>
      </c>
      <c r="C84" s="61" t="s">
        <v>42</v>
      </c>
      <c r="D84" s="66" t="s">
        <v>38</v>
      </c>
      <c r="E84" s="66">
        <v>0.34500000000000003</v>
      </c>
      <c r="F84" s="69">
        <v>76.297499999999985</v>
      </c>
      <c r="G84" s="67">
        <f t="shared" si="6"/>
        <v>0.51750000000000007</v>
      </c>
      <c r="H84" s="68">
        <f t="shared" si="5"/>
        <v>26.322637499999995</v>
      </c>
      <c r="I84" s="40"/>
    </row>
    <row r="85" spans="1:9" ht="15" customHeight="1" x14ac:dyDescent="0.3">
      <c r="A85" s="40"/>
      <c r="B85" s="46" t="s">
        <v>159</v>
      </c>
      <c r="C85" s="61" t="s">
        <v>145</v>
      </c>
      <c r="D85" s="66" t="s">
        <v>45</v>
      </c>
      <c r="E85" s="66">
        <v>0.58499999999999996</v>
      </c>
      <c r="F85" s="69">
        <v>720.51750000000004</v>
      </c>
      <c r="G85" s="67">
        <f t="shared" si="6"/>
        <v>0.87749999999999995</v>
      </c>
      <c r="H85" s="68">
        <f t="shared" si="5"/>
        <v>421.50273750000002</v>
      </c>
      <c r="I85" s="40"/>
    </row>
    <row r="86" spans="1:9" ht="15" customHeight="1" x14ac:dyDescent="0.3">
      <c r="A86" s="40"/>
      <c r="B86" s="46" t="s">
        <v>160</v>
      </c>
      <c r="C86" s="61" t="s">
        <v>147</v>
      </c>
      <c r="D86" s="66" t="s">
        <v>64</v>
      </c>
      <c r="E86" s="66">
        <v>40.214999999999996</v>
      </c>
      <c r="F86" s="69">
        <v>10.484999999999999</v>
      </c>
      <c r="G86" s="67">
        <f t="shared" si="6"/>
        <v>60.322499999999991</v>
      </c>
      <c r="H86" s="68">
        <f t="shared" si="5"/>
        <v>421.65427499999993</v>
      </c>
      <c r="I86" s="40"/>
    </row>
    <row r="87" spans="1:9" ht="15" customHeight="1" x14ac:dyDescent="0.3">
      <c r="A87" s="40"/>
      <c r="B87" s="46" t="s">
        <v>161</v>
      </c>
      <c r="C87" s="61" t="s">
        <v>162</v>
      </c>
      <c r="D87" s="66" t="s">
        <v>20</v>
      </c>
      <c r="E87" s="66">
        <v>1.5</v>
      </c>
      <c r="F87" s="69">
        <v>593.23500000000001</v>
      </c>
      <c r="G87" s="67">
        <f t="shared" si="6"/>
        <v>2.25</v>
      </c>
      <c r="H87" s="68">
        <f t="shared" si="5"/>
        <v>889.85249999999996</v>
      </c>
      <c r="I87" s="40"/>
    </row>
    <row r="88" spans="1:9" s="39" customFormat="1" ht="15.75" customHeight="1" x14ac:dyDescent="0.3">
      <c r="A88" s="36"/>
      <c r="B88" s="37" t="s">
        <v>163</v>
      </c>
      <c r="C88" s="89" t="s">
        <v>164</v>
      </c>
      <c r="D88" s="90"/>
      <c r="E88" s="90"/>
      <c r="F88" s="91"/>
      <c r="G88" s="67">
        <f t="shared" si="6"/>
        <v>0</v>
      </c>
      <c r="H88" s="57">
        <f>SUM(H90:H98)</f>
        <v>63619.510499999997</v>
      </c>
      <c r="I88" s="36"/>
    </row>
    <row r="89" spans="1:9" ht="15" customHeight="1" x14ac:dyDescent="0.3">
      <c r="A89" s="40"/>
      <c r="B89" s="65" t="s">
        <v>165</v>
      </c>
      <c r="C89" s="60" t="s">
        <v>35</v>
      </c>
      <c r="D89" s="66"/>
      <c r="E89" s="66"/>
      <c r="F89" s="69"/>
      <c r="G89" s="67">
        <f t="shared" si="6"/>
        <v>0</v>
      </c>
      <c r="H89" s="68"/>
      <c r="I89" s="40"/>
    </row>
    <row r="90" spans="1:9" ht="15" customHeight="1" x14ac:dyDescent="0.3">
      <c r="A90" s="40"/>
      <c r="B90" s="46" t="s">
        <v>166</v>
      </c>
      <c r="C90" s="61" t="s">
        <v>116</v>
      </c>
      <c r="D90" s="66" t="s">
        <v>38</v>
      </c>
      <c r="E90" s="66">
        <v>1560</v>
      </c>
      <c r="F90" s="69">
        <v>2.2800000000000002</v>
      </c>
      <c r="G90" s="67">
        <f t="shared" si="6"/>
        <v>2340</v>
      </c>
      <c r="H90" s="68">
        <f>E90*F90</f>
        <v>3556.8</v>
      </c>
      <c r="I90" s="40"/>
    </row>
    <row r="91" spans="1:9" ht="15.75" customHeight="1" x14ac:dyDescent="0.3">
      <c r="A91" s="40"/>
      <c r="B91" s="65" t="s">
        <v>167</v>
      </c>
      <c r="C91" s="60" t="s">
        <v>42</v>
      </c>
      <c r="D91" s="66"/>
      <c r="E91" s="66">
        <v>0</v>
      </c>
      <c r="F91" s="69">
        <v>0</v>
      </c>
      <c r="G91" s="67">
        <f t="shared" si="6"/>
        <v>0</v>
      </c>
      <c r="H91" s="68">
        <f t="shared" ref="H91:H98" si="7">E91*F91</f>
        <v>0</v>
      </c>
      <c r="I91" s="40"/>
    </row>
    <row r="92" spans="1:9" ht="15.75" customHeight="1" x14ac:dyDescent="0.3">
      <c r="A92" s="40"/>
      <c r="B92" s="46" t="s">
        <v>168</v>
      </c>
      <c r="C92" s="61" t="s">
        <v>169</v>
      </c>
      <c r="D92" s="66" t="s">
        <v>98</v>
      </c>
      <c r="E92" s="66">
        <v>1560</v>
      </c>
      <c r="F92" s="69">
        <v>20.355</v>
      </c>
      <c r="G92" s="67">
        <f t="shared" si="6"/>
        <v>2340</v>
      </c>
      <c r="H92" s="68">
        <f t="shared" si="7"/>
        <v>31753.8</v>
      </c>
      <c r="I92" s="40"/>
    </row>
    <row r="93" spans="1:9" ht="15.75" customHeight="1" x14ac:dyDescent="0.3">
      <c r="A93" s="40"/>
      <c r="B93" s="46" t="s">
        <v>170</v>
      </c>
      <c r="C93" s="61" t="s">
        <v>103</v>
      </c>
      <c r="D93" s="66" t="s">
        <v>98</v>
      </c>
      <c r="E93" s="66">
        <v>1560</v>
      </c>
      <c r="F93" s="69">
        <v>1.8599999999999999</v>
      </c>
      <c r="G93" s="67">
        <f t="shared" si="6"/>
        <v>2340</v>
      </c>
      <c r="H93" s="68">
        <f t="shared" si="7"/>
        <v>2901.6</v>
      </c>
      <c r="I93" s="40"/>
    </row>
    <row r="94" spans="1:9" ht="15.75" customHeight="1" x14ac:dyDescent="0.3">
      <c r="A94" s="40"/>
      <c r="B94" s="46" t="s">
        <v>171</v>
      </c>
      <c r="C94" s="61" t="s">
        <v>172</v>
      </c>
      <c r="D94" s="66" t="s">
        <v>98</v>
      </c>
      <c r="E94" s="66">
        <v>1560</v>
      </c>
      <c r="F94" s="69">
        <v>5.4749999999999996</v>
      </c>
      <c r="G94" s="67">
        <f t="shared" si="6"/>
        <v>2340</v>
      </c>
      <c r="H94" s="68">
        <f t="shared" si="7"/>
        <v>8541</v>
      </c>
      <c r="I94" s="40"/>
    </row>
    <row r="95" spans="1:9" ht="15.75" customHeight="1" x14ac:dyDescent="0.3">
      <c r="A95" s="40"/>
      <c r="B95" s="46" t="s">
        <v>173</v>
      </c>
      <c r="C95" s="61" t="s">
        <v>174</v>
      </c>
      <c r="D95" s="66" t="s">
        <v>98</v>
      </c>
      <c r="E95" s="66">
        <v>1560</v>
      </c>
      <c r="F95" s="69">
        <v>4.0649999999999995</v>
      </c>
      <c r="G95" s="67">
        <f t="shared" si="6"/>
        <v>2340</v>
      </c>
      <c r="H95" s="68">
        <f t="shared" si="7"/>
        <v>6341.4</v>
      </c>
      <c r="I95" s="40"/>
    </row>
    <row r="96" spans="1:9" ht="15.75" customHeight="1" x14ac:dyDescent="0.3">
      <c r="A96" s="40"/>
      <c r="B96" s="65" t="s">
        <v>175</v>
      </c>
      <c r="C96" s="60" t="s">
        <v>109</v>
      </c>
      <c r="D96" s="66"/>
      <c r="E96" s="66">
        <v>0</v>
      </c>
      <c r="F96" s="69">
        <v>0</v>
      </c>
      <c r="G96" s="67">
        <f t="shared" si="6"/>
        <v>0</v>
      </c>
      <c r="H96" s="68">
        <f t="shared" si="7"/>
        <v>0</v>
      </c>
      <c r="I96" s="40"/>
    </row>
    <row r="97" spans="1:9" ht="15.75" customHeight="1" x14ac:dyDescent="0.3">
      <c r="A97" s="40"/>
      <c r="B97" s="46" t="s">
        <v>176</v>
      </c>
      <c r="C97" s="61" t="s">
        <v>177</v>
      </c>
      <c r="D97" s="66" t="s">
        <v>98</v>
      </c>
      <c r="E97" s="66">
        <v>1246.9499999999998</v>
      </c>
      <c r="F97" s="69">
        <v>6.8249999999999993</v>
      </c>
      <c r="G97" s="67">
        <f t="shared" si="6"/>
        <v>1870.4249999999997</v>
      </c>
      <c r="H97" s="68">
        <f t="shared" si="7"/>
        <v>8510.4337499999983</v>
      </c>
      <c r="I97" s="40"/>
    </row>
    <row r="98" spans="1:9" ht="15.75" customHeight="1" x14ac:dyDescent="0.3">
      <c r="A98" s="40"/>
      <c r="B98" s="46" t="s">
        <v>178</v>
      </c>
      <c r="C98" s="61" t="s">
        <v>179</v>
      </c>
      <c r="D98" s="66" t="s">
        <v>98</v>
      </c>
      <c r="E98" s="66">
        <v>313.05000000000007</v>
      </c>
      <c r="F98" s="69">
        <v>6.4350000000000005</v>
      </c>
      <c r="G98" s="67">
        <f t="shared" si="6"/>
        <v>469.5750000000001</v>
      </c>
      <c r="H98" s="68">
        <f t="shared" si="7"/>
        <v>2014.4767500000005</v>
      </c>
      <c r="I98" s="40"/>
    </row>
    <row r="99" spans="1:9" s="39" customFormat="1" ht="15.75" customHeight="1" x14ac:dyDescent="0.3">
      <c r="A99" s="36"/>
      <c r="B99" s="37" t="s">
        <v>180</v>
      </c>
      <c r="C99" s="89" t="s">
        <v>181</v>
      </c>
      <c r="D99" s="90"/>
      <c r="E99" s="90"/>
      <c r="F99" s="91"/>
      <c r="G99" s="67">
        <f t="shared" si="6"/>
        <v>0</v>
      </c>
      <c r="H99" s="57">
        <f>SUM(H101:H111)</f>
        <v>10087.980300000001</v>
      </c>
      <c r="I99" s="36"/>
    </row>
    <row r="100" spans="1:9" ht="15" customHeight="1" x14ac:dyDescent="0.3">
      <c r="A100" s="40"/>
      <c r="B100" s="65" t="s">
        <v>182</v>
      </c>
      <c r="C100" s="60" t="s">
        <v>35</v>
      </c>
      <c r="D100" s="66"/>
      <c r="E100" s="66"/>
      <c r="F100" s="69"/>
      <c r="G100" s="67">
        <f t="shared" si="6"/>
        <v>0</v>
      </c>
      <c r="H100" s="68"/>
      <c r="I100" s="40"/>
    </row>
    <row r="101" spans="1:9" ht="15" customHeight="1" x14ac:dyDescent="0.3">
      <c r="A101" s="40"/>
      <c r="B101" s="46" t="s">
        <v>183</v>
      </c>
      <c r="C101" s="61" t="s">
        <v>116</v>
      </c>
      <c r="D101" s="66" t="s">
        <v>38</v>
      </c>
      <c r="E101" s="66">
        <v>14.76</v>
      </c>
      <c r="F101" s="69">
        <v>2.7600000000000002</v>
      </c>
      <c r="G101" s="67">
        <f t="shared" si="6"/>
        <v>22.14</v>
      </c>
      <c r="H101" s="68">
        <f>E101*F101</f>
        <v>40.7376</v>
      </c>
      <c r="I101" s="40"/>
    </row>
    <row r="102" spans="1:9" ht="15" customHeight="1" x14ac:dyDescent="0.3">
      <c r="A102" s="40"/>
      <c r="B102" s="65" t="s">
        <v>184</v>
      </c>
      <c r="C102" s="60" t="s">
        <v>42</v>
      </c>
      <c r="D102" s="66"/>
      <c r="E102" s="66">
        <v>0</v>
      </c>
      <c r="F102" s="69">
        <v>0</v>
      </c>
      <c r="G102" s="67">
        <f t="shared" si="6"/>
        <v>0</v>
      </c>
      <c r="H102" s="68">
        <f t="shared" ref="H102:H111" si="8">E102*F102</f>
        <v>0</v>
      </c>
      <c r="I102" s="40"/>
    </row>
    <row r="103" spans="1:9" ht="15" customHeight="1" x14ac:dyDescent="0.3">
      <c r="A103" s="40"/>
      <c r="B103" s="46" t="s">
        <v>185</v>
      </c>
      <c r="C103" s="61" t="s">
        <v>44</v>
      </c>
      <c r="D103" s="66" t="s">
        <v>45</v>
      </c>
      <c r="E103" s="66">
        <v>13.29</v>
      </c>
      <c r="F103" s="69">
        <v>50.864999999999995</v>
      </c>
      <c r="G103" s="67">
        <f t="shared" si="6"/>
        <v>19.934999999999999</v>
      </c>
      <c r="H103" s="68">
        <f t="shared" si="8"/>
        <v>675.9958499999999</v>
      </c>
      <c r="I103" s="40"/>
    </row>
    <row r="104" spans="1:9" ht="15" customHeight="1" x14ac:dyDescent="0.3">
      <c r="A104" s="40"/>
      <c r="B104" s="65" t="s">
        <v>186</v>
      </c>
      <c r="C104" s="60" t="s">
        <v>90</v>
      </c>
      <c r="D104" s="66"/>
      <c r="E104" s="66">
        <v>0</v>
      </c>
      <c r="F104" s="69">
        <v>0</v>
      </c>
      <c r="G104" s="67">
        <f t="shared" si="6"/>
        <v>0</v>
      </c>
      <c r="H104" s="68">
        <f t="shared" si="8"/>
        <v>0</v>
      </c>
      <c r="I104" s="40"/>
    </row>
    <row r="105" spans="1:9" ht="15" customHeight="1" x14ac:dyDescent="0.3">
      <c r="A105" s="40"/>
      <c r="B105" s="46" t="s">
        <v>187</v>
      </c>
      <c r="C105" s="61" t="s">
        <v>188</v>
      </c>
      <c r="D105" s="66" t="s">
        <v>38</v>
      </c>
      <c r="E105" s="66">
        <v>1.47</v>
      </c>
      <c r="F105" s="69">
        <v>55.064999999999998</v>
      </c>
      <c r="G105" s="67">
        <f t="shared" si="6"/>
        <v>2.2050000000000001</v>
      </c>
      <c r="H105" s="68">
        <f t="shared" si="8"/>
        <v>80.945549999999997</v>
      </c>
      <c r="I105" s="40"/>
    </row>
    <row r="106" spans="1:9" ht="15" customHeight="1" x14ac:dyDescent="0.3">
      <c r="A106" s="40"/>
      <c r="B106" s="65" t="s">
        <v>189</v>
      </c>
      <c r="C106" s="60" t="s">
        <v>57</v>
      </c>
      <c r="D106" s="66"/>
      <c r="E106" s="66">
        <v>0</v>
      </c>
      <c r="F106" s="69">
        <v>0</v>
      </c>
      <c r="G106" s="67">
        <f t="shared" si="6"/>
        <v>0</v>
      </c>
      <c r="H106" s="68">
        <f t="shared" si="8"/>
        <v>0</v>
      </c>
      <c r="I106" s="40"/>
    </row>
    <row r="107" spans="1:9" ht="15" customHeight="1" x14ac:dyDescent="0.3">
      <c r="A107" s="40"/>
      <c r="B107" s="46" t="s">
        <v>190</v>
      </c>
      <c r="C107" s="61" t="s">
        <v>59</v>
      </c>
      <c r="D107" s="66" t="s">
        <v>45</v>
      </c>
      <c r="E107" s="66">
        <v>4.53</v>
      </c>
      <c r="F107" s="69">
        <v>505.59000000000003</v>
      </c>
      <c r="G107" s="67">
        <f t="shared" si="6"/>
        <v>6.7949999999999999</v>
      </c>
      <c r="H107" s="68">
        <f t="shared" si="8"/>
        <v>2290.3227000000002</v>
      </c>
      <c r="I107" s="40"/>
    </row>
    <row r="108" spans="1:9" ht="15" customHeight="1" x14ac:dyDescent="0.3">
      <c r="A108" s="40"/>
      <c r="B108" s="46" t="s">
        <v>191</v>
      </c>
      <c r="C108" s="61" t="s">
        <v>61</v>
      </c>
      <c r="D108" s="66" t="s">
        <v>38</v>
      </c>
      <c r="E108" s="66">
        <v>71.594999999999999</v>
      </c>
      <c r="F108" s="69">
        <v>53.010000000000005</v>
      </c>
      <c r="G108" s="67">
        <f t="shared" si="6"/>
        <v>107.3925</v>
      </c>
      <c r="H108" s="68">
        <f t="shared" si="8"/>
        <v>3795.2509500000001</v>
      </c>
      <c r="I108" s="40"/>
    </row>
    <row r="109" spans="1:9" ht="15" customHeight="1" x14ac:dyDescent="0.3">
      <c r="A109" s="40"/>
      <c r="B109" s="46" t="s">
        <v>192</v>
      </c>
      <c r="C109" s="61" t="s">
        <v>63</v>
      </c>
      <c r="D109" s="66" t="s">
        <v>64</v>
      </c>
      <c r="E109" s="66">
        <v>360.73500000000001</v>
      </c>
      <c r="F109" s="69">
        <v>6.99</v>
      </c>
      <c r="G109" s="67">
        <f t="shared" si="6"/>
        <v>541.10249999999996</v>
      </c>
      <c r="H109" s="68">
        <f t="shared" si="8"/>
        <v>2521.5376500000002</v>
      </c>
      <c r="I109" s="40"/>
    </row>
    <row r="110" spans="1:9" ht="15" customHeight="1" x14ac:dyDescent="0.3">
      <c r="A110" s="40"/>
      <c r="B110" s="65" t="s">
        <v>193</v>
      </c>
      <c r="C110" s="60" t="s">
        <v>194</v>
      </c>
      <c r="D110" s="66"/>
      <c r="E110" s="66">
        <v>0</v>
      </c>
      <c r="F110" s="69">
        <v>0</v>
      </c>
      <c r="G110" s="67">
        <f t="shared" si="6"/>
        <v>0</v>
      </c>
      <c r="H110" s="68">
        <f t="shared" si="8"/>
        <v>0</v>
      </c>
      <c r="I110" s="40"/>
    </row>
    <row r="111" spans="1:9" ht="15" customHeight="1" x14ac:dyDescent="0.3">
      <c r="A111" s="40"/>
      <c r="B111" s="46" t="s">
        <v>195</v>
      </c>
      <c r="C111" s="61" t="s">
        <v>196</v>
      </c>
      <c r="D111" s="66" t="s">
        <v>20</v>
      </c>
      <c r="E111" s="66">
        <v>1.5</v>
      </c>
      <c r="F111" s="69">
        <v>455.46</v>
      </c>
      <c r="G111" s="67">
        <f t="shared" si="6"/>
        <v>2.25</v>
      </c>
      <c r="H111" s="68">
        <f t="shared" si="8"/>
        <v>683.18999999999994</v>
      </c>
      <c r="I111" s="40"/>
    </row>
    <row r="112" spans="1:9" s="39" customFormat="1" ht="15.75" customHeight="1" x14ac:dyDescent="0.3">
      <c r="A112" s="36"/>
      <c r="B112" s="37" t="s">
        <v>197</v>
      </c>
      <c r="C112" s="89" t="s">
        <v>198</v>
      </c>
      <c r="D112" s="90"/>
      <c r="E112" s="90"/>
      <c r="F112" s="91"/>
      <c r="G112" s="67">
        <f t="shared" si="6"/>
        <v>0</v>
      </c>
      <c r="H112" s="57">
        <f>SUM(H114:H121)</f>
        <v>280306.96919999999</v>
      </c>
      <c r="I112" s="36"/>
    </row>
    <row r="113" spans="1:10" ht="15" customHeight="1" x14ac:dyDescent="0.3">
      <c r="A113" s="40"/>
      <c r="B113" s="65" t="s">
        <v>199</v>
      </c>
      <c r="C113" s="60" t="s">
        <v>35</v>
      </c>
      <c r="D113" s="70"/>
      <c r="E113" s="70"/>
      <c r="F113" s="56"/>
      <c r="G113" s="67">
        <f t="shared" si="6"/>
        <v>0</v>
      </c>
      <c r="H113" s="68"/>
      <c r="I113" s="40"/>
    </row>
    <row r="114" spans="1:10" ht="15" customHeight="1" x14ac:dyDescent="0.3">
      <c r="A114" s="40"/>
      <c r="B114" s="46" t="s">
        <v>200</v>
      </c>
      <c r="C114" s="61" t="s">
        <v>116</v>
      </c>
      <c r="D114" s="70" t="s">
        <v>98</v>
      </c>
      <c r="E114" s="70">
        <v>5716.08</v>
      </c>
      <c r="F114" s="67">
        <v>2.2800000000000002</v>
      </c>
      <c r="G114" s="67">
        <f t="shared" si="6"/>
        <v>8574.119999999999</v>
      </c>
      <c r="H114" s="68">
        <f>E114*F114</f>
        <v>13032.662400000001</v>
      </c>
      <c r="I114" s="40"/>
    </row>
    <row r="115" spans="1:10" ht="15" customHeight="1" x14ac:dyDescent="0.3">
      <c r="A115" s="40"/>
      <c r="B115" s="65" t="s">
        <v>201</v>
      </c>
      <c r="C115" s="60" t="s">
        <v>42</v>
      </c>
      <c r="D115" s="70"/>
      <c r="E115" s="70">
        <v>0</v>
      </c>
      <c r="F115" s="56">
        <v>0</v>
      </c>
      <c r="G115" s="67">
        <f t="shared" si="6"/>
        <v>0</v>
      </c>
      <c r="H115" s="68">
        <f t="shared" ref="H115:H121" si="9">E115*F115</f>
        <v>0</v>
      </c>
      <c r="I115" s="40"/>
    </row>
    <row r="116" spans="1:10" ht="15" customHeight="1" x14ac:dyDescent="0.3">
      <c r="A116" s="40"/>
      <c r="B116" s="46" t="s">
        <v>202</v>
      </c>
      <c r="C116" s="61" t="s">
        <v>203</v>
      </c>
      <c r="D116" s="70" t="s">
        <v>98</v>
      </c>
      <c r="E116" s="70">
        <v>5716.08</v>
      </c>
      <c r="F116" s="67">
        <v>23.16</v>
      </c>
      <c r="G116" s="67">
        <f t="shared" si="6"/>
        <v>8574.119999999999</v>
      </c>
      <c r="H116" s="68">
        <f t="shared" si="9"/>
        <v>132384.41279999999</v>
      </c>
      <c r="I116" s="40"/>
    </row>
    <row r="117" spans="1:10" ht="15" customHeight="1" x14ac:dyDescent="0.3">
      <c r="A117" s="40"/>
      <c r="B117" s="46" t="s">
        <v>204</v>
      </c>
      <c r="C117" s="61" t="s">
        <v>103</v>
      </c>
      <c r="D117" s="70" t="s">
        <v>98</v>
      </c>
      <c r="E117" s="70">
        <v>5716.08</v>
      </c>
      <c r="F117" s="67">
        <v>1.8599999999999999</v>
      </c>
      <c r="G117" s="67">
        <f t="shared" si="6"/>
        <v>8574.119999999999</v>
      </c>
      <c r="H117" s="68">
        <f t="shared" si="9"/>
        <v>10631.908799999999</v>
      </c>
      <c r="I117" s="40"/>
    </row>
    <row r="118" spans="1:10" ht="15" customHeight="1" x14ac:dyDescent="0.3">
      <c r="A118" s="40"/>
      <c r="B118" s="46" t="s">
        <v>205</v>
      </c>
      <c r="C118" s="61" t="s">
        <v>105</v>
      </c>
      <c r="D118" s="70" t="s">
        <v>98</v>
      </c>
      <c r="E118" s="70">
        <v>5716.08</v>
      </c>
      <c r="F118" s="67">
        <v>5.4749999999999996</v>
      </c>
      <c r="G118" s="67">
        <f t="shared" si="6"/>
        <v>8574.119999999999</v>
      </c>
      <c r="H118" s="68">
        <f t="shared" si="9"/>
        <v>31295.537999999997</v>
      </c>
      <c r="I118" s="40"/>
    </row>
    <row r="119" spans="1:10" ht="15" customHeight="1" x14ac:dyDescent="0.3">
      <c r="A119" s="40"/>
      <c r="B119" s="46" t="s">
        <v>206</v>
      </c>
      <c r="C119" s="61" t="s">
        <v>207</v>
      </c>
      <c r="D119" s="70" t="s">
        <v>98</v>
      </c>
      <c r="E119" s="70">
        <v>5716.08</v>
      </c>
      <c r="F119" s="67">
        <v>5.4749999999999996</v>
      </c>
      <c r="G119" s="67">
        <f t="shared" si="6"/>
        <v>8574.119999999999</v>
      </c>
      <c r="H119" s="68">
        <f t="shared" si="9"/>
        <v>31295.537999999997</v>
      </c>
      <c r="I119" s="40"/>
    </row>
    <row r="120" spans="1:10" ht="15" customHeight="1" x14ac:dyDescent="0.3">
      <c r="A120" s="40"/>
      <c r="B120" s="65" t="s">
        <v>208</v>
      </c>
      <c r="C120" s="60" t="s">
        <v>209</v>
      </c>
      <c r="D120" s="70" t="s">
        <v>98</v>
      </c>
      <c r="E120" s="70">
        <v>5716.08</v>
      </c>
      <c r="F120" s="67">
        <v>5.8650000000000002</v>
      </c>
      <c r="G120" s="67">
        <f t="shared" si="6"/>
        <v>8574.119999999999</v>
      </c>
      <c r="H120" s="68">
        <f t="shared" si="9"/>
        <v>33524.809200000003</v>
      </c>
      <c r="I120" s="40"/>
    </row>
    <row r="121" spans="1:10" ht="15" customHeight="1" x14ac:dyDescent="0.3">
      <c r="A121" s="40"/>
      <c r="B121" s="65" t="s">
        <v>210</v>
      </c>
      <c r="C121" s="62" t="s">
        <v>211</v>
      </c>
      <c r="D121" s="47" t="s">
        <v>20</v>
      </c>
      <c r="E121" s="47">
        <v>210</v>
      </c>
      <c r="F121" s="67">
        <v>134.01</v>
      </c>
      <c r="G121" s="67">
        <f t="shared" si="6"/>
        <v>315</v>
      </c>
      <c r="H121" s="68">
        <f t="shared" si="9"/>
        <v>28142.1</v>
      </c>
      <c r="I121" s="40"/>
    </row>
    <row r="122" spans="1:10" ht="15" customHeight="1" x14ac:dyDescent="0.3">
      <c r="A122" s="40"/>
      <c r="B122" s="52"/>
      <c r="C122" s="53"/>
      <c r="D122" s="52"/>
      <c r="E122" s="52"/>
      <c r="F122" s="54"/>
      <c r="G122" s="54"/>
      <c r="H122" s="55"/>
      <c r="I122" s="40"/>
    </row>
    <row r="123" spans="1:10" s="45" customFormat="1" x14ac:dyDescent="0.3">
      <c r="B123" s="93" t="s">
        <v>212</v>
      </c>
      <c r="C123" s="93"/>
      <c r="D123" s="93"/>
      <c r="E123" s="93"/>
      <c r="F123" s="93"/>
      <c r="G123" s="84"/>
      <c r="H123" s="71">
        <f>H10+H19+H49+H59+H88+H99+H112</f>
        <v>514942.453125</v>
      </c>
    </row>
    <row r="124" spans="1:10" s="45" customFormat="1" x14ac:dyDescent="0.3">
      <c r="B124" s="48"/>
      <c r="C124" s="48"/>
      <c r="D124" s="48"/>
      <c r="E124" s="48"/>
      <c r="F124" s="48"/>
      <c r="G124" s="48"/>
      <c r="H124" s="48"/>
      <c r="J124" s="49"/>
    </row>
    <row r="125" spans="1:10" x14ac:dyDescent="0.3">
      <c r="B125" s="50"/>
      <c r="H125" s="51"/>
    </row>
    <row r="126" spans="1:10" x14ac:dyDescent="0.3">
      <c r="B126" s="50"/>
    </row>
    <row r="127" spans="1:10" x14ac:dyDescent="0.3">
      <c r="B127" s="50"/>
    </row>
    <row r="128" spans="1:10" x14ac:dyDescent="0.3">
      <c r="B128" s="50"/>
    </row>
    <row r="129" spans="2:2" x14ac:dyDescent="0.3">
      <c r="B129" s="50"/>
    </row>
    <row r="130" spans="2:2" x14ac:dyDescent="0.3">
      <c r="B130" s="50"/>
    </row>
    <row r="131" spans="2:2" x14ac:dyDescent="0.3">
      <c r="B131" s="50"/>
    </row>
    <row r="132" spans="2:2" x14ac:dyDescent="0.3">
      <c r="B132" s="50"/>
    </row>
    <row r="133" spans="2:2" x14ac:dyDescent="0.3">
      <c r="B133" s="50"/>
    </row>
    <row r="134" spans="2:2" x14ac:dyDescent="0.3">
      <c r="B134" s="50"/>
    </row>
    <row r="135" spans="2:2" x14ac:dyDescent="0.3">
      <c r="B135" s="50"/>
    </row>
    <row r="136" spans="2:2" x14ac:dyDescent="0.3">
      <c r="B136" s="50"/>
    </row>
    <row r="137" spans="2:2" x14ac:dyDescent="0.3">
      <c r="B137" s="50"/>
    </row>
    <row r="138" spans="2:2" x14ac:dyDescent="0.3">
      <c r="B138" s="50"/>
    </row>
    <row r="139" spans="2:2" x14ac:dyDescent="0.3">
      <c r="B139" s="50"/>
    </row>
    <row r="140" spans="2:2" x14ac:dyDescent="0.3">
      <c r="B140" s="50"/>
    </row>
    <row r="141" spans="2:2" x14ac:dyDescent="0.3">
      <c r="B141" s="50"/>
    </row>
    <row r="142" spans="2:2" x14ac:dyDescent="0.3">
      <c r="B142" s="50"/>
    </row>
    <row r="143" spans="2:2" x14ac:dyDescent="0.3">
      <c r="B143" s="50"/>
    </row>
    <row r="144" spans="2:2" x14ac:dyDescent="0.3">
      <c r="B144" s="50"/>
    </row>
    <row r="145" spans="2:2" x14ac:dyDescent="0.3">
      <c r="B145" s="50"/>
    </row>
    <row r="146" spans="2:2" x14ac:dyDescent="0.3">
      <c r="B146" s="50"/>
    </row>
    <row r="147" spans="2:2" x14ac:dyDescent="0.3">
      <c r="B147" s="50"/>
    </row>
    <row r="148" spans="2:2" x14ac:dyDescent="0.3">
      <c r="B148" s="50"/>
    </row>
    <row r="149" spans="2:2" x14ac:dyDescent="0.3">
      <c r="B149" s="50"/>
    </row>
    <row r="150" spans="2:2" x14ac:dyDescent="0.3">
      <c r="B150" s="50"/>
    </row>
    <row r="151" spans="2:2" x14ac:dyDescent="0.3">
      <c r="B151" s="50"/>
    </row>
    <row r="152" spans="2:2" x14ac:dyDescent="0.3">
      <c r="B152" s="50"/>
    </row>
    <row r="153" spans="2:2" x14ac:dyDescent="0.3">
      <c r="B153" s="50"/>
    </row>
    <row r="154" spans="2:2" x14ac:dyDescent="0.3">
      <c r="B154" s="50"/>
    </row>
    <row r="155" spans="2:2" x14ac:dyDescent="0.3">
      <c r="B155" s="50"/>
    </row>
    <row r="156" spans="2:2" x14ac:dyDescent="0.3">
      <c r="B156" s="50"/>
    </row>
    <row r="157" spans="2:2" x14ac:dyDescent="0.3">
      <c r="B157" s="50"/>
    </row>
    <row r="158" spans="2:2" x14ac:dyDescent="0.3">
      <c r="B158" s="50"/>
    </row>
    <row r="159" spans="2:2" x14ac:dyDescent="0.3">
      <c r="B159" s="50"/>
    </row>
    <row r="160" spans="2:2" x14ac:dyDescent="0.3">
      <c r="B160" s="50"/>
    </row>
    <row r="161" spans="2:2" x14ac:dyDescent="0.3">
      <c r="B161" s="50"/>
    </row>
    <row r="162" spans="2:2" x14ac:dyDescent="0.3">
      <c r="B162" s="50"/>
    </row>
    <row r="163" spans="2:2" x14ac:dyDescent="0.3">
      <c r="B163" s="50"/>
    </row>
    <row r="164" spans="2:2" x14ac:dyDescent="0.3">
      <c r="B164" s="50"/>
    </row>
    <row r="165" spans="2:2" x14ac:dyDescent="0.3">
      <c r="B165" s="50"/>
    </row>
    <row r="166" spans="2:2" x14ac:dyDescent="0.3">
      <c r="B166" s="50"/>
    </row>
    <row r="167" spans="2:2" x14ac:dyDescent="0.3">
      <c r="B167" s="50"/>
    </row>
    <row r="168" spans="2:2" x14ac:dyDescent="0.3">
      <c r="B168" s="50"/>
    </row>
    <row r="169" spans="2:2" x14ac:dyDescent="0.3">
      <c r="B169" s="50"/>
    </row>
    <row r="170" spans="2:2" x14ac:dyDescent="0.3">
      <c r="B170" s="50"/>
    </row>
    <row r="171" spans="2:2" x14ac:dyDescent="0.3">
      <c r="B171" s="50"/>
    </row>
    <row r="172" spans="2:2" x14ac:dyDescent="0.3">
      <c r="B172" s="50"/>
    </row>
    <row r="173" spans="2:2" x14ac:dyDescent="0.3">
      <c r="B173" s="50"/>
    </row>
    <row r="174" spans="2:2" x14ac:dyDescent="0.3">
      <c r="B174" s="50"/>
    </row>
    <row r="175" spans="2:2" x14ac:dyDescent="0.3">
      <c r="B175" s="50"/>
    </row>
    <row r="176" spans="2:2" x14ac:dyDescent="0.3">
      <c r="B176" s="50"/>
    </row>
    <row r="177" spans="2:2" x14ac:dyDescent="0.3">
      <c r="B177" s="50"/>
    </row>
    <row r="178" spans="2:2" x14ac:dyDescent="0.3">
      <c r="B178" s="50"/>
    </row>
    <row r="179" spans="2:2" x14ac:dyDescent="0.3">
      <c r="B179" s="50"/>
    </row>
    <row r="180" spans="2:2" x14ac:dyDescent="0.3">
      <c r="B180" s="50"/>
    </row>
    <row r="181" spans="2:2" x14ac:dyDescent="0.3">
      <c r="B181" s="50"/>
    </row>
    <row r="182" spans="2:2" x14ac:dyDescent="0.3">
      <c r="B182" s="50"/>
    </row>
    <row r="183" spans="2:2" x14ac:dyDescent="0.3">
      <c r="B183" s="50"/>
    </row>
    <row r="184" spans="2:2" x14ac:dyDescent="0.3">
      <c r="B184" s="50"/>
    </row>
    <row r="185" spans="2:2" x14ac:dyDescent="0.3">
      <c r="B185" s="50"/>
    </row>
    <row r="186" spans="2:2" x14ac:dyDescent="0.3">
      <c r="B186" s="50"/>
    </row>
    <row r="187" spans="2:2" x14ac:dyDescent="0.3">
      <c r="B187" s="50"/>
    </row>
    <row r="188" spans="2:2" x14ac:dyDescent="0.3">
      <c r="B188" s="50"/>
    </row>
    <row r="189" spans="2:2" x14ac:dyDescent="0.3">
      <c r="B189" s="50"/>
    </row>
    <row r="190" spans="2:2" x14ac:dyDescent="0.3">
      <c r="B190" s="50"/>
    </row>
    <row r="191" spans="2:2" x14ac:dyDescent="0.3">
      <c r="B191" s="50"/>
    </row>
    <row r="192" spans="2:2" x14ac:dyDescent="0.3">
      <c r="B192" s="50"/>
    </row>
    <row r="193" spans="2:2" x14ac:dyDescent="0.3">
      <c r="B193" s="50"/>
    </row>
    <row r="194" spans="2:2" x14ac:dyDescent="0.3">
      <c r="B194" s="50"/>
    </row>
    <row r="195" spans="2:2" x14ac:dyDescent="0.3">
      <c r="B195" s="50"/>
    </row>
    <row r="196" spans="2:2" x14ac:dyDescent="0.3">
      <c r="B196" s="50"/>
    </row>
    <row r="197" spans="2:2" x14ac:dyDescent="0.3">
      <c r="B197" s="50"/>
    </row>
    <row r="198" spans="2:2" x14ac:dyDescent="0.3">
      <c r="B198" s="50"/>
    </row>
  </sheetData>
  <mergeCells count="13">
    <mergeCell ref="B123:F123"/>
    <mergeCell ref="C3:H4"/>
    <mergeCell ref="C59:F59"/>
    <mergeCell ref="C88:F88"/>
    <mergeCell ref="C99:F99"/>
    <mergeCell ref="C112:F112"/>
    <mergeCell ref="C9:H9"/>
    <mergeCell ref="B1:H1"/>
    <mergeCell ref="C5:H5"/>
    <mergeCell ref="C6:H6"/>
    <mergeCell ref="C19:F19"/>
    <mergeCell ref="C49:F49"/>
    <mergeCell ref="C10:F10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portrait" blackAndWhite="1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0</xdr:rowOff>
              </from>
              <to>
                <xdr:col>8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Word.Picture.8" shapeId="1025" r:id="rId4"/>
      </mc:Fallback>
    </mc:AlternateContent>
    <mc:AlternateContent xmlns:mc="http://schemas.openxmlformats.org/markup-compatibility/2006">
      <mc:Choice Requires="x14">
        <oleObject progId="Word.Picture.8" shapeId="1026" r:id="rId6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0</xdr:rowOff>
              </from>
              <to>
                <xdr:col>8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Word.Picture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1D39-62D8-4D92-B731-77846079FE2B}">
  <sheetPr>
    <pageSetUpPr fitToPage="1"/>
  </sheetPr>
  <dimension ref="B1:G17"/>
  <sheetViews>
    <sheetView tabSelected="1" zoomScale="95" zoomScaleNormal="95" workbookViewId="0">
      <selection activeCell="G17" sqref="G17"/>
    </sheetView>
  </sheetViews>
  <sheetFormatPr baseColWidth="10" defaultColWidth="11.44140625" defaultRowHeight="13.2" x14ac:dyDescent="0.25"/>
  <cols>
    <col min="3" max="3" width="16" customWidth="1"/>
    <col min="4" max="4" width="19.5546875" customWidth="1"/>
    <col min="5" max="5" width="19.6640625" customWidth="1"/>
    <col min="6" max="6" width="24.6640625" customWidth="1"/>
    <col min="7" max="7" width="15" customWidth="1"/>
  </cols>
  <sheetData>
    <row r="1" spans="2:7" ht="13.8" thickBot="1" x14ac:dyDescent="0.3"/>
    <row r="2" spans="2:7" ht="16.2" thickBot="1" x14ac:dyDescent="0.3">
      <c r="B2" s="72" t="s">
        <v>4</v>
      </c>
      <c r="C2" s="102" t="s">
        <v>5</v>
      </c>
      <c r="D2" s="102"/>
      <c r="E2" s="102"/>
      <c r="F2" s="102"/>
      <c r="G2" s="73" t="s">
        <v>9</v>
      </c>
    </row>
    <row r="3" spans="2:7" ht="13.2" customHeight="1" x14ac:dyDescent="0.25">
      <c r="B3" s="76">
        <v>1</v>
      </c>
      <c r="C3" s="103" t="s">
        <v>12</v>
      </c>
      <c r="D3" s="103"/>
      <c r="E3" s="103"/>
      <c r="F3" s="103"/>
      <c r="G3" s="77">
        <f>PRESUPUESTO!H10</f>
        <v>33796.800000000003</v>
      </c>
    </row>
    <row r="4" spans="2:7" ht="13.2" customHeight="1" x14ac:dyDescent="0.25">
      <c r="B4" s="78">
        <v>2</v>
      </c>
      <c r="C4" s="101" t="s">
        <v>213</v>
      </c>
      <c r="D4" s="101"/>
      <c r="E4" s="101"/>
      <c r="F4" s="101"/>
      <c r="G4" s="79">
        <f>PRESUPUESTO!H19</f>
        <v>12991.413375000002</v>
      </c>
    </row>
    <row r="5" spans="2:7" ht="13.2" customHeight="1" x14ac:dyDescent="0.25">
      <c r="B5" s="78">
        <v>3</v>
      </c>
      <c r="C5" s="101" t="s">
        <v>214</v>
      </c>
      <c r="D5" s="101"/>
      <c r="E5" s="101"/>
      <c r="F5" s="101"/>
      <c r="G5" s="79">
        <f>PRESUPUESTO!H49</f>
        <v>88809.209999999992</v>
      </c>
    </row>
    <row r="6" spans="2:7" ht="13.2" customHeight="1" x14ac:dyDescent="0.25">
      <c r="B6" s="78">
        <v>4</v>
      </c>
      <c r="C6" s="101" t="s">
        <v>215</v>
      </c>
      <c r="D6" s="101"/>
      <c r="E6" s="101"/>
      <c r="F6" s="101"/>
      <c r="G6" s="79">
        <f>PRESUPUESTO!H59</f>
        <v>25330.569749999999</v>
      </c>
    </row>
    <row r="7" spans="2:7" ht="13.2" customHeight="1" x14ac:dyDescent="0.25">
      <c r="B7" s="78">
        <v>5</v>
      </c>
      <c r="C7" s="101" t="s">
        <v>216</v>
      </c>
      <c r="D7" s="101"/>
      <c r="E7" s="101"/>
      <c r="F7" s="101"/>
      <c r="G7" s="79">
        <f>PRESUPUESTO!H88</f>
        <v>63619.510499999997</v>
      </c>
    </row>
    <row r="8" spans="2:7" ht="13.2" customHeight="1" x14ac:dyDescent="0.25">
      <c r="B8" s="78">
        <v>6</v>
      </c>
      <c r="C8" s="101" t="s">
        <v>217</v>
      </c>
      <c r="D8" s="101"/>
      <c r="E8" s="101"/>
      <c r="F8" s="101"/>
      <c r="G8" s="79">
        <f>PRESUPUESTO!H99</f>
        <v>10087.980300000001</v>
      </c>
    </row>
    <row r="9" spans="2:7" ht="14.4" customHeight="1" thickBot="1" x14ac:dyDescent="0.3">
      <c r="B9" s="80">
        <v>7</v>
      </c>
      <c r="C9" s="100" t="s">
        <v>198</v>
      </c>
      <c r="D9" s="100"/>
      <c r="E9" s="100"/>
      <c r="F9" s="100"/>
      <c r="G9" s="75">
        <f>PRESUPUESTO!H112</f>
        <v>280306.96919999999</v>
      </c>
    </row>
    <row r="10" spans="2:7" ht="16.2" thickBot="1" x14ac:dyDescent="0.3">
      <c r="B10" s="81"/>
      <c r="C10" s="98" t="s">
        <v>218</v>
      </c>
      <c r="D10" s="99"/>
      <c r="E10" s="99"/>
      <c r="F10" s="99"/>
      <c r="G10" s="74">
        <f>SUM(G3:G9)</f>
        <v>514942.453125</v>
      </c>
    </row>
    <row r="11" spans="2:7" ht="16.2" thickBot="1" x14ac:dyDescent="0.3">
      <c r="B11" s="81"/>
      <c r="C11" s="98" t="s">
        <v>219</v>
      </c>
      <c r="D11" s="99"/>
      <c r="E11" s="99"/>
      <c r="F11" s="99"/>
      <c r="G11" s="74">
        <f>0.1*G10</f>
        <v>51494.245312500003</v>
      </c>
    </row>
    <row r="12" spans="2:7" ht="16.2" thickBot="1" x14ac:dyDescent="0.3">
      <c r="B12" s="81"/>
      <c r="C12" s="98" t="s">
        <v>220</v>
      </c>
      <c r="D12" s="99"/>
      <c r="E12" s="99"/>
      <c r="F12" s="99"/>
      <c r="G12" s="74">
        <f>0.05*G10</f>
        <v>25747.122656250001</v>
      </c>
    </row>
    <row r="13" spans="2:7" ht="16.2" thickBot="1" x14ac:dyDescent="0.3">
      <c r="B13" s="81"/>
      <c r="C13" s="82"/>
      <c r="D13" s="83"/>
      <c r="E13" s="83"/>
      <c r="F13" s="83"/>
      <c r="G13" s="77"/>
    </row>
    <row r="14" spans="2:7" ht="16.2" thickBot="1" x14ac:dyDescent="0.3">
      <c r="B14" s="81"/>
      <c r="C14" s="98" t="s">
        <v>221</v>
      </c>
      <c r="D14" s="99"/>
      <c r="E14" s="99"/>
      <c r="F14" s="99"/>
      <c r="G14" s="74">
        <f>G10+G11+G12</f>
        <v>592183.82109375007</v>
      </c>
    </row>
    <row r="15" spans="2:7" ht="16.2" thickBot="1" x14ac:dyDescent="0.3">
      <c r="B15" s="81"/>
      <c r="C15" s="98" t="s">
        <v>222</v>
      </c>
      <c r="D15" s="99"/>
      <c r="E15" s="99"/>
      <c r="F15" s="99"/>
      <c r="G15" s="75">
        <f>0.18*G14</f>
        <v>106593.08779687501</v>
      </c>
    </row>
    <row r="16" spans="2:7" ht="16.2" thickBot="1" x14ac:dyDescent="0.3">
      <c r="B16" s="81"/>
      <c r="C16" s="82"/>
      <c r="D16" s="83"/>
      <c r="E16" s="83"/>
      <c r="F16" s="83"/>
      <c r="G16" s="77"/>
    </row>
    <row r="17" spans="2:7" ht="16.2" thickBot="1" x14ac:dyDescent="0.3">
      <c r="B17" s="81"/>
      <c r="C17" s="98" t="s">
        <v>223</v>
      </c>
      <c r="D17" s="99"/>
      <c r="E17" s="99"/>
      <c r="F17" s="99"/>
      <c r="G17" s="74">
        <f>G14+G15</f>
        <v>698776.90889062511</v>
      </c>
    </row>
  </sheetData>
  <mergeCells count="14">
    <mergeCell ref="C7:F7"/>
    <mergeCell ref="C8:F8"/>
    <mergeCell ref="C2:F2"/>
    <mergeCell ref="C3:F3"/>
    <mergeCell ref="C4:F4"/>
    <mergeCell ref="C5:F5"/>
    <mergeCell ref="C6:F6"/>
    <mergeCell ref="C17:F17"/>
    <mergeCell ref="C9:F9"/>
    <mergeCell ref="C10:F10"/>
    <mergeCell ref="C11:F11"/>
    <mergeCell ref="C12:F12"/>
    <mergeCell ref="C14:F14"/>
    <mergeCell ref="C15:F1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5"/>
  <sheetViews>
    <sheetView view="pageBreakPreview" topLeftCell="A4" zoomScale="115" zoomScaleNormal="100" zoomScaleSheetLayoutView="115" workbookViewId="0">
      <selection activeCell="E6" sqref="E6"/>
    </sheetView>
  </sheetViews>
  <sheetFormatPr baseColWidth="10" defaultColWidth="11.44140625" defaultRowHeight="13.2" x14ac:dyDescent="0.25"/>
  <cols>
    <col min="1" max="1" width="54.33203125" style="1" customWidth="1"/>
    <col min="2" max="2" width="13.109375" style="1" customWidth="1"/>
    <col min="3" max="3" width="21.6640625" style="1" customWidth="1"/>
    <col min="4" max="4" width="6" style="1" customWidth="1"/>
    <col min="5" max="5" width="9.88671875" style="1" customWidth="1"/>
    <col min="6" max="6" width="11.44140625" style="1" customWidth="1"/>
    <col min="7" max="7" width="15.5546875" style="1" customWidth="1"/>
  </cols>
  <sheetData>
    <row r="1" spans="1:7" ht="55.5" customHeight="1" thickBot="1" x14ac:dyDescent="0.3">
      <c r="A1" s="104" t="s">
        <v>224</v>
      </c>
      <c r="B1" s="105"/>
      <c r="C1" s="106"/>
    </row>
    <row r="2" spans="1:7" ht="43.5" customHeight="1" x14ac:dyDescent="0.25">
      <c r="A2" s="107" t="s">
        <v>225</v>
      </c>
      <c r="B2" s="108"/>
      <c r="C2" s="109"/>
    </row>
    <row r="3" spans="1:7" ht="39.75" customHeight="1" x14ac:dyDescent="0.25">
      <c r="A3" s="17" t="s">
        <v>226</v>
      </c>
      <c r="B3" s="9"/>
      <c r="C3" s="18" t="e">
        <f>+#REF!</f>
        <v>#REF!</v>
      </c>
      <c r="E3" s="4" t="s">
        <v>227</v>
      </c>
      <c r="F3" s="6" t="e">
        <f>+C3</f>
        <v>#REF!</v>
      </c>
    </row>
    <row r="4" spans="1:7" ht="26.25" customHeight="1" x14ac:dyDescent="0.25">
      <c r="A4" s="17" t="s">
        <v>228</v>
      </c>
      <c r="B4" s="9"/>
      <c r="C4" s="18" t="e">
        <f>+#REF!</f>
        <v>#REF!</v>
      </c>
      <c r="E4" s="4" t="s">
        <v>229</v>
      </c>
      <c r="F4" s="7" t="e">
        <f>+#REF!</f>
        <v>#REF!</v>
      </c>
      <c r="G4" s="3"/>
    </row>
    <row r="5" spans="1:7" ht="26.25" customHeight="1" x14ac:dyDescent="0.25">
      <c r="A5" s="17" t="s">
        <v>230</v>
      </c>
      <c r="B5" s="27" t="e">
        <f>+#REF!</f>
        <v>#REF!</v>
      </c>
      <c r="C5" s="28" t="s">
        <v>231</v>
      </c>
      <c r="E5" s="5" t="s">
        <v>232</v>
      </c>
      <c r="F5" s="7" t="e">
        <f>+F3*0.1</f>
        <v>#REF!</v>
      </c>
    </row>
    <row r="6" spans="1:7" ht="42" customHeight="1" x14ac:dyDescent="0.25">
      <c r="A6" s="19"/>
      <c r="B6" s="10"/>
      <c r="C6" s="20"/>
      <c r="E6" s="5" t="s">
        <v>233</v>
      </c>
      <c r="F6" s="8" t="e">
        <f>SUM(F3:F5)+0.001</f>
        <v>#REF!</v>
      </c>
    </row>
    <row r="7" spans="1:7" s="1" customFormat="1" ht="27.75" customHeight="1" x14ac:dyDescent="0.25">
      <c r="A7" s="21" t="s">
        <v>234</v>
      </c>
      <c r="B7" s="11"/>
      <c r="C7" s="22" t="e">
        <f>+C3</f>
        <v>#REF!</v>
      </c>
      <c r="E7" s="4"/>
      <c r="F7" s="4"/>
    </row>
    <row r="8" spans="1:7" s="1" customFormat="1" ht="27.75" customHeight="1" x14ac:dyDescent="0.25">
      <c r="A8" s="21" t="s">
        <v>235</v>
      </c>
      <c r="B8" s="12" t="e">
        <f>+#REF!</f>
        <v>#REF!</v>
      </c>
      <c r="C8" s="22" t="e">
        <f>+#REF!</f>
        <v>#REF!</v>
      </c>
    </row>
    <row r="9" spans="1:7" s="1" customFormat="1" ht="27.75" customHeight="1" x14ac:dyDescent="0.25">
      <c r="A9" s="21" t="s">
        <v>236</v>
      </c>
      <c r="B9" s="12">
        <v>0.1</v>
      </c>
      <c r="C9" s="22" t="e">
        <f>+B9*C3</f>
        <v>#REF!</v>
      </c>
      <c r="F9" s="2"/>
    </row>
    <row r="10" spans="1:7" s="1" customFormat="1" ht="27.75" customHeight="1" x14ac:dyDescent="0.25">
      <c r="A10" s="23" t="s">
        <v>237</v>
      </c>
      <c r="B10" s="13"/>
      <c r="C10" s="18" t="e">
        <f>SUM(C7:C9)</f>
        <v>#REF!</v>
      </c>
    </row>
    <row r="11" spans="1:7" s="1" customFormat="1" ht="27.75" customHeight="1" x14ac:dyDescent="0.25">
      <c r="A11" s="23" t="s">
        <v>238</v>
      </c>
      <c r="B11" s="12">
        <v>0.18</v>
      </c>
      <c r="C11" s="22" t="e">
        <f>+C10*B11</f>
        <v>#REF!</v>
      </c>
    </row>
    <row r="12" spans="1:7" s="1" customFormat="1" ht="27.75" customHeight="1" x14ac:dyDescent="0.25">
      <c r="A12" s="23" t="s">
        <v>239</v>
      </c>
      <c r="B12" s="12"/>
      <c r="C12" s="18" t="e">
        <f>+C10+C11</f>
        <v>#REF!</v>
      </c>
    </row>
    <row r="13" spans="1:7" s="1" customFormat="1" ht="27.75" customHeight="1" x14ac:dyDescent="0.25">
      <c r="A13" s="21" t="s">
        <v>240</v>
      </c>
      <c r="B13" s="12" t="e">
        <f>+C13/C12</f>
        <v>#REF!</v>
      </c>
      <c r="C13" s="22">
        <v>18004.7</v>
      </c>
    </row>
    <row r="14" spans="1:7" s="1" customFormat="1" ht="27.75" customHeight="1" x14ac:dyDescent="0.25">
      <c r="A14" s="14" t="s">
        <v>241</v>
      </c>
      <c r="B14" s="15"/>
      <c r="C14" s="16" t="e">
        <f>+C12+C13</f>
        <v>#REF!</v>
      </c>
    </row>
    <row r="15" spans="1:7" x14ac:dyDescent="0.25">
      <c r="A15" s="24"/>
      <c r="B15" s="25"/>
      <c r="C15" s="26"/>
    </row>
  </sheetData>
  <mergeCells count="2">
    <mergeCell ref="A1:C1"/>
    <mergeCell ref="A2:C2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217FB9474A44EAAB8438242DA9C9E" ma:contentTypeVersion="9" ma:contentTypeDescription="Create a new document." ma:contentTypeScope="" ma:versionID="61dc7ed6c2d3c94a43e20e46134fa855">
  <xsd:schema xmlns:xsd="http://www.w3.org/2001/XMLSchema" xmlns:xs="http://www.w3.org/2001/XMLSchema" xmlns:p="http://schemas.microsoft.com/office/2006/metadata/properties" xmlns:ns2="53106979-1996-48ab-b41e-67dc6495b45b" xmlns:ns3="ab9a227b-6695-4bb5-bb12-b970c8c35a49" targetNamespace="http://schemas.microsoft.com/office/2006/metadata/properties" ma:root="true" ma:fieldsID="f2a8241b04890717afd67cfa2c761b6c" ns2:_="" ns3:_="">
    <xsd:import namespace="53106979-1996-48ab-b41e-67dc6495b45b"/>
    <xsd:import namespace="ab9a227b-6695-4bb5-bb12-b970c8c35a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06979-1996-48ab-b41e-67dc6495b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5b21e80-d618-4d88-be9d-58a55c16f9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9a227b-6695-4bb5-bb12-b970c8c35a4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f5588ed-915d-4821-be78-aeefbcf80e28}" ma:internalName="TaxCatchAll" ma:showField="CatchAllData" ma:web="ab9a227b-6695-4bb5-bb12-b970c8c35a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9a227b-6695-4bb5-bb12-b970c8c35a49" xsi:nil="true"/>
    <lcf76f155ced4ddcb4097134ff3c332f xmlns="53106979-1996-48ab-b41e-67dc6495b4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A14D40-2D68-49BC-AE88-27D738E216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106979-1996-48ab-b41e-67dc6495b45b"/>
    <ds:schemaRef ds:uri="ab9a227b-6695-4bb5-bb12-b970c8c35a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194C1-946B-41CF-B5DD-24E5C1EAC6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86D9F1-496F-4CC3-8F62-4ED36C8CA907}">
  <ds:schemaRefs>
    <ds:schemaRef ds:uri="http://schemas.microsoft.com/office/2006/metadata/properties"/>
    <ds:schemaRef ds:uri="http://schemas.microsoft.com/office/infopath/2007/PartnerControls"/>
    <ds:schemaRef ds:uri="ab9a227b-6695-4bb5-bb12-b970c8c35a49"/>
    <ds:schemaRef ds:uri="53106979-1996-48ab-b41e-67dc6495b4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PRESUPUESTO</vt:lpstr>
      <vt:lpstr>COSTOS</vt:lpstr>
      <vt:lpstr>RESUMEN  EXP TEC </vt:lpstr>
      <vt:lpstr>PRESUPUESTO!Área_de_impresión</vt:lpstr>
      <vt:lpstr>'RESUMEN  EXP TEC '!Área_de_impresión</vt:lpstr>
      <vt:lpstr>PRESUPUESTO!Títulos_a_imprimir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GREK</dc:creator>
  <cp:keywords/>
  <dc:description/>
  <cp:lastModifiedBy>Josué René Carbajal Guerrero</cp:lastModifiedBy>
  <cp:revision/>
  <dcterms:created xsi:type="dcterms:W3CDTF">2020-09-03T14:59:11Z</dcterms:created>
  <dcterms:modified xsi:type="dcterms:W3CDTF">2024-05-26T23:01:16Z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0x010100873217FB9474A44EAAB8438242DA9C9E</vt:lpwstr>
  </property>
  <property fmtid="{D5CDD505-2E9C-101B-9397-08002B2CF9AE}" pid="3" name="MediaServiceImageTags">
    <vt:lpwstr/>
  </property>
</Properties>
</file>