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veraro\Desktop\"/>
    </mc:Choice>
  </mc:AlternateContent>
  <bookViews>
    <workbookView xWindow="-120" yWindow="-120" windowWidth="29040" windowHeight="15840" tabRatio="651" activeTab="4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62913"/>
  <pivotCaches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AC329" i="15"/>
  <c r="X329" i="15"/>
  <c r="AA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AA250" i="15"/>
  <c r="AC250" i="15" s="1"/>
  <c r="X250" i="15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AA214" i="15"/>
  <c r="AC214" i="15" s="1"/>
  <c r="X214" i="15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AA209" i="15"/>
  <c r="AC209" i="15" s="1"/>
  <c r="X209" i="15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AA178" i="15"/>
  <c r="X178" i="15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AA140" i="15"/>
  <c r="AC140" i="15" s="1"/>
  <c r="X140" i="15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AA104" i="15"/>
  <c r="AC104" i="15" s="1"/>
  <c r="X104" i="15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AA88" i="15"/>
  <c r="AC88" i="15" s="1"/>
  <c r="X88" i="15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AA4" i="15"/>
  <c r="AC4" i="15" s="1"/>
  <c r="X4" i="15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34" i="16" l="1"/>
  <c r="H11" i="16"/>
  <c r="H66" i="16"/>
  <c r="H64" i="16"/>
  <c r="H27" i="16"/>
  <c r="H72" i="16"/>
  <c r="H30" i="16"/>
  <c r="H63" i="16"/>
  <c r="H53" i="16"/>
  <c r="H59" i="16"/>
  <c r="H61" i="16"/>
  <c r="H65" i="16"/>
  <c r="H15" i="16"/>
  <c r="H35" i="16"/>
  <c r="H54" i="16"/>
  <c r="AB15" i="1"/>
  <c r="H68" i="16"/>
</calcChain>
</file>

<file path=xl/comments1.xml><?xml version="1.0" encoding="utf-8"?>
<comments xmlns="http://schemas.openxmlformats.org/spreadsheetml/2006/main">
  <authors>
    <author>Campino, Martha Lucia</author>
    <author>Temp</author>
    <author>Servicios</author>
  </authors>
  <commentList>
    <comment ref="E11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>
  <authors>
    <author>Nunez, Isabela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<sst xmlns="http://schemas.openxmlformats.org/spreadsheetml/2006/main" count="4748" uniqueCount="1345">
  <si>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</si>
  <si>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</si>
  <si>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</si>
  <si>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</si>
  <si>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</si>
  <si>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</si>
  <si>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</si>
  <si>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</si>
  <si>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</si>
  <si>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</si>
  <si>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</si>
  <si>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</si>
  <si>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</si>
  <si>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</si>
  <si>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</si>
  <si>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</si>
  <si>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</si>
  <si>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</si>
  <si>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</si>
  <si>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</si>
  <si>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</si>
  <si>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</si>
  <si>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</si>
  <si>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</si>
  <si>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</si>
  <si>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</si>
  <si>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</si>
  <si>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</si>
  <si>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</si>
  <si>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</si>
  <si>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</si>
  <si>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</si>
  <si>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</si>
  <si>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</si>
  <si>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</si>
  <si>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</si>
  <si>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</si>
  <si>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</si>
  <si>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</si>
  <si>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</si>
  <si>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</si>
  <si>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</si>
  <si>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</si>
  <si>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</si>
  <si>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</si>
  <si>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</si>
  <si>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</si>
  <si>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</si>
  <si>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</si>
  <si>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</si>
  <si>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</si>
  <si>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</si>
  <si>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</si>
  <si>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</si>
  <si>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</si>
  <si>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</si>
  <si>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</si>
  <si>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</si>
  <si>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</si>
  <si>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</si>
  <si>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</si>
  <si>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</si>
  <si>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</si>
  <si>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</si>
  <si>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</si>
  <si>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</si>
  <si>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</si>
  <si>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</si>
  <si>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</si>
  <si>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</si>
  <si>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</si>
  <si>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</si>
  <si>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</si>
  <si>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</si>
  <si>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</si>
  <si>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</si>
  <si>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</si>
  <si>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</si>
  <si>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</si>
  <si>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</si>
  <si>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</si>
  <si>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</si>
  <si>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</si>
  <si>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</si>
  <si>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</si>
  <si>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</si>
  <si>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</si>
  <si>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</si>
  <si>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</si>
  <si>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</si>
  <si>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</si>
  <si>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</si>
  <si>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</si>
  <si>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</si>
  <si>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</si>
  <si>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</si>
  <si>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</si>
  <si>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</si>
  <si>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</si>
  <si>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</si>
  <si>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</si>
  <si>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</si>
  <si>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</si>
  <si>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</si>
  <si>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</si>
  <si>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</si>
  <si>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</si>
  <si>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</si>
  <si>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</si>
  <si>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</si>
  <si>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</si>
  <si>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</si>
  <si>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</si>
  <si>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</si>
  <si>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</si>
  <si>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</si>
  <si>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</si>
  <si>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</si>
  <si>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</si>
  <si>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</si>
  <si>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</si>
  <si>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</si>
  <si>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</si>
  <si>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</si>
  <si>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</si>
  <si>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</si>
  <si>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</si>
  <si>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</si>
  <si>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</si>
  <si>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</si>
  <si>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</si>
  <si>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</si>
  <si>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</si>
  <si>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</si>
  <si>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</si>
  <si>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</si>
  <si>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</si>
  <si>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</si>
  <si>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</si>
  <si>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</si>
  <si>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</si>
  <si>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</si>
  <si>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</si>
  <si>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</si>
  <si>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</si>
  <si>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</si>
  <si>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</si>
  <si>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</si>
  <si>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</si>
  <si>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</si>
  <si>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</si>
  <si>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</si>
  <si>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</si>
  <si>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</si>
  <si>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</si>
  <si>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</si>
  <si>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</si>
  <si>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</si>
  <si>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</si>
  <si>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</si>
  <si>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</si>
  <si>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</si>
  <si>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</si>
  <si>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</si>
  <si>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</si>
  <si>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</si>
  <si>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</si>
  <si>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</si>
  <si>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</si>
  <si>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</si>
  <si>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</si>
  <si>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</si>
  <si>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</si>
  <si>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</si>
  <si>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</si>
  <si>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</si>
  <si>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</si>
  <si>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</si>
  <si>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</si>
  <si>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</si>
  <si>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</si>
  <si>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</si>
  <si>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</si>
  <si>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</si>
  <si>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</si>
  <si>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</si>
  <si>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</si>
  <si>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</si>
  <si>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</si>
  <si>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</si>
  <si>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</si>
  <si>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</si>
  <si>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</si>
  <si>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</si>
  <si>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</si>
  <si>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</si>
  <si>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</si>
  <si>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</si>
  <si>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</si>
  <si>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</si>
  <si>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</si>
  <si>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</si>
  <si>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</si>
  <si>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</si>
  <si>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</si>
  <si>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</si>
  <si>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</si>
  <si>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</si>
  <si>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</si>
  <si>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</si>
  <si>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</si>
  <si>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</si>
  <si>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</si>
  <si>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</si>
  <si>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</si>
  <si>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</si>
  <si>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</si>
  <si>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</si>
  <si>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</si>
  <si>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</si>
  <si>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</si>
  <si>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</si>
  <si>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</si>
  <si>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</si>
  <si>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</si>
  <si>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</si>
  <si>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</si>
  <si>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</si>
  <si>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</si>
  <si>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</si>
  <si>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</si>
  <si>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</si>
  <si>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</si>
  <si>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</si>
  <si>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</si>
  <si>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</si>
  <si>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</si>
  <si>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</si>
  <si>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</si>
  <si>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</si>
  <si>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</si>
  <si>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</si>
  <si>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</si>
  <si>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</si>
  <si>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</si>
  <si>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</si>
  <si>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</si>
  <si>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</si>
  <si>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</si>
  <si>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</si>
  <si>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</si>
  <si>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</si>
  <si>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</si>
  <si>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</si>
  <si>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</si>
  <si>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</si>
  <si>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</si>
  <si>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</si>
  <si>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</si>
  <si>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</si>
  <si>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</si>
  <si>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</si>
  <si>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</si>
  <si>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</si>
  <si>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</si>
  <si>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</si>
  <si>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</si>
  <si>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</si>
  <si>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</si>
  <si>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</si>
  <si>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</si>
  <si>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</si>
  <si>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</si>
  <si>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</si>
  <si>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</si>
  <si>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</si>
  <si>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</si>
  <si>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</si>
  <si>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</si>
  <si>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</si>
  <si>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</si>
  <si>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</si>
  <si>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</si>
  <si>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</si>
  <si>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</si>
  <si>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</si>
  <si>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</si>
  <si>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</si>
  <si>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</si>
  <si>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</si>
  <si>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</si>
  <si>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</si>
  <si>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</si>
  <si>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</si>
  <si>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</si>
  <si>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</si>
  <si>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</si>
  <si>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</si>
  <si>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</si>
  <si>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</si>
  <si>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</si>
  <si>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</si>
  <si>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</si>
  <si>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</si>
  <si>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</si>
  <si>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</si>
  <si>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</si>
  <si>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</si>
  <si>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</si>
  <si>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</si>
  <si>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</si>
  <si>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</si>
  <si>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</si>
  <si>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</si>
  <si>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</si>
  <si>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</si>
  <si>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</si>
  <si>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</si>
  <si>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</si>
  <si>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</si>
  <si>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</si>
  <si>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</si>
  <si>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</si>
  <si>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Und Plancha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</si>
  <si>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</si>
  <si>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</si>
  <si>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</si>
  <si>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</si>
  <si>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</si>
  <si>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</si>
  <si>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</si>
  <si>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</si>
  <si>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</si>
  <si>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</si>
  <si>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</si>
  <si>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</si>
  <si>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</si>
  <si>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</si>
  <si>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</si>
  <si>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</si>
  <si>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</si>
  <si>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</si>
  <si>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</si>
  <si>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</si>
  <si>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</si>
  <si>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</si>
  <si>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</si>
  <si>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</si>
  <si>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</si>
  <si>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</si>
  <si>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</si>
  <si>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Und 1,020</t>
  </si>
  <si>
    <t>GOMA CELDA HEX 05-482 1" X 1-1/4" NEGRA</t>
  </si>
  <si>
    <t>Und 2,574</t>
  </si>
  <si>
    <t>GOMA CELDA HEX 03-440 5/8" X 1" AMARILLA</t>
  </si>
  <si>
    <t>Und 1,728</t>
  </si>
  <si>
    <t>GOMA 09-670-0  5/8x7/8x1-1/4 MR12 AMARIL</t>
  </si>
  <si>
    <t>Und 2,178</t>
  </si>
  <si>
    <t>GOMA 09-000-0  5/8x7/8x7/8 MR12 AMARIL</t>
  </si>
  <si>
    <t>Und 9 Plan</t>
  </si>
  <si>
    <t>GOMA VULKOLAND 16MM X 25CM X 50CM 43°SH</t>
  </si>
  <si>
    <t>Und 42</t>
  </si>
  <si>
    <t>GOMA VULKOLAND 1/2"X16MMX9.75" X 42 UNDS</t>
  </si>
  <si>
    <t>Und 56</t>
  </si>
  <si>
    <t>GOMA VULKOLAND 3/8"X16MMX9.75" X 56 UNDS</t>
  </si>
  <si>
    <t>Und 91</t>
  </si>
  <si>
    <t>GOMA VULKOLAND 1/4"X16MMX9.75" X 91 UNDS</t>
  </si>
  <si>
    <t>Und 119</t>
  </si>
  <si>
    <t>GOMA VULKOLAND 3/16"X16MMX9.75"X119 UNDS</t>
  </si>
  <si>
    <t>Und 70</t>
  </si>
  <si>
    <t>GOMA VULKOLAND 5/16"X16MMX9.75" X 70UNDS</t>
  </si>
  <si>
    <t>Und 49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</si>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</sst>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 * #,##0_ ;_ * \-#,##0_ ;_ * &quot;-&quot;??_ ;_ @_ "/>
    <numFmt numFmtId="168" formatCode="0.0%"/>
    <numFmt numFmtId="169" formatCode="0.0"/>
    <numFmt numFmtId="170" formatCode="0.00000"/>
    <numFmt numFmtId="171" formatCode="_ * #,##0.00_ ;_ * \-#,##0.00_ ;_ * &quot;-&quot;??_ ;_ @_ "/>
    <numFmt numFmtId="172" formatCode="_ [$€-2]\ * #,##0.00_ ;_ [$€-2]\ * \-#,##0.00_ ;_ [$€-2]\ * &quot;-&quot;??_ "/>
    <numFmt numFmtId="173" formatCode="0.000"/>
    <numFmt numFmtId="174" formatCode="_-* #,##0_-;\-* #,##0_-;_-* &quot;-&quot;??_-;_-@_-"/>
    <numFmt numFmtId="175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2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0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7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8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7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9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9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9" fontId="4" fillId="0" borderId="0" xfId="0" applyNumberFormat="1" applyFont="1" applyAlignment="1">
      <alignment horizontal="center"/>
    </xf>
    <xf numFmtId="169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9" fontId="4" fillId="0" borderId="17" xfId="0" applyNumberFormat="1" applyFont="1" applyBorder="1" applyAlignment="1">
      <alignment horizontal="left"/>
    </xf>
    <xf numFmtId="167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8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8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8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8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70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8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7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9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3" fontId="0" fillId="0" borderId="26" xfId="0" applyNumberFormat="1" applyBorder="1" applyAlignment="1">
      <alignment horizontal="center"/>
    </xf>
    <xf numFmtId="166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7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8" fillId="0" borderId="1" xfId="0" applyFont="1" applyBorder="1" applyAlignment="1">
      <alignment horizontal="center" vertical="justify"/>
    </xf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4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39" fillId="14" borderId="1" xfId="0" applyFont="1" applyFill="1" applyBorder="1" applyAlignment="1">
      <alignment horizontal="center"/>
    </xf>
    <xf numFmtId="0" fontId="43" fillId="0" borderId="13" xfId="0" applyFont="1" applyFill="1" applyBorder="1"/>
    <xf numFmtId="14" fontId="43" fillId="0" borderId="1" xfId="0" applyNumberFormat="1" applyFont="1" applyFill="1" applyBorder="1" applyAlignment="1">
      <alignment horizontal="center"/>
    </xf>
    <xf numFmtId="0" fontId="43" fillId="0" borderId="1" xfId="0" applyFont="1" applyFill="1" applyBorder="1" applyAlignment="1">
      <alignment horizontal="center"/>
    </xf>
    <xf numFmtId="167" fontId="43" fillId="0" borderId="1" xfId="1" applyNumberFormat="1" applyFont="1" applyFill="1" applyBorder="1" applyAlignment="1">
      <alignment horizontal="center"/>
    </xf>
    <xf numFmtId="0" fontId="43" fillId="0" borderId="1" xfId="0" applyNumberFormat="1" applyFont="1" applyFill="1" applyBorder="1" applyAlignment="1">
      <alignment horizontal="center"/>
    </xf>
    <xf numFmtId="0" fontId="43" fillId="0" borderId="3" xfId="0" applyNumberFormat="1" applyFont="1" applyFill="1" applyBorder="1" applyAlignment="1">
      <alignment horizontal="center"/>
    </xf>
    <xf numFmtId="0" fontId="43" fillId="8" borderId="3" xfId="0" applyNumberFormat="1" applyFont="1" applyFill="1" applyBorder="1" applyAlignment="1">
      <alignment horizontal="center"/>
    </xf>
    <xf numFmtId="0" fontId="43" fillId="8" borderId="1" xfId="0" applyNumberFormat="1" applyFont="1" applyFill="1" applyBorder="1" applyAlignment="1">
      <alignment horizontal="center"/>
    </xf>
    <xf numFmtId="0" fontId="43" fillId="0" borderId="23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5" fillId="0" borderId="26" xfId="0" applyFont="1" applyFill="1" applyBorder="1" applyAlignment="1">
      <alignment vertical="center"/>
    </xf>
    <xf numFmtId="3" fontId="0" fillId="0" borderId="26" xfId="0" applyNumberFormat="1" applyFill="1" applyBorder="1" applyAlignment="1">
      <alignment horizontal="center"/>
    </xf>
    <xf numFmtId="3" fontId="0" fillId="0" borderId="26" xfId="0" applyNumberFormat="1" applyFill="1" applyBorder="1"/>
    <xf numFmtId="0" fontId="0" fillId="0" borderId="26" xfId="0" applyFill="1" applyBorder="1" applyAlignment="1">
      <alignment horizontal="center"/>
    </xf>
    <xf numFmtId="3" fontId="18" fillId="0" borderId="26" xfId="0" applyNumberFormat="1" applyFont="1" applyFill="1" applyBorder="1" applyAlignment="1">
      <alignment horizontal="center"/>
    </xf>
    <xf numFmtId="3" fontId="0" fillId="0" borderId="26" xfId="0" applyNumberFormat="1" applyFont="1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4" fontId="0" fillId="0" borderId="26" xfId="0" applyNumberFormat="1" applyFill="1" applyBorder="1"/>
    <xf numFmtId="0" fontId="4" fillId="0" borderId="31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/>
    </xf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0" fillId="0" borderId="26" xfId="0" applyFill="1" applyBorder="1" applyAlignment="1">
      <alignment horizontal="left"/>
    </xf>
    <xf numFmtId="0" fontId="4" fillId="0" borderId="26" xfId="0" applyFont="1" applyFill="1" applyBorder="1" applyAlignment="1">
      <alignment horizontal="left" vertical="justify"/>
    </xf>
    <xf numFmtId="0" fontId="18" fillId="0" borderId="26" xfId="0" applyFont="1" applyFill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NumberFormat="1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 applyBorder="1"/>
    <xf numFmtId="0" fontId="18" fillId="0" borderId="0" xfId="0" applyFont="1" applyBorder="1"/>
    <xf numFmtId="0" fontId="17" fillId="0" borderId="0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175" fontId="2" fillId="5" borderId="19" xfId="9" applyNumberFormat="1" applyFont="1" applyFill="1" applyBorder="1" applyAlignment="1">
      <alignment horizontal="left" vertical="center"/>
    </xf>
    <xf numFmtId="175" fontId="0" fillId="0" borderId="0" xfId="9" applyNumberFormat="1" applyFont="1"/>
    <xf numFmtId="0" fontId="22" fillId="5" borderId="0" xfId="0" applyFont="1" applyFill="1" applyBorder="1"/>
    <xf numFmtId="0" fontId="24" fillId="5" borderId="0" xfId="0" applyFont="1" applyFill="1" applyBorder="1"/>
    <xf numFmtId="0" fontId="0" fillId="5" borderId="0" xfId="0" applyFill="1" applyBorder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0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4" borderId="0" xfId="0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NumberFormat="1" applyFill="1" applyBorder="1" applyAlignment="1">
      <alignment horizontal="center"/>
    </xf>
    <xf numFmtId="175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3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0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Fill="1" applyBorder="1"/>
    <xf numFmtId="14" fontId="47" fillId="0" borderId="1" xfId="0" applyNumberFormat="1" applyFont="1" applyFill="1" applyBorder="1" applyAlignment="1">
      <alignment horizontal="center"/>
    </xf>
    <xf numFmtId="1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47" fillId="0" borderId="1" xfId="0" applyNumberFormat="1" applyFont="1" applyFill="1" applyBorder="1" applyAlignment="1">
      <alignment horizontal="center"/>
    </xf>
    <xf numFmtId="0" fontId="47" fillId="0" borderId="3" xfId="0" applyNumberFormat="1" applyFont="1" applyFill="1" applyBorder="1" applyAlignment="1">
      <alignment horizontal="center"/>
    </xf>
    <xf numFmtId="0" fontId="47" fillId="8" borderId="3" xfId="0" applyNumberFormat="1" applyFont="1" applyFill="1" applyBorder="1" applyAlignment="1">
      <alignment horizontal="center"/>
    </xf>
    <xf numFmtId="175" fontId="47" fillId="0" borderId="3" xfId="9" applyNumberFormat="1" applyFont="1" applyFill="1" applyBorder="1" applyAlignment="1">
      <alignment horizontal="center"/>
    </xf>
    <xf numFmtId="175" fontId="47" fillId="0" borderId="1" xfId="9" applyNumberFormat="1" applyFont="1" applyFill="1" applyBorder="1" applyAlignment="1">
      <alignment horizontal="center"/>
    </xf>
    <xf numFmtId="175" fontId="47" fillId="8" borderId="1" xfId="9" applyNumberFormat="1" applyFont="1" applyFill="1" applyBorder="1" applyAlignment="1">
      <alignment horizontal="center"/>
    </xf>
    <xf numFmtId="0" fontId="47" fillId="0" borderId="23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Fill="1" applyBorder="1" applyAlignment="1" applyProtection="1">
      <alignment horizontal="left"/>
    </xf>
    <xf numFmtId="0" fontId="49" fillId="0" borderId="3" xfId="0" applyFont="1" applyFill="1" applyBorder="1" applyProtection="1"/>
    <xf numFmtId="0" fontId="49" fillId="0" borderId="3" xfId="0" applyFont="1" applyFill="1" applyBorder="1" applyAlignment="1" applyProtection="1">
      <alignment horizontal="center"/>
    </xf>
    <xf numFmtId="0" fontId="49" fillId="0" borderId="3" xfId="0" applyFont="1" applyFill="1" applyBorder="1" applyAlignment="1" applyProtection="1">
      <alignment horizontal="left" vertical="justify"/>
    </xf>
    <xf numFmtId="0" fontId="49" fillId="0" borderId="3" xfId="0" applyFont="1" applyFill="1" applyBorder="1"/>
    <xf numFmtId="0" fontId="49" fillId="0" borderId="0" xfId="0" applyFont="1" applyFill="1" applyBorder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/>
    <cellStyle name="Hipervínculo" xfId="2" builtinId="8"/>
    <cellStyle name="Millares" xfId="1" builtinId="3"/>
    <cellStyle name="Millares [0]" xfId="9" builtinId="6"/>
    <cellStyle name="Millares 2" xfId="7"/>
    <cellStyle name="Moneda [0]" xfId="3" builtinId="7"/>
    <cellStyle name="Normal" xfId="0" builtinId="0"/>
    <cellStyle name="Normal 2" xfId="5"/>
    <cellStyle name="Porcentaje" xfId="4" builtinId="5"/>
    <cellStyle name="Porcentaje 2" xfId="8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4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5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5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5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5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6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6</xdr:row>
          <xdr:rowOff>180975</xdr:rowOff>
        </xdr:from>
        <xdr:to>
          <xdr:col>9</xdr:col>
          <xdr:colOff>447675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zon, Alexander" refreshedDate="45469.4637693287" createdVersion="6" refreshedVersion="6" minRefreshableVersion="3" recordCount="37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5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6" name="Tablageneral" displayName="Tablageneral" ref="A2:S3" totalsRowShown="0" headerRowDxfId="214" headerRowBorderDxfId="213" tableBorderDxfId="212" totalsRowBorderDxfId="211">
  <autoFilter ref="A2:S3"/>
  <tableColumns count="19">
    <tableColumn id="9" name="Planta" dataDxfId="210" totalsRowDxfId="209"/>
    <tableColumn id="1" name="Cliente" dataDxfId="208" totalsRowDxfId="207"/>
    <tableColumn id="2" name="Fecha de recibo" dataDxfId="206" totalsRowDxfId="205"/>
    <tableColumn id="3" name="Fecha de despacho" dataDxfId="204" totalsRowDxfId="203"/>
    <tableColumn id="4" name="Días de entrega" dataDxfId="202" totalsRowDxfId="201">
      <calculatedColumnFormula>Tablageneral[[#This Row],[Fecha de despacho]]-Tablageneral[[#This Row],[Fecha de recibo]]</calculatedColumnFormula>
    </tableColumn>
    <tableColumn id="5" name="N° de Troquel Orden" dataDxfId="200" totalsRowDxfId="199"/>
    <tableColumn id="6" name="Tipo de trabajo" dataDxfId="198" totalsRowDxfId="197"/>
    <tableColumn id="7" name="Específico" dataDxfId="196" totalsRowDxfId="195" dataCellStyle="Millares">
      <calculatedColumnFormula>VLOOKUP(Tablageneral[[#This Row],[Tipo de trabajo]],TablaTipoTrabajo[#All],2,FALSE)</calculatedColumnFormula>
    </tableColumn>
    <tableColumn id="10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name="Total Dib/Cal" dataDxfId="188" totalsRowDxfId="187">
      <calculatedColumnFormula>+SUM(Tablageneral[[#This Row],[Dibujo (hr)]:[Calado (hr)]])</calculatedColumnFormula>
    </tableColumn>
    <tableColumn id="15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name="Total Enc/Eng" dataDxfId="182" totalsRowDxfId="181" dataCellStyle="Millares [0]">
      <calculatedColumnFormula>+Tablageneral[[#This Row],[Engomado (hr)]]+Tablageneral[[#This Row],[Encuchillado]]</calculatedColumnFormula>
    </tableColumn>
    <tableColumn id="16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name="Total Cuchi/Esc (cm)" dataDxfId="176" totalsRowDxfId="175">
      <calculatedColumnFormula>+Tablageneral[[#This Row],[Escores]]+Tablageneral[[#This Row],[Cuchillas]]</calculatedColumnFormula>
    </tableColumn>
    <tableColumn id="8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aConsumos" displayName="TablaConsumos" ref="A1:I2" totalsRowShown="0" headerRowDxfId="174" headerRowBorderDxfId="173" tableBorderDxfId="172">
  <autoFilter ref="A1:I2"/>
  <tableColumns count="9">
    <tableColumn id="7" name="Planta" dataDxfId="171"/>
    <tableColumn id="6" name="CLIENTE" dataDxfId="170"/>
    <tableColumn id="8" name="N° DE TROQUEL" dataDxfId="169"/>
    <tableColumn id="9" name="CÓDIGO" dataDxfId="168"/>
    <tableColumn id="10" name="CANTIDAD " dataDxfId="167"/>
    <tableColumn id="11" name="CONVERSIÓN" dataDxfId="166"/>
    <tableColumn id="13" name="UNIDAD" dataDxfId="165"/>
    <tableColumn id="14" name="DESCRIPCIÓN" dataDxfId="164"/>
    <tableColumn id="15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5" name="TablaTiempos" displayName="TablaTiempos" ref="A1:G2" totalsRowShown="0" headerRowDxfId="162" dataDxfId="161" tableBorderDxfId="160">
  <autoFilter ref="A1:G2"/>
  <tableColumns count="7">
    <tableColumn id="2" name="Fecha" dataDxfId="159"/>
    <tableColumn id="3" name="N° de troquel" dataDxfId="158"/>
    <tableColumn id="4" name="Operario" dataDxfId="157"/>
    <tableColumn id="5" name="Ficha" dataDxfId="156"/>
    <tableColumn id="6" name="Tiempo (hr)" dataDxfId="155" dataCellStyle="Millares [0]"/>
    <tableColumn id="7" name="Actividad" dataDxfId="154"/>
    <tableColumn id="1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aClientes" displayName="TablaClientes" ref="S1:S245" totalsRowShown="0" headerRowDxfId="152" dataDxfId="150" headerRowBorderDxfId="151" tableBorderDxfId="149" totalsRowBorderDxfId="148">
  <autoFilter ref="S1:S245"/>
  <tableColumns count="1">
    <tableColumn id="1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" name="TablaPlantas" displayName="TablaPlantas" ref="J1:J11" totalsRowShown="0" headerRowDxfId="146" dataDxfId="144" headerRowBorderDxfId="145" tableBorderDxfId="143" totalsRowBorderDxfId="142">
  <autoFilter ref="J1:J11"/>
  <tableColumns count="1">
    <tableColumn id="1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" name="TablaMateriales" displayName="TablaMateriales" ref="A1:H530" totalsRowShown="0" headerRowDxfId="140" dataDxfId="138" headerRowBorderDxfId="139" tableBorderDxfId="137">
  <autoFilter ref="A1:H530"/>
  <tableColumns count="8">
    <tableColumn id="1" name="Códigos" dataDxfId="136"/>
    <tableColumn id="2" name="Cód. Taller" dataDxfId="135"/>
    <tableColumn id="3" name="Cód. VPE" dataDxfId="134"/>
    <tableColumn id="4" name="Unidad" dataDxfId="133"/>
    <tableColumn id="5" name="Descripción" dataDxfId="132"/>
    <tableColumn id="6" name="Tipo" dataDxfId="131"/>
    <tableColumn id="7" name="Cant" dataDxfId="130"/>
    <tableColumn id="8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9" name="TablaActividad" displayName="TablaActividad" ref="O1:P9" totalsRowShown="0" headerRowDxfId="128" dataDxfId="126" headerRowBorderDxfId="127" tableBorderDxfId="125" totalsRowBorderDxfId="124">
  <autoFilter ref="O1:P9"/>
  <tableColumns count="2">
    <tableColumn id="1" name="Operación" dataDxfId="123"/>
    <tableColumn id="2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1" name="TablaConversión" displayName="TablaConversión" ref="U1:Y3" totalsRowShown="0" headerRowDxfId="121" dataDxfId="120">
  <autoFilter ref="U1:Y3"/>
  <tableColumns count="5">
    <tableColumn id="1" name="Códigos" dataDxfId="119"/>
    <tableColumn id="3" name="Descripción"/>
    <tableColumn id="2" name="CM2" dataDxfId="118" dataCellStyle="Millares">
      <calculatedColumnFormula>INDEX(TablaMateriales[Conversión Cm2],MATCH(TablaConversión[[#This Row],[Códigos]],TablaMateriales[Códigos],0))</calculatedColumnFormula>
    </tableColumn>
    <tableColumn id="4" name="Unidad" dataDxfId="117"/>
    <tableColumn id="5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5" name="tablaOperarios" displayName="tablaOperarios" ref="L1:M13" totalsRowShown="0" headerRowDxfId="115" dataDxfId="113" headerRowBorderDxfId="114" tableBorderDxfId="112" totalsRowBorderDxfId="111">
  <autoFilter ref="L1:M13"/>
  <tableColumns count="2">
    <tableColumn id="1" name="Operario" dataDxfId="110"/>
    <tableColumn id="2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8" name="tablaOperarios9" displayName="tablaOperarios9" ref="AD1:AE13" totalsRowShown="0" headerRowDxfId="108" dataDxfId="106" headerRowBorderDxfId="107" tableBorderDxfId="105" totalsRowBorderDxfId="104">
  <autoFilter ref="AD1:AE13"/>
  <tableColumns count="2">
    <tableColumn id="2" name="Ficha" dataDxfId="103"/>
    <tableColumn id="1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2" name="TablaTipoTrabajo" displayName="TablaTipoTrabajo" ref="AA1:AB17" totalsRowShown="0" headerRowDxfId="101" dataDxfId="100">
  <autoFilter ref="AA1:AB17"/>
  <tableColumns count="2">
    <tableColumn id="4" name="Tipo de trabajo" dataDxfId="99"/>
    <tableColumn id="1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TablaIngresos" displayName="TablaIngresos" ref="B2:I32" totalsRowShown="0" headerRowDxfId="97" dataDxfId="95" headerRowBorderDxfId="96" tableBorderDxfId="94" totalsRowBorderDxfId="93">
  <autoFilter ref="B2:I32"/>
  <tableColumns count="8">
    <tableColumn id="1" name="Código" dataDxfId="92"/>
    <tableColumn id="2" name="Unidades tipo" dataDxfId="91"/>
    <tableColumn id="3" name="Descripción" dataDxfId="90">
      <calculatedColumnFormula>+VLOOKUP(B3,TablaMateriales[#All],5,FALSE)</calculatedColumnFormula>
    </tableColumn>
    <tableColumn id="4" name="Remisión o código de ingreso" dataDxfId="89"/>
    <tableColumn id="5" name="Unidades" dataDxfId="88"/>
    <tableColumn id="8" name="Conversión" dataDxfId="87">
      <calculatedColumnFormula>+VLOOKUP(TablaIngresos[[#This Row],[Código]],TablaMateriales[#All],8,FALSE)</calculatedColumnFormula>
    </tableColumn>
    <tableColumn id="6" name="Cantidad" dataDxfId="86"/>
    <tableColumn id="7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7" name="ResumenPlantas" displayName="ResumenPlantas" ref="B3:G13" totalsRowShown="0" headerRowDxfId="61" headerRowBorderDxfId="60" tableBorderDxfId="59" totalsRowBorderDxfId="58">
  <autoFilter ref="B3:G13"/>
  <tableColumns count="6">
    <tableColumn id="1" name="Planta" dataDxfId="57"/>
    <tableColumn id="2" name="Dibujo-Calado (Hrs)" dataDxfId="56">
      <calculatedColumnFormula>+SUMIFS(Tablageneral[Total Dib/Cal],Tablageneral[Planta],Resumen!B4)</calculatedColumnFormula>
    </tableColumn>
    <tableColumn id="3" name="Encuchillado-Engomado (Hrs)" dataDxfId="55">
      <calculatedColumnFormula>+SUMIFS(Tablageneral[Total Enc/Eng],Tablageneral[Planta],Resumen!B4)</calculatedColumnFormula>
    </tableColumn>
    <tableColumn id="4" name="Dias de entrega (Prom)" dataDxfId="54">
      <calculatedColumnFormula>IFERROR(AVERAGEIFS(Tablageneral[Días de entrega],Tablageneral[Planta],Resumen!B4),0)</calculatedColumnFormula>
    </tableColumn>
    <tableColumn id="5" name="Cantidad de troqueles" dataDxfId="53">
      <calculatedColumnFormula>+COUNTIFS(Tablageneral[Planta],Resumen!B4)</calculatedColumnFormula>
    </tableColumn>
    <tableColumn id="6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3" name="Tablageneral14" displayName="Tablageneral14" ref="A2:R72" totalsRowShown="0" headerRowDxfId="51" headerRowBorderDxfId="50" tableBorderDxfId="49" totalsRowBorderDxfId="48">
  <autoFilter ref="A2:R72"/>
  <tableColumns count="18">
    <tableColumn id="9" name="Planta" dataDxfId="47" totalsRowDxfId="46"/>
    <tableColumn id="1" name="Cliente" dataDxfId="45" totalsRowDxfId="44"/>
    <tableColumn id="2" name="Fecha de recibo" dataDxfId="43" totalsRowDxfId="42"/>
    <tableColumn id="3" name="Fecha de despacho" dataDxfId="41" totalsRowDxfId="40"/>
    <tableColumn id="4" name="Días de entrega" dataDxfId="39" totalsRowDxfId="38">
      <calculatedColumnFormula>Tablageneral14[[#This Row],[Fecha de despacho]]-Tablageneral14[[#This Row],[Fecha de recibo]]</calculatedColumnFormula>
    </tableColumn>
    <tableColumn id="5" name="N° de Troquel Orden" dataDxfId="37" totalsRowDxfId="36"/>
    <tableColumn id="6" name="Tipo de trabajo" dataDxfId="35" totalsRowDxfId="34"/>
    <tableColumn id="7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name="Total Dib/Cal" dataDxfId="25" totalsRowDxfId="24">
      <calculatedColumnFormula>+SUM(Tablageneral14[[#This Row],[Dibujo (hr)]:[Calado (hr)]])</calculatedColumnFormula>
    </tableColumn>
    <tableColumn id="15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name="Total Enc/Eng" dataDxfId="19" totalsRowDxfId="18">
      <calculatedColumnFormula>+Tablageneral14[[#This Row],[Engomado (hr)]]+Tablageneral14[[#This Row],[Encuchillado]]</calculatedColumnFormula>
    </tableColumn>
    <tableColumn id="16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14" name="informacion" displayName="informacion" ref="A1:L88" tableType="queryTable" totalsRowShown="0">
  <autoFilter ref="A1:L88"/>
  <tableColumns count="12">
    <tableColumn id="1" uniqueName="1" name="TROQUEL" queryTableFieldId="1" dataDxfId="11"/>
    <tableColumn id="2" uniqueName="2" name="FECHA INGRESO" queryTableFieldId="2" dataDxfId="10"/>
    <tableColumn id="3" uniqueName="3" name="FECHA ESTIMADA DESPACHO" queryTableFieldId="3" dataDxfId="9"/>
    <tableColumn id="4" uniqueName="4" name="PLANTA" queryTableFieldId="4" dataDxfId="8"/>
    <tableColumn id="5" uniqueName="5" name="CLIENTE " queryTableFieldId="5" dataDxfId="7"/>
    <tableColumn id="6" uniqueName="6" name="MÁQUINA" queryTableFieldId="6" dataDxfId="6"/>
    <tableColumn id="7" uniqueName="7" name="INGENIERO" queryTableFieldId="7" dataDxfId="5"/>
    <tableColumn id="8" uniqueName="8" name="OBSERVACIONES" queryTableFieldId="8" dataDxfId="4"/>
    <tableColumn id="9" uniqueName="9" name="DIAS DE ENTREGA" queryTableFieldId="9" dataDxfId="3"/>
    <tableColumn id="10" uniqueName="10" name="DIAS DE ENTREGA2" queryTableFieldId="10" dataDxfId="2"/>
    <tableColumn id="11" uniqueName="11" name="TOTAL _x000a_DIAS" queryTableFieldId="11" dataDxfId="1"/>
    <tableColumn id="12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K19"/>
  <sheetViews>
    <sheetView showGridLines="0" zoomScaleNormal="100" zoomScaleSheetLayoutView="85" workbookViewId="0">
      <selection activeCell="O5" sqref="O5"/>
    </sheetView>
  </sheetViews>
  <sheetFormatPr baseColWidth="10" defaultRowHeight="15"/>
  <cols>
    <col min="1" max="1" width="3.28515625" customWidth="1"/>
    <col min="4" max="4" width="38" customWidth="1"/>
    <col min="5" max="5" width="9.140625" customWidth="1"/>
    <col min="6" max="6" width="13.28515625" customWidth="1"/>
    <col min="9" max="9" width="13.85546875" customWidth="1"/>
  </cols>
  <sheetData>
    <row r="1" spans="2:11" ht="15.75" thickBot="1"/>
    <row r="2" spans="2:11" ht="50.25" customHeight="1">
      <c r="B2" s="9"/>
      <c r="C2" s="14"/>
      <c r="D2" s="19"/>
      <c r="E2" s="14"/>
      <c r="F2" s="14"/>
      <c r="G2" s="337"/>
      <c r="H2" s="338"/>
      <c r="I2" s="338"/>
      <c r="J2" s="338"/>
      <c r="K2" s="339"/>
    </row>
    <row r="3" spans="2:11" ht="20.25">
      <c r="B3" s="10"/>
      <c r="C3" s="15"/>
      <c r="D3" s="16"/>
      <c r="E3" s="15"/>
      <c r="F3" s="334"/>
      <c r="G3" s="340"/>
      <c r="H3" s="385" t="s">
        <v>1260</v>
      </c>
      <c r="I3" s="385"/>
      <c r="J3" s="385"/>
      <c r="K3" s="342"/>
    </row>
    <row r="4" spans="2:11" ht="20.25">
      <c r="B4" s="10"/>
      <c r="C4" s="15"/>
      <c r="D4" s="18" t="s">
        <v>608</v>
      </c>
      <c r="E4" s="15"/>
      <c r="F4" s="334"/>
      <c r="G4" s="340"/>
      <c r="H4" s="385"/>
      <c r="I4" s="385"/>
      <c r="J4" s="385"/>
      <c r="K4" s="342"/>
    </row>
    <row r="5" spans="2:11" ht="20.25">
      <c r="B5" s="10"/>
      <c r="C5" s="15"/>
      <c r="D5" s="18"/>
      <c r="E5" s="15"/>
      <c r="F5" s="334"/>
      <c r="G5" s="340"/>
      <c r="H5" s="341"/>
      <c r="I5" s="341"/>
      <c r="J5" s="341"/>
      <c r="K5" s="342"/>
    </row>
    <row r="6" spans="2:11" ht="20.25">
      <c r="B6" s="10"/>
      <c r="C6" s="20">
        <v>1</v>
      </c>
      <c r="D6" s="64" t="s">
        <v>774</v>
      </c>
      <c r="E6" s="16"/>
      <c r="F6" s="334"/>
      <c r="G6" s="340"/>
      <c r="H6" s="341"/>
      <c r="I6" s="341"/>
      <c r="J6" s="341"/>
      <c r="K6" s="342"/>
    </row>
    <row r="7" spans="2:11" ht="20.25">
      <c r="B7" s="10"/>
      <c r="C7" s="20">
        <v>2</v>
      </c>
      <c r="D7" s="64" t="s">
        <v>665</v>
      </c>
      <c r="E7" s="16"/>
      <c r="F7" s="335"/>
      <c r="G7" s="340"/>
      <c r="H7" s="341"/>
      <c r="I7" s="341"/>
      <c r="J7" s="341"/>
      <c r="K7" s="342"/>
    </row>
    <row r="8" spans="2:11" ht="20.25">
      <c r="B8" s="10"/>
      <c r="C8" s="20">
        <v>3</v>
      </c>
      <c r="D8" s="65" t="s">
        <v>732</v>
      </c>
      <c r="E8" s="16"/>
      <c r="F8" s="335"/>
      <c r="G8" s="340"/>
      <c r="H8" s="341"/>
      <c r="I8" s="341"/>
      <c r="J8" s="341"/>
      <c r="K8" s="342"/>
    </row>
    <row r="9" spans="2:11" ht="20.25">
      <c r="B9" s="10"/>
      <c r="C9" s="20">
        <v>4</v>
      </c>
      <c r="D9" s="64" t="s">
        <v>668</v>
      </c>
      <c r="E9" s="16"/>
      <c r="F9" s="334"/>
      <c r="G9" s="340"/>
      <c r="H9" s="341"/>
      <c r="I9" s="341"/>
      <c r="J9" s="341"/>
      <c r="K9" s="342"/>
    </row>
    <row r="10" spans="2:11" ht="20.25">
      <c r="B10" s="10"/>
      <c r="C10" s="20">
        <v>5</v>
      </c>
      <c r="D10" s="64" t="s">
        <v>669</v>
      </c>
      <c r="E10" s="16"/>
      <c r="F10" s="334"/>
      <c r="G10" s="340"/>
      <c r="H10" s="341"/>
      <c r="I10" s="341"/>
      <c r="J10" s="341"/>
      <c r="K10" s="342"/>
    </row>
    <row r="11" spans="2:11" ht="20.25">
      <c r="B11" s="10"/>
      <c r="C11" s="20">
        <v>6</v>
      </c>
      <c r="D11" s="64" t="s">
        <v>1161</v>
      </c>
      <c r="E11" s="15"/>
      <c r="F11" s="334"/>
      <c r="G11" s="340"/>
      <c r="H11" s="341"/>
      <c r="I11" s="341"/>
      <c r="J11" s="341"/>
      <c r="K11" s="342"/>
    </row>
    <row r="12" spans="2:11">
      <c r="B12" s="10"/>
      <c r="C12" s="11"/>
      <c r="D12" s="11"/>
      <c r="E12" s="11"/>
      <c r="F12" s="336"/>
      <c r="G12" s="340"/>
      <c r="H12" s="341"/>
      <c r="I12" s="341"/>
      <c r="J12" s="341"/>
      <c r="K12" s="342"/>
    </row>
    <row r="13" spans="2:11">
      <c r="B13" s="10"/>
      <c r="C13" s="11"/>
      <c r="D13" s="11"/>
      <c r="E13" s="11"/>
      <c r="F13" s="336"/>
      <c r="G13" s="340"/>
      <c r="H13" s="341"/>
      <c r="I13" s="341"/>
      <c r="J13" s="341"/>
      <c r="K13" s="342"/>
    </row>
    <row r="14" spans="2:11">
      <c r="B14" s="10"/>
      <c r="C14" s="11"/>
      <c r="D14" s="11"/>
      <c r="E14" s="11"/>
      <c r="F14" s="336"/>
      <c r="G14" s="340"/>
      <c r="H14" s="341"/>
      <c r="I14" s="341"/>
      <c r="J14" s="341"/>
      <c r="K14" s="342"/>
    </row>
    <row r="15" spans="2:11" ht="20.25">
      <c r="B15" s="10"/>
      <c r="C15" s="17" t="s">
        <v>667</v>
      </c>
      <c r="D15" s="66" t="s">
        <v>666</v>
      </c>
      <c r="E15" s="11"/>
      <c r="F15" s="336"/>
      <c r="G15" s="340"/>
      <c r="H15" s="341"/>
      <c r="I15" s="341"/>
      <c r="J15" s="341"/>
      <c r="K15" s="342"/>
    </row>
    <row r="16" spans="2:11">
      <c r="B16" s="10"/>
      <c r="C16" s="11"/>
      <c r="D16" s="11"/>
      <c r="E16" s="11"/>
      <c r="F16" s="336"/>
      <c r="G16" s="340"/>
      <c r="H16" s="341"/>
      <c r="I16" s="341"/>
      <c r="J16" s="341"/>
      <c r="K16" s="342"/>
    </row>
    <row r="17" spans="2:11">
      <c r="B17" s="10"/>
      <c r="C17" s="11"/>
      <c r="D17" s="11"/>
      <c r="E17" s="11"/>
      <c r="F17" s="336"/>
      <c r="G17" s="340"/>
      <c r="H17" s="341"/>
      <c r="I17" s="341"/>
      <c r="J17" s="341"/>
      <c r="K17" s="342"/>
    </row>
    <row r="18" spans="2:11">
      <c r="B18" s="10"/>
      <c r="C18" s="11"/>
      <c r="D18" s="11"/>
      <c r="E18" s="11"/>
      <c r="F18" s="336"/>
      <c r="G18" s="340"/>
      <c r="H18" s="341"/>
      <c r="I18" s="341"/>
      <c r="J18" s="341"/>
      <c r="K18" s="342"/>
    </row>
    <row r="19" spans="2:11" ht="15.75" thickBot="1">
      <c r="B19" s="12"/>
      <c r="C19" s="13"/>
      <c r="D19" s="13"/>
      <c r="E19" s="13"/>
      <c r="F19" s="13"/>
      <c r="G19" s="343"/>
      <c r="H19" s="344"/>
      <c r="I19" s="344"/>
      <c r="J19" s="344"/>
      <c r="K19" s="345"/>
    </row>
  </sheetData>
  <mergeCells count="1">
    <mergeCell ref="H3:J4"/>
  </mergeCells>
  <hyperlinks>
    <hyperlink ref="D15" location="DATA!A1" display="Base de datos"/>
    <hyperlink ref="D9" location="TIEMPOS!A1" display="Tiempos"/>
    <hyperlink ref="D10" location="Inventario!A1" display="Inventario"/>
    <hyperlink ref="D7" location="General!A1" display="General"/>
    <hyperlink ref="D8" location="Ingresos!A1" display="Ingresos"/>
    <hyperlink ref="D6" location="Inicio!A1" display="Inicio-Formulario de ingreso"/>
    <hyperlink ref="D11" location="Resumen!A1" display="Resumen por plantas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257175</xdr:colOff>
                <xdr:row>6</xdr:row>
                <xdr:rowOff>180975</xdr:rowOff>
              </from>
              <to>
                <xdr:col>9</xdr:col>
                <xdr:colOff>447675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  <pageSetUpPr fitToPage="1"/>
  </sheetPr>
  <dimension ref="A1:S3"/>
  <sheetViews>
    <sheetView showGridLines="0" zoomScale="85" zoomScaleNormal="85" workbookViewId="0">
      <selection activeCell="F16" sqref="F16"/>
    </sheetView>
  </sheetViews>
  <sheetFormatPr baseColWidth="10" defaultRowHeight="15"/>
  <cols>
    <col min="1" max="1" width="14.7109375" bestFit="1" customWidth="1"/>
    <col min="2" max="2" width="31.28515625" bestFit="1" customWidth="1"/>
    <col min="3" max="3" width="11.140625" bestFit="1" customWidth="1"/>
    <col min="4" max="4" width="11.7109375" bestFit="1" customWidth="1"/>
    <col min="5" max="5" width="9.85546875" bestFit="1" customWidth="1"/>
    <col min="6" max="6" width="23.85546875" bestFit="1" customWidth="1"/>
    <col min="7" max="7" width="9.7109375" style="2" customWidth="1"/>
    <col min="8" max="8" width="14.28515625" style="2" bestFit="1" customWidth="1"/>
    <col min="9" max="9" width="8.7109375" style="2" bestFit="1" customWidth="1"/>
    <col min="10" max="10" width="10.28515625" customWidth="1"/>
    <col min="11" max="11" width="9.28515625" bestFit="1" customWidth="1"/>
    <col min="12" max="12" width="9.42578125" bestFit="1" customWidth="1"/>
    <col min="13" max="13" width="13.85546875" customWidth="1"/>
    <col min="14" max="14" width="12.5703125" bestFit="1" customWidth="1"/>
    <col min="15" max="15" width="10.5703125" bestFit="1" customWidth="1"/>
    <col min="16" max="16" width="11.140625" bestFit="1" customWidth="1"/>
    <col min="17" max="17" width="10.28515625" bestFit="1" customWidth="1"/>
    <col min="18" max="18" width="16.7109375" bestFit="1" customWidth="1"/>
    <col min="19" max="19" width="13.42578125" customWidth="1"/>
  </cols>
  <sheetData>
    <row r="1" spans="1:19" ht="44.25" customHeight="1">
      <c r="A1" s="386"/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</row>
    <row r="2" spans="1:19" ht="39" customHeight="1">
      <c r="A2" s="260" t="s">
        <v>764</v>
      </c>
      <c r="B2" s="260" t="s">
        <v>639</v>
      </c>
      <c r="C2" s="260" t="s">
        <v>635</v>
      </c>
      <c r="D2" s="260" t="s">
        <v>636</v>
      </c>
      <c r="E2" s="260" t="s">
        <v>637</v>
      </c>
      <c r="F2" s="260" t="s">
        <v>731</v>
      </c>
      <c r="G2" s="260" t="s">
        <v>638</v>
      </c>
      <c r="H2" s="260" t="s">
        <v>901</v>
      </c>
      <c r="I2" s="262" t="s">
        <v>912</v>
      </c>
      <c r="J2" s="262" t="s">
        <v>913</v>
      </c>
      <c r="K2" s="262" t="s">
        <v>914</v>
      </c>
      <c r="L2" s="262" t="s">
        <v>767</v>
      </c>
      <c r="M2" s="262" t="s">
        <v>761</v>
      </c>
      <c r="N2" s="262" t="s">
        <v>915</v>
      </c>
      <c r="O2" s="263" t="s">
        <v>768</v>
      </c>
      <c r="P2" s="263" t="s">
        <v>765</v>
      </c>
      <c r="Q2" s="263" t="s">
        <v>766</v>
      </c>
      <c r="R2" s="263" t="s">
        <v>916</v>
      </c>
      <c r="S2" s="375" t="s">
        <v>1284</v>
      </c>
    </row>
    <row r="3" spans="1:19">
      <c r="A3" s="30"/>
      <c r="B3" s="363"/>
      <c r="C3" s="364"/>
      <c r="D3" s="364"/>
      <c r="E3" s="365">
        <f>Tablageneral[[#This Row],[Fecha de despacho]]-Tablageneral[[#This Row],[Fecha de recibo]]</f>
        <v>0</v>
      </c>
      <c r="F3" s="366"/>
      <c r="G3" s="366"/>
      <c r="H3" s="367" t="e">
        <f>VLOOKUP(Tablageneral[[#This Row],[Tipo de trabajo]],TablaTipoTrabajo[#All],2,FALSE)</f>
        <v>#N/A</v>
      </c>
      <c r="I3" s="368">
        <f>+SUMIFS(TablaTiempos[Tiempo (hr)],TablaTiempos[N° de troquel],Tablageneral[[#This Row],[N° de Troquel Orden]],TablaTiempos[Actividad],"Dibujo")</f>
        <v>0</v>
      </c>
      <c r="J3" s="369">
        <f>+SUMIFS(TablaTiempos[Tiempo (hr)],TablaTiempos[N° de troquel],Tablageneral[[#This Row],[N° de Troquel Orden]],TablaTiempos[Actividad],"Puenteado")</f>
        <v>0</v>
      </c>
      <c r="K3" s="369">
        <f>+SUMIFS(TablaTiempos[Tiempo (hr)],TablaTiempos[N° de troquel],Tablageneral[[#This Row],[N° de Troquel Orden]],TablaTiempos[Actividad],"Calado")</f>
        <v>0</v>
      </c>
      <c r="L3" s="370">
        <f>+SUM(Tablageneral[[#This Row],[Dibujo (hr)]:[Calado (hr)]])</f>
        <v>0</v>
      </c>
      <c r="M3" s="371">
        <f>+SUMIFS(TablaTiempos[Tiempo (hr)],TablaTiempos[N° de troquel],Tablageneral[[#This Row],[N° de Troquel Orden]],TablaTiempos[Actividad],"Encuchillado")</f>
        <v>0</v>
      </c>
      <c r="N3" s="372">
        <f>+SUMIFS(TablaTiempos[Tiempo (hr)],TablaTiempos[N° de troquel],Tablageneral[[#This Row],[N° de Troquel Orden]],TablaTiempos[Actividad],"Engomado")</f>
        <v>0</v>
      </c>
      <c r="O3" s="373">
        <f>+Tablageneral[[#This Row],[Engomado (hr)]]+Tablageneral[[#This Row],[Encuchillado]]</f>
        <v>0</v>
      </c>
      <c r="P3" s="374">
        <f>+SUMIFS(TablaConsumos[[CANTIDAD ]],TablaConsumos[N° DE TROQUEL],Tablageneral[[#This Row],[N° de Troquel Orden]],TablaConsumos[TIPO],"Cuchilla")</f>
        <v>0</v>
      </c>
      <c r="Q3" s="369">
        <f>+SUMIFS(TablaConsumos[[CANTIDAD ]],TablaConsumos[N° DE TROQUEL],Tablageneral[[#This Row],[N° de Troquel Orden]],TablaConsumos[TIPO],"Score")</f>
        <v>0</v>
      </c>
      <c r="R3" s="370">
        <f>+Tablageneral[[#This Row],[Escores]]+Tablageneral[[#This Row],[Cuchillas]]</f>
        <v>0</v>
      </c>
      <c r="S3" t="s">
        <v>1301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activeCell="E25" sqref="E25"/>
    </sheetView>
  </sheetViews>
  <sheetFormatPr baseColWidth="10" defaultRowHeight="15"/>
  <cols>
    <col min="1" max="1" width="17.28515625" style="7" bestFit="1" customWidth="1"/>
    <col min="2" max="2" width="28.28515625" style="7" bestFit="1" customWidth="1"/>
    <col min="3" max="3" width="22.85546875" style="7" bestFit="1" customWidth="1"/>
    <col min="4" max="4" width="12.42578125" style="7" bestFit="1" customWidth="1"/>
    <col min="5" max="5" width="14.7109375" style="190" bestFit="1" customWidth="1"/>
    <col min="6" max="6" width="17.85546875" style="2" bestFit="1" customWidth="1"/>
    <col min="7" max="7" width="12" bestFit="1" customWidth="1"/>
    <col min="8" max="8" width="70.28515625" style="7" bestFit="1" customWidth="1"/>
    <col min="9" max="9" width="9.140625" bestFit="1" customWidth="1"/>
    <col min="10" max="10" width="2.28515625" bestFit="1" customWidth="1"/>
    <col min="11" max="11" width="21.7109375" style="23" customWidth="1"/>
    <col min="12" max="12" width="14" style="23" customWidth="1"/>
    <col min="13" max="13" width="16.7109375" customWidth="1"/>
    <col min="14" max="14" width="66.7109375" customWidth="1"/>
    <col min="15" max="15" width="13.140625" customWidth="1"/>
    <col min="16" max="16" width="11" customWidth="1"/>
  </cols>
  <sheetData>
    <row r="1" spans="1:12">
      <c r="A1" s="272" t="s">
        <v>764</v>
      </c>
      <c r="B1" s="272" t="s">
        <v>612</v>
      </c>
      <c r="C1" s="244" t="s">
        <v>623</v>
      </c>
      <c r="D1" s="272" t="s">
        <v>609</v>
      </c>
      <c r="E1" s="244" t="s">
        <v>633</v>
      </c>
      <c r="F1" s="273" t="s">
        <v>1159</v>
      </c>
      <c r="G1" s="272" t="s">
        <v>1151</v>
      </c>
      <c r="H1" s="272" t="s">
        <v>610</v>
      </c>
      <c r="I1" s="274" t="s">
        <v>611</v>
      </c>
      <c r="K1"/>
      <c r="L1"/>
    </row>
    <row r="2" spans="1:12">
      <c r="A2" s="1"/>
      <c r="B2" s="1"/>
      <c r="C2" s="72"/>
      <c r="D2" s="3"/>
      <c r="E2" s="4"/>
      <c r="F2" s="357"/>
      <c r="G2" s="358"/>
      <c r="H2" s="359"/>
      <c r="I2" s="360"/>
      <c r="K2"/>
      <c r="L2"/>
    </row>
    <row r="3" spans="1:12">
      <c r="A3" s="346"/>
      <c r="B3" s="346"/>
      <c r="C3" s="347"/>
      <c r="D3" s="348"/>
      <c r="E3" s="349"/>
      <c r="F3" s="350"/>
      <c r="G3" s="346"/>
      <c r="H3" s="347"/>
      <c r="I3" s="346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A8" sqref="A3:XFD8"/>
    </sheetView>
  </sheetViews>
  <sheetFormatPr baseColWidth="10" defaultRowHeight="15"/>
  <cols>
    <col min="1" max="1" width="13.140625" style="29" customWidth="1"/>
    <col min="2" max="2" width="19.85546875" bestFit="1" customWidth="1"/>
    <col min="3" max="3" width="19" bestFit="1" customWidth="1"/>
    <col min="4" max="4" width="25.42578125" customWidth="1"/>
    <col min="5" max="5" width="14" style="333" bestFit="1" customWidth="1"/>
    <col min="6" max="6" width="13.85546875" customWidth="1"/>
    <col min="7" max="7" width="20.140625" customWidth="1"/>
    <col min="8" max="8" width="28.28515625" customWidth="1"/>
    <col min="9" max="9" width="14.140625" customWidth="1"/>
    <col min="10" max="10" width="18.7109375" customWidth="1"/>
  </cols>
  <sheetData>
    <row r="1" spans="1:10" ht="33.75" customHeight="1">
      <c r="A1" s="268" t="s">
        <v>776</v>
      </c>
      <c r="B1" s="269" t="s">
        <v>653</v>
      </c>
      <c r="C1" s="269" t="s">
        <v>640</v>
      </c>
      <c r="D1" s="270" t="s">
        <v>641</v>
      </c>
      <c r="E1" s="332" t="s">
        <v>1160</v>
      </c>
      <c r="F1" s="271" t="s">
        <v>663</v>
      </c>
      <c r="G1" s="362" t="s">
        <v>1283</v>
      </c>
      <c r="H1" s="6"/>
      <c r="I1" s="6"/>
      <c r="J1" s="6"/>
    </row>
    <row r="2" spans="1:10">
      <c r="A2" s="351"/>
      <c r="B2" s="352"/>
      <c r="C2" s="353"/>
      <c r="D2" s="354"/>
      <c r="E2" s="355"/>
      <c r="F2" s="356"/>
      <c r="G2" s="361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Data!$P$2:$P$9</xm:f>
          </x14:formula1>
          <xm:sqref>F2</xm:sqref>
        </x14:dataValidation>
        <x14:dataValidation type="list" allowBlank="1" showInputMessage="1" showErrorMessage="1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CCCC"/>
  </sheetPr>
  <dimension ref="A1:AO1159"/>
  <sheetViews>
    <sheetView showGridLines="0" tabSelected="1" zoomScale="70" zoomScaleNormal="70" workbookViewId="0">
      <selection activeCell="F2" sqref="F2:F530"/>
    </sheetView>
  </sheetViews>
  <sheetFormatPr baseColWidth="10" defaultColWidth="11.5703125" defaultRowHeight="15"/>
  <cols>
    <col min="1" max="1" width="11.42578125" style="27" customWidth="1"/>
    <col min="2" max="2" width="14.42578125" style="28" bestFit="1" customWidth="1"/>
    <col min="3" max="3" width="12.28515625" style="28" bestFit="1" customWidth="1"/>
    <col min="4" max="4" width="12" style="28" bestFit="1" customWidth="1"/>
    <col min="5" max="5" width="80.7109375" style="28" customWidth="1"/>
    <col min="6" max="6" width="17.140625" style="28" bestFit="1" customWidth="1"/>
    <col min="7" max="7" width="11.5703125" style="26" customWidth="1"/>
    <col min="8" max="8" width="17.7109375" style="26" bestFit="1" customWidth="1"/>
    <col min="9" max="9" width="7.85546875" customWidth="1"/>
    <col min="10" max="10" width="13.85546875" bestFit="1" customWidth="1"/>
    <col min="12" max="12" width="11.5703125" customWidth="1"/>
    <col min="13" max="13" width="20" customWidth="1"/>
    <col min="14" max="14" width="17.85546875" customWidth="1"/>
    <col min="16" max="16" width="18" bestFit="1" customWidth="1"/>
    <col min="17" max="17" width="12.85546875" bestFit="1" customWidth="1"/>
    <col min="18" max="18" width="6" customWidth="1"/>
    <col min="19" max="19" width="35.42578125" bestFit="1" customWidth="1"/>
    <col min="20" max="20" width="35.42578125" customWidth="1"/>
    <col min="22" max="22" width="11.28515625" customWidth="1"/>
    <col min="23" max="23" width="19.85546875" customWidth="1"/>
    <col min="24" max="24" width="7.42578125" bestFit="1" customWidth="1"/>
    <col min="28" max="28" width="16.5703125" customWidth="1"/>
    <col min="29" max="29" width="11.7109375" customWidth="1"/>
    <col min="30" max="30" width="11.5703125" customWidth="1"/>
    <col min="31" max="31" width="19.28515625" customWidth="1"/>
    <col min="32" max="32" width="18.42578125" customWidth="1"/>
  </cols>
  <sheetData>
    <row r="1" spans="1:41" s="7" customFormat="1">
      <c r="A1" s="254" t="s">
        <v>894</v>
      </c>
      <c r="B1" s="245" t="s">
        <v>0</v>
      </c>
      <c r="C1" s="245" t="s">
        <v>1</v>
      </c>
      <c r="D1" s="245" t="s">
        <v>2</v>
      </c>
      <c r="E1" s="245" t="s">
        <v>740</v>
      </c>
      <c r="F1" s="245" t="s">
        <v>607</v>
      </c>
      <c r="G1" s="245" t="s">
        <v>735</v>
      </c>
      <c r="H1" s="245" t="s">
        <v>631</v>
      </c>
      <c r="J1" s="252" t="s">
        <v>898</v>
      </c>
      <c r="L1" s="247" t="s">
        <v>640</v>
      </c>
      <c r="M1" s="248" t="s">
        <v>641</v>
      </c>
      <c r="O1" s="249" t="s">
        <v>660</v>
      </c>
      <c r="P1" s="250" t="s">
        <v>661</v>
      </c>
      <c r="S1" s="251" t="s">
        <v>639</v>
      </c>
      <c r="T1" s="330"/>
      <c r="U1" s="246" t="s">
        <v>894</v>
      </c>
      <c r="V1" s="246" t="s">
        <v>740</v>
      </c>
      <c r="W1" s="246" t="s">
        <v>4</v>
      </c>
      <c r="X1" s="246" t="s">
        <v>2</v>
      </c>
      <c r="Y1" s="246" t="s">
        <v>607</v>
      </c>
      <c r="AA1" s="331" t="s">
        <v>638</v>
      </c>
      <c r="AB1" s="7" t="s">
        <v>1257</v>
      </c>
      <c r="AD1" s="248" t="s">
        <v>641</v>
      </c>
      <c r="AE1" s="247" t="s">
        <v>640</v>
      </c>
      <c r="AM1" s="7" t="s">
        <v>1272</v>
      </c>
      <c r="AO1" s="7" t="s">
        <v>1273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1156</v>
      </c>
      <c r="G2" s="45" t="s">
        <v>632</v>
      </c>
      <c r="H2" s="24">
        <f>20985</f>
        <v>20985</v>
      </c>
      <c r="J2" s="255" t="s">
        <v>618</v>
      </c>
      <c r="L2" s="52" t="s">
        <v>648</v>
      </c>
      <c r="M2" s="327">
        <v>96</v>
      </c>
      <c r="O2" s="52" t="s">
        <v>656</v>
      </c>
      <c r="P2" s="53" t="s">
        <v>656</v>
      </c>
      <c r="S2" s="57" t="s">
        <v>1119</v>
      </c>
      <c r="T2" s="329"/>
      <c r="U2" s="264">
        <v>8201455</v>
      </c>
      <c r="V2" s="264" t="s">
        <v>19</v>
      </c>
      <c r="W2" s="265">
        <f>INDEX(TablaMateriales[Conversión Cm2],MATCH(TablaConversión[[#This Row],[Códigos]],TablaMateriales[Códigos],0))</f>
        <v>6090</v>
      </c>
      <c r="X2" s="265" t="s">
        <v>17</v>
      </c>
      <c r="Y2" s="265" t="s">
        <v>1156</v>
      </c>
      <c r="AA2" s="261" t="s">
        <v>902</v>
      </c>
      <c r="AB2" s="261" t="str">
        <f t="shared" ref="AB2:AB7" si="0">AA2</f>
        <v>WARD</v>
      </c>
      <c r="AD2" s="327">
        <v>96</v>
      </c>
      <c r="AE2" s="52" t="s">
        <v>648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1156</v>
      </c>
      <c r="G3" s="45" t="s">
        <v>632</v>
      </c>
      <c r="H3" s="24">
        <f>16281</f>
        <v>16281</v>
      </c>
      <c r="J3" s="255" t="s">
        <v>896</v>
      </c>
      <c r="L3" s="52" t="s">
        <v>651</v>
      </c>
      <c r="M3" s="52">
        <v>766</v>
      </c>
      <c r="O3" s="52" t="s">
        <v>654</v>
      </c>
      <c r="P3" s="53" t="s">
        <v>758</v>
      </c>
      <c r="S3" s="57" t="s">
        <v>920</v>
      </c>
      <c r="T3" s="329"/>
      <c r="U3" s="25">
        <v>8204500</v>
      </c>
      <c r="V3" s="25" t="s">
        <v>376</v>
      </c>
      <c r="W3" s="265">
        <f>INDEX(TablaMateriales[Conversión Cm2],MATCH(TablaConversión[[#This Row],[Códigos]],TablaMateriales[Códigos],0))</f>
        <v>2500</v>
      </c>
      <c r="X3" s="265" t="s">
        <v>17</v>
      </c>
      <c r="Y3" s="265" t="s">
        <v>1153</v>
      </c>
      <c r="AA3" s="261" t="s">
        <v>903</v>
      </c>
      <c r="AB3" s="261" t="str">
        <f t="shared" si="0"/>
        <v>FW</v>
      </c>
      <c r="AD3" s="52">
        <v>766</v>
      </c>
      <c r="AE3" s="52" t="s">
        <v>651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1156</v>
      </c>
      <c r="G4" s="45" t="s">
        <v>632</v>
      </c>
      <c r="H4" s="24">
        <f>8595</f>
        <v>8595</v>
      </c>
      <c r="J4" s="255" t="s">
        <v>614</v>
      </c>
      <c r="L4" s="52" t="s">
        <v>649</v>
      </c>
      <c r="M4" s="326">
        <v>5998</v>
      </c>
      <c r="O4" s="52" t="s">
        <v>655</v>
      </c>
      <c r="P4" s="53" t="s">
        <v>759</v>
      </c>
      <c r="S4" s="57" t="s">
        <v>921</v>
      </c>
      <c r="T4" s="329"/>
      <c r="AA4" s="261" t="s">
        <v>917</v>
      </c>
      <c r="AB4" s="261" t="s">
        <v>905</v>
      </c>
      <c r="AD4" s="326">
        <v>5998</v>
      </c>
      <c r="AE4" s="52" t="s">
        <v>649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1156</v>
      </c>
      <c r="G5" s="45" t="s">
        <v>632</v>
      </c>
      <c r="H5" s="24">
        <f>21396</f>
        <v>21396</v>
      </c>
      <c r="J5" s="255" t="s">
        <v>616</v>
      </c>
      <c r="L5" s="52" t="s">
        <v>650</v>
      </c>
      <c r="M5" s="52">
        <v>5838</v>
      </c>
      <c r="O5" s="52" t="s">
        <v>657</v>
      </c>
      <c r="P5" s="53" t="s">
        <v>760</v>
      </c>
      <c r="S5" s="57" t="s">
        <v>1126</v>
      </c>
      <c r="T5" s="329"/>
      <c r="AA5" s="261" t="s">
        <v>909</v>
      </c>
      <c r="AB5" s="261" t="str">
        <f>AA5</f>
        <v>ML</v>
      </c>
      <c r="AD5" s="52">
        <v>5838</v>
      </c>
      <c r="AE5" s="52" t="s">
        <v>650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1156</v>
      </c>
      <c r="G6" s="45" t="s">
        <v>632</v>
      </c>
      <c r="H6" s="24">
        <f>8860</f>
        <v>8860</v>
      </c>
      <c r="J6" s="255" t="s">
        <v>897</v>
      </c>
      <c r="L6" s="52" t="s">
        <v>652</v>
      </c>
      <c r="M6" s="326">
        <v>11332</v>
      </c>
      <c r="O6" s="52" t="s">
        <v>658</v>
      </c>
      <c r="P6" s="53" t="s">
        <v>761</v>
      </c>
      <c r="S6" s="57" t="s">
        <v>922</v>
      </c>
      <c r="T6" s="329"/>
      <c r="AA6" s="261" t="s">
        <v>906</v>
      </c>
      <c r="AB6" s="261" t="str">
        <f t="shared" si="0"/>
        <v>DF</v>
      </c>
      <c r="AD6" s="326">
        <v>11332</v>
      </c>
      <c r="AE6" s="52" t="s">
        <v>652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1156</v>
      </c>
      <c r="G7" s="45" t="s">
        <v>632</v>
      </c>
      <c r="H7" s="24">
        <f>12860</f>
        <v>12860</v>
      </c>
      <c r="J7" s="255" t="s">
        <v>617</v>
      </c>
      <c r="L7" s="52" t="s">
        <v>866</v>
      </c>
      <c r="M7" s="52">
        <v>5371</v>
      </c>
      <c r="O7" s="52" t="s">
        <v>659</v>
      </c>
      <c r="P7" s="53" t="s">
        <v>762</v>
      </c>
      <c r="S7" s="57" t="s">
        <v>923</v>
      </c>
      <c r="T7" s="329"/>
      <c r="AA7" s="261" t="s">
        <v>907</v>
      </c>
      <c r="AB7" s="261" t="str">
        <f t="shared" si="0"/>
        <v>TW</v>
      </c>
      <c r="AD7" s="52">
        <v>5371</v>
      </c>
      <c r="AE7" s="52" t="s">
        <v>866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1156</v>
      </c>
      <c r="G8" s="45" t="s">
        <v>632</v>
      </c>
      <c r="H8" s="24">
        <f>15850</f>
        <v>15850</v>
      </c>
      <c r="J8" s="255" t="s">
        <v>619</v>
      </c>
      <c r="L8" s="54" t="s">
        <v>647</v>
      </c>
      <c r="M8" s="326">
        <v>2181</v>
      </c>
      <c r="O8" s="52" t="s">
        <v>763</v>
      </c>
      <c r="P8" s="53" t="s">
        <v>763</v>
      </c>
      <c r="S8" s="57" t="s">
        <v>924</v>
      </c>
      <c r="T8" s="329"/>
      <c r="AA8" s="261" t="s">
        <v>908</v>
      </c>
      <c r="AB8" s="261" t="s">
        <v>905</v>
      </c>
      <c r="AD8" s="326">
        <v>2181</v>
      </c>
      <c r="AE8" s="54" t="s">
        <v>647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1156</v>
      </c>
      <c r="G9" s="45" t="s">
        <v>632</v>
      </c>
      <c r="H9" s="24">
        <f>12620</f>
        <v>12620</v>
      </c>
      <c r="J9" s="255" t="s">
        <v>895</v>
      </c>
      <c r="L9" s="54" t="s">
        <v>646</v>
      </c>
      <c r="M9" s="52">
        <v>5967</v>
      </c>
      <c r="O9" s="54" t="s">
        <v>664</v>
      </c>
      <c r="P9" s="56" t="s">
        <v>664</v>
      </c>
      <c r="S9" s="57" t="s">
        <v>925</v>
      </c>
      <c r="T9" s="329"/>
      <c r="AA9" s="279" t="s">
        <v>1167</v>
      </c>
      <c r="AB9" s="280" t="s">
        <v>1167</v>
      </c>
      <c r="AD9" s="52">
        <v>5967</v>
      </c>
      <c r="AE9" s="54" t="s">
        <v>646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1156</v>
      </c>
      <c r="G10" s="45" t="s">
        <v>632</v>
      </c>
      <c r="H10" s="24">
        <f>6090</f>
        <v>6090</v>
      </c>
      <c r="J10" s="255" t="s">
        <v>621</v>
      </c>
      <c r="L10" s="54" t="s">
        <v>645</v>
      </c>
      <c r="M10" s="326">
        <v>1496</v>
      </c>
      <c r="S10" s="57" t="s">
        <v>926</v>
      </c>
      <c r="T10" s="329"/>
      <c r="AA10" s="279" t="s">
        <v>642</v>
      </c>
      <c r="AB10" s="280" t="s">
        <v>642</v>
      </c>
      <c r="AD10" s="326">
        <v>1496</v>
      </c>
      <c r="AE10" s="54" t="s">
        <v>645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1156</v>
      </c>
      <c r="G11" s="45" t="s">
        <v>632</v>
      </c>
      <c r="H11" s="24">
        <f>15620</f>
        <v>15620</v>
      </c>
      <c r="J11" s="256" t="s">
        <v>622</v>
      </c>
      <c r="L11" s="54" t="s">
        <v>809</v>
      </c>
      <c r="M11" s="52">
        <v>1582</v>
      </c>
      <c r="S11" s="57" t="s">
        <v>1162</v>
      </c>
      <c r="T11" s="329"/>
      <c r="AA11" s="261" t="s">
        <v>910</v>
      </c>
      <c r="AB11" s="261" t="s">
        <v>902</v>
      </c>
      <c r="AD11" s="52">
        <v>1582</v>
      </c>
      <c r="AE11" s="54" t="s">
        <v>809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1156</v>
      </c>
      <c r="G12" s="45" t="s">
        <v>632</v>
      </c>
      <c r="H12" s="24">
        <f>18740</f>
        <v>18740</v>
      </c>
      <c r="L12" s="52" t="s">
        <v>643</v>
      </c>
      <c r="M12" s="326">
        <v>5406</v>
      </c>
      <c r="S12" s="57" t="s">
        <v>927</v>
      </c>
      <c r="T12" s="329"/>
      <c r="AA12" s="261" t="s">
        <v>911</v>
      </c>
      <c r="AB12" s="261" t="s">
        <v>905</v>
      </c>
      <c r="AD12" s="326">
        <v>5406</v>
      </c>
      <c r="AE12" s="52" t="s">
        <v>643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1156</v>
      </c>
      <c r="G13" s="45" t="s">
        <v>632</v>
      </c>
      <c r="H13" s="24">
        <f>24680</f>
        <v>24680</v>
      </c>
      <c r="L13" s="52" t="s">
        <v>644</v>
      </c>
      <c r="M13" s="54">
        <v>64</v>
      </c>
      <c r="S13" s="57" t="s">
        <v>928</v>
      </c>
      <c r="T13" s="329"/>
      <c r="AA13" s="261" t="s">
        <v>905</v>
      </c>
      <c r="AB13" s="261" t="s">
        <v>905</v>
      </c>
      <c r="AD13" s="54">
        <v>64</v>
      </c>
      <c r="AE13" s="52" t="s">
        <v>644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1156</v>
      </c>
      <c r="G14" s="45" t="s">
        <v>632</v>
      </c>
      <c r="H14" s="24">
        <f>11520</f>
        <v>11520</v>
      </c>
      <c r="S14" s="57" t="s">
        <v>873</v>
      </c>
      <c r="T14" s="329"/>
      <c r="AA14" s="261" t="s">
        <v>918</v>
      </c>
      <c r="AB14" s="261" t="s">
        <v>904</v>
      </c>
      <c r="AC14" s="261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1156</v>
      </c>
      <c r="G15" s="45" t="s">
        <v>632</v>
      </c>
      <c r="H15" s="24">
        <f>12040</f>
        <v>12040</v>
      </c>
      <c r="S15" s="57" t="s">
        <v>929</v>
      </c>
      <c r="T15" s="329"/>
      <c r="AA15" s="261" t="s">
        <v>919</v>
      </c>
      <c r="AB15" s="261" t="str">
        <f ca="1">TablaTipoTrabajo[[#This Row],[especifíco]]</f>
        <v>BOBST</v>
      </c>
      <c r="AC15" s="261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1156</v>
      </c>
      <c r="G16" s="45" t="s">
        <v>632</v>
      </c>
      <c r="H16" s="24">
        <f>12807</f>
        <v>12807</v>
      </c>
      <c r="S16" s="57" t="s">
        <v>930</v>
      </c>
      <c r="T16" s="329"/>
      <c r="AA16" s="281" t="s">
        <v>904</v>
      </c>
      <c r="AB16" s="282" t="str">
        <f>AA16</f>
        <v>FB-39</v>
      </c>
      <c r="AC16" s="328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1156</v>
      </c>
      <c r="G17" s="45" t="s">
        <v>632</v>
      </c>
      <c r="H17" s="24">
        <f>12620</f>
        <v>12620</v>
      </c>
      <c r="S17" s="57" t="s">
        <v>931</v>
      </c>
      <c r="T17" s="329"/>
      <c r="AA17" s="261" t="s">
        <v>1212</v>
      </c>
      <c r="AB17" s="261" t="s">
        <v>1212</v>
      </c>
      <c r="AC17" s="261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1156</v>
      </c>
      <c r="G18" s="45" t="s">
        <v>632</v>
      </c>
      <c r="H18" s="24">
        <f>15118</f>
        <v>15118</v>
      </c>
      <c r="S18" s="57" t="s">
        <v>932</v>
      </c>
      <c r="T18" s="329"/>
      <c r="AB18" s="261"/>
      <c r="AC18" s="261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1154</v>
      </c>
      <c r="G19" s="24" t="s">
        <v>624</v>
      </c>
      <c r="H19" s="178">
        <v>30.48</v>
      </c>
      <c r="S19" s="57" t="s">
        <v>616</v>
      </c>
      <c r="T19" s="329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1154</v>
      </c>
      <c r="G20" s="24" t="s">
        <v>624</v>
      </c>
      <c r="H20" s="178">
        <v>30.48</v>
      </c>
      <c r="S20" s="57" t="s">
        <v>933</v>
      </c>
      <c r="T20" s="329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1154</v>
      </c>
      <c r="G21" s="24" t="s">
        <v>624</v>
      </c>
      <c r="H21" s="178">
        <v>30.48</v>
      </c>
      <c r="S21" s="57" t="s">
        <v>934</v>
      </c>
      <c r="T21" s="329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1154</v>
      </c>
      <c r="G22" s="24" t="s">
        <v>624</v>
      </c>
      <c r="H22" s="178">
        <v>30.48</v>
      </c>
      <c r="S22" s="57" t="s">
        <v>868</v>
      </c>
      <c r="T22" s="329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1154</v>
      </c>
      <c r="G23" s="24" t="s">
        <v>624</v>
      </c>
      <c r="H23" s="178">
        <v>30.48</v>
      </c>
      <c r="S23" s="57" t="s">
        <v>869</v>
      </c>
      <c r="T23" s="329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1154</v>
      </c>
      <c r="G24" s="24" t="s">
        <v>624</v>
      </c>
      <c r="H24" s="178">
        <v>30.48</v>
      </c>
      <c r="S24" s="57" t="s">
        <v>935</v>
      </c>
      <c r="T24" s="329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1154</v>
      </c>
      <c r="G25" s="24" t="s">
        <v>624</v>
      </c>
      <c r="H25" s="178">
        <v>30.48</v>
      </c>
      <c r="S25" s="57" t="s">
        <v>871</v>
      </c>
      <c r="T25" s="329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1154</v>
      </c>
      <c r="G26" s="24" t="s">
        <v>624</v>
      </c>
      <c r="H26" s="178">
        <v>30.48</v>
      </c>
      <c r="S26" s="57" t="s">
        <v>936</v>
      </c>
      <c r="T26" s="329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1154</v>
      </c>
      <c r="G27" s="24" t="s">
        <v>624</v>
      </c>
      <c r="H27" s="178">
        <v>30.48</v>
      </c>
      <c r="S27" s="57" t="s">
        <v>937</v>
      </c>
      <c r="T27" s="329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1154</v>
      </c>
      <c r="G28" s="24" t="s">
        <v>624</v>
      </c>
      <c r="H28" s="178">
        <v>30.48</v>
      </c>
      <c r="S28" s="57" t="s">
        <v>938</v>
      </c>
      <c r="T28" s="329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1154</v>
      </c>
      <c r="G29" s="24" t="s">
        <v>624</v>
      </c>
      <c r="H29" s="178">
        <v>30.48</v>
      </c>
      <c r="S29" s="57" t="s">
        <v>939</v>
      </c>
      <c r="T29" s="329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1154</v>
      </c>
      <c r="G30" s="24" t="s">
        <v>624</v>
      </c>
      <c r="H30" s="178">
        <v>30.48</v>
      </c>
      <c r="S30" s="242" t="s">
        <v>870</v>
      </c>
      <c r="T30" s="329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1154</v>
      </c>
      <c r="G31" s="24" t="s">
        <v>624</v>
      </c>
      <c r="H31" s="178">
        <v>30.48</v>
      </c>
      <c r="S31" s="242" t="s">
        <v>940</v>
      </c>
      <c r="T31" s="329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1154</v>
      </c>
      <c r="G32" s="24" t="s">
        <v>624</v>
      </c>
      <c r="H32" s="178">
        <v>30.48</v>
      </c>
      <c r="S32" s="242" t="s">
        <v>941</v>
      </c>
      <c r="T32" s="329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1154</v>
      </c>
      <c r="G33" s="24" t="s">
        <v>624</v>
      </c>
      <c r="H33" s="178">
        <v>30.48</v>
      </c>
      <c r="S33" s="242" t="s">
        <v>942</v>
      </c>
      <c r="T33" s="329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1154</v>
      </c>
      <c r="G34" s="24" t="s">
        <v>624</v>
      </c>
      <c r="H34" s="178">
        <v>30.48</v>
      </c>
      <c r="S34" s="242" t="s">
        <v>943</v>
      </c>
      <c r="T34" s="329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1154</v>
      </c>
      <c r="G35" s="24" t="s">
        <v>624</v>
      </c>
      <c r="H35" s="178">
        <v>30.48</v>
      </c>
      <c r="S35" s="242" t="s">
        <v>944</v>
      </c>
      <c r="T35" s="329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1154</v>
      </c>
      <c r="G36" s="24" t="s">
        <v>624</v>
      </c>
      <c r="H36" s="178">
        <v>30.48</v>
      </c>
      <c r="S36" s="242" t="s">
        <v>945</v>
      </c>
      <c r="T36" s="329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1154</v>
      </c>
      <c r="G37" s="24" t="s">
        <v>624</v>
      </c>
      <c r="H37" s="178">
        <v>30.48</v>
      </c>
      <c r="S37" s="57" t="s">
        <v>946</v>
      </c>
      <c r="T37" s="329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1154</v>
      </c>
      <c r="G38" s="24" t="s">
        <v>624</v>
      </c>
      <c r="H38" s="178">
        <v>30.48</v>
      </c>
      <c r="S38" s="57" t="s">
        <v>947</v>
      </c>
      <c r="T38" s="329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1154</v>
      </c>
      <c r="G39" s="24" t="s">
        <v>624</v>
      </c>
      <c r="H39" s="178">
        <v>30.48</v>
      </c>
      <c r="S39" s="57"/>
      <c r="T39" s="329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1154</v>
      </c>
      <c r="G40" s="24" t="s">
        <v>624</v>
      </c>
      <c r="H40" s="178">
        <v>30.48</v>
      </c>
      <c r="S40" s="57" t="s">
        <v>948</v>
      </c>
      <c r="T40" s="329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1154</v>
      </c>
      <c r="G41" s="24" t="s">
        <v>624</v>
      </c>
      <c r="H41" s="178">
        <v>30.48</v>
      </c>
      <c r="S41" s="57" t="s">
        <v>949</v>
      </c>
      <c r="T41" s="329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1154</v>
      </c>
      <c r="G42" s="24" t="s">
        <v>624</v>
      </c>
      <c r="H42" s="178">
        <v>30.48</v>
      </c>
      <c r="S42" s="57" t="s">
        <v>950</v>
      </c>
      <c r="T42" s="329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1154</v>
      </c>
      <c r="G43" s="24" t="s">
        <v>624</v>
      </c>
      <c r="H43" s="178">
        <v>30.48</v>
      </c>
      <c r="S43" s="57" t="s">
        <v>951</v>
      </c>
      <c r="T43" s="329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1154</v>
      </c>
      <c r="G44" s="24" t="s">
        <v>624</v>
      </c>
      <c r="H44" s="178">
        <v>30.48</v>
      </c>
      <c r="S44" s="57" t="s">
        <v>952</v>
      </c>
      <c r="T44" s="329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1154</v>
      </c>
      <c r="G45" s="24" t="s">
        <v>626</v>
      </c>
      <c r="H45" s="24">
        <v>5</v>
      </c>
      <c r="S45" s="57" t="s">
        <v>953</v>
      </c>
      <c r="T45" s="329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1154</v>
      </c>
      <c r="G46" s="24" t="s">
        <v>626</v>
      </c>
      <c r="H46" s="24">
        <v>5</v>
      </c>
      <c r="S46" s="57" t="s">
        <v>954</v>
      </c>
      <c r="T46" s="329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1154</v>
      </c>
      <c r="G47" s="24" t="s">
        <v>626</v>
      </c>
      <c r="H47" s="24">
        <v>5</v>
      </c>
      <c r="S47" s="57" t="s">
        <v>1002</v>
      </c>
      <c r="T47" s="329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1154</v>
      </c>
      <c r="G48" s="24" t="s">
        <v>626</v>
      </c>
      <c r="H48" s="24">
        <v>5</v>
      </c>
      <c r="S48" s="57" t="s">
        <v>955</v>
      </c>
      <c r="T48" s="329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1154</v>
      </c>
      <c r="G49" s="24" t="s">
        <v>626</v>
      </c>
      <c r="H49" s="24">
        <v>5</v>
      </c>
      <c r="S49" s="57" t="s">
        <v>956</v>
      </c>
      <c r="T49" s="329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1154</v>
      </c>
      <c r="G50" s="24" t="s">
        <v>626</v>
      </c>
      <c r="H50" s="24">
        <v>5</v>
      </c>
      <c r="S50" s="57" t="s">
        <v>957</v>
      </c>
      <c r="T50" s="329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1154</v>
      </c>
      <c r="G51" s="24" t="s">
        <v>626</v>
      </c>
      <c r="H51" s="24">
        <v>5</v>
      </c>
      <c r="S51" s="57" t="s">
        <v>958</v>
      </c>
      <c r="T51" s="329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1154</v>
      </c>
      <c r="G52" s="24" t="s">
        <v>626</v>
      </c>
      <c r="H52" s="24">
        <v>5</v>
      </c>
      <c r="S52" s="57" t="s">
        <v>959</v>
      </c>
      <c r="T52" s="329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1154</v>
      </c>
      <c r="G53" s="24" t="s">
        <v>626</v>
      </c>
      <c r="H53" s="24">
        <v>5</v>
      </c>
      <c r="S53" s="57" t="s">
        <v>960</v>
      </c>
      <c r="T53" s="329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1154</v>
      </c>
      <c r="G54" s="24" t="s">
        <v>626</v>
      </c>
      <c r="H54" s="24">
        <v>5</v>
      </c>
      <c r="S54" s="57" t="s">
        <v>961</v>
      </c>
      <c r="T54" s="329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1154</v>
      </c>
      <c r="G55" s="24" t="s">
        <v>626</v>
      </c>
      <c r="H55" s="24">
        <v>5</v>
      </c>
      <c r="S55" s="57" t="s">
        <v>962</v>
      </c>
      <c r="T55" s="329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1154</v>
      </c>
      <c r="G56" s="24" t="s">
        <v>626</v>
      </c>
      <c r="H56" s="24">
        <v>5</v>
      </c>
      <c r="S56" s="57" t="s">
        <v>963</v>
      </c>
      <c r="T56" s="329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1154</v>
      </c>
      <c r="G57" s="24" t="s">
        <v>626</v>
      </c>
      <c r="H57" s="24">
        <v>5</v>
      </c>
      <c r="S57" s="57" t="s">
        <v>964</v>
      </c>
      <c r="T57" s="329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1154</v>
      </c>
      <c r="G58" s="24" t="s">
        <v>626</v>
      </c>
      <c r="H58" s="24">
        <v>5</v>
      </c>
      <c r="S58" s="57" t="s">
        <v>874</v>
      </c>
      <c r="T58" s="329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1154</v>
      </c>
      <c r="G59" s="24" t="s">
        <v>626</v>
      </c>
      <c r="H59" s="24">
        <v>5</v>
      </c>
      <c r="S59" s="57" t="s">
        <v>965</v>
      </c>
      <c r="T59" s="329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1154</v>
      </c>
      <c r="G60" s="24" t="s">
        <v>626</v>
      </c>
      <c r="H60" s="24">
        <v>5</v>
      </c>
      <c r="S60" s="57" t="s">
        <v>966</v>
      </c>
      <c r="T60" s="329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1154</v>
      </c>
      <c r="G61" s="24" t="s">
        <v>626</v>
      </c>
      <c r="H61" s="24">
        <v>5</v>
      </c>
      <c r="S61" s="57" t="s">
        <v>967</v>
      </c>
      <c r="T61" s="329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1154</v>
      </c>
      <c r="G62" s="24" t="s">
        <v>626</v>
      </c>
      <c r="H62" s="24">
        <v>5</v>
      </c>
      <c r="S62" s="57" t="s">
        <v>968</v>
      </c>
      <c r="T62" s="329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1154</v>
      </c>
      <c r="G63" s="24" t="s">
        <v>626</v>
      </c>
      <c r="H63" s="24">
        <v>5</v>
      </c>
      <c r="S63" s="57" t="s">
        <v>969</v>
      </c>
      <c r="T63" s="329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1154</v>
      </c>
      <c r="G64" s="24" t="s">
        <v>626</v>
      </c>
      <c r="H64" s="24">
        <v>6</v>
      </c>
      <c r="S64" s="57" t="s">
        <v>1088</v>
      </c>
      <c r="T64" s="329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1154</v>
      </c>
      <c r="G65" s="24" t="s">
        <v>626</v>
      </c>
      <c r="H65" s="24">
        <v>6</v>
      </c>
      <c r="S65" s="57" t="s">
        <v>970</v>
      </c>
      <c r="T65" s="329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1154</v>
      </c>
      <c r="G66" s="24" t="s">
        <v>626</v>
      </c>
      <c r="H66" s="24">
        <v>6</v>
      </c>
      <c r="S66" s="57" t="s">
        <v>971</v>
      </c>
      <c r="T66" s="329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1154</v>
      </c>
      <c r="G67" s="24" t="s">
        <v>626</v>
      </c>
      <c r="H67" s="24">
        <v>6</v>
      </c>
      <c r="S67" s="57" t="s">
        <v>972</v>
      </c>
      <c r="T67" s="329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1154</v>
      </c>
      <c r="G68" s="24" t="s">
        <v>626</v>
      </c>
      <c r="H68" s="24">
        <v>6</v>
      </c>
      <c r="S68" s="57" t="s">
        <v>1163</v>
      </c>
      <c r="T68" s="329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1154</v>
      </c>
      <c r="G69" s="24" t="s">
        <v>626</v>
      </c>
      <c r="H69" s="24">
        <v>6</v>
      </c>
      <c r="S69" s="57" t="s">
        <v>973</v>
      </c>
      <c r="T69" s="329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1154</v>
      </c>
      <c r="G70" s="24" t="s">
        <v>626</v>
      </c>
      <c r="H70" s="24">
        <v>6</v>
      </c>
      <c r="S70" s="57" t="s">
        <v>1111</v>
      </c>
      <c r="T70" s="329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1154</v>
      </c>
      <c r="G71" s="24" t="s">
        <v>626</v>
      </c>
      <c r="H71" s="24">
        <v>6</v>
      </c>
      <c r="S71" s="57" t="s">
        <v>974</v>
      </c>
      <c r="T71" s="329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1154</v>
      </c>
      <c r="G72" s="24" t="s">
        <v>626</v>
      </c>
      <c r="H72" s="24">
        <v>6</v>
      </c>
      <c r="S72" s="57" t="s">
        <v>975</v>
      </c>
      <c r="T72" s="329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1154</v>
      </c>
      <c r="G73" s="24" t="s">
        <v>626</v>
      </c>
      <c r="H73" s="24">
        <v>6</v>
      </c>
      <c r="S73" s="57" t="s">
        <v>976</v>
      </c>
      <c r="T73" s="329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1154</v>
      </c>
      <c r="G74" s="24" t="s">
        <v>626</v>
      </c>
      <c r="H74" s="24">
        <v>6</v>
      </c>
      <c r="S74" s="57" t="s">
        <v>977</v>
      </c>
      <c r="T74" s="329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1154</v>
      </c>
      <c r="G75" s="24" t="s">
        <v>626</v>
      </c>
      <c r="H75" s="24">
        <v>6</v>
      </c>
      <c r="S75" s="57" t="s">
        <v>978</v>
      </c>
      <c r="T75" s="329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1154</v>
      </c>
      <c r="G76" s="24" t="s">
        <v>626</v>
      </c>
      <c r="H76" s="24">
        <v>6</v>
      </c>
      <c r="S76" s="57" t="s">
        <v>979</v>
      </c>
      <c r="T76" s="329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1154</v>
      </c>
      <c r="G77" s="24" t="s">
        <v>626</v>
      </c>
      <c r="H77" s="24">
        <v>6</v>
      </c>
      <c r="S77" s="57" t="s">
        <v>980</v>
      </c>
      <c r="T77" s="329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1154</v>
      </c>
      <c r="G78" s="24" t="s">
        <v>626</v>
      </c>
      <c r="H78" s="24">
        <v>6</v>
      </c>
      <c r="S78" s="57" t="s">
        <v>867</v>
      </c>
      <c r="T78" s="329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1154</v>
      </c>
      <c r="G79" s="24" t="s">
        <v>626</v>
      </c>
      <c r="H79" s="24">
        <v>6</v>
      </c>
      <c r="S79" s="57" t="s">
        <v>981</v>
      </c>
      <c r="T79" s="329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1154</v>
      </c>
      <c r="G80" s="24" t="s">
        <v>626</v>
      </c>
      <c r="H80" s="24">
        <v>6</v>
      </c>
      <c r="S80" s="57" t="s">
        <v>982</v>
      </c>
      <c r="T80" s="329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1154</v>
      </c>
      <c r="G81" s="24" t="s">
        <v>626</v>
      </c>
      <c r="H81" s="24">
        <v>6</v>
      </c>
      <c r="S81" s="57" t="s">
        <v>983</v>
      </c>
      <c r="T81" s="329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1154</v>
      </c>
      <c r="G82" s="24" t="s">
        <v>626</v>
      </c>
      <c r="H82" s="24">
        <v>6</v>
      </c>
      <c r="S82" s="57" t="s">
        <v>984</v>
      </c>
      <c r="T82" s="329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1154</v>
      </c>
      <c r="G83" s="24" t="s">
        <v>624</v>
      </c>
      <c r="H83" s="178">
        <v>30.48</v>
      </c>
      <c r="S83" s="57" t="s">
        <v>985</v>
      </c>
      <c r="T83" s="329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1154</v>
      </c>
      <c r="G84" s="24" t="s">
        <v>624</v>
      </c>
      <c r="H84" s="178">
        <v>30.48</v>
      </c>
      <c r="S84" s="57" t="s">
        <v>986</v>
      </c>
      <c r="T84" s="329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1154</v>
      </c>
      <c r="G85" s="24" t="s">
        <v>624</v>
      </c>
      <c r="H85" s="178">
        <v>30.48</v>
      </c>
      <c r="S85" s="57" t="s">
        <v>872</v>
      </c>
      <c r="T85" s="329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1154</v>
      </c>
      <c r="G86" s="24" t="s">
        <v>624</v>
      </c>
      <c r="H86" s="178">
        <v>30.48</v>
      </c>
      <c r="S86" s="57" t="s">
        <v>987</v>
      </c>
      <c r="T86" s="329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1154</v>
      </c>
      <c r="G87" s="24" t="s">
        <v>624</v>
      </c>
      <c r="H87" s="178">
        <v>30.48</v>
      </c>
      <c r="S87" s="57" t="s">
        <v>988</v>
      </c>
      <c r="T87" s="329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1154</v>
      </c>
      <c r="G88" s="24" t="s">
        <v>627</v>
      </c>
      <c r="H88" s="178">
        <v>30.48</v>
      </c>
      <c r="S88" s="57" t="s">
        <v>989</v>
      </c>
      <c r="T88" s="329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1154</v>
      </c>
      <c r="G89" s="24" t="s">
        <v>624</v>
      </c>
      <c r="H89" s="178">
        <v>30.48</v>
      </c>
      <c r="S89" s="57" t="s">
        <v>990</v>
      </c>
      <c r="T89" s="329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1154</v>
      </c>
      <c r="G90" s="24" t="s">
        <v>624</v>
      </c>
      <c r="H90" s="178">
        <v>30.48</v>
      </c>
      <c r="S90" s="57" t="s">
        <v>991</v>
      </c>
      <c r="T90" s="329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1154</v>
      </c>
      <c r="G91" s="24" t="s">
        <v>624</v>
      </c>
      <c r="H91" s="178">
        <v>30.48</v>
      </c>
      <c r="S91" s="57" t="s">
        <v>992</v>
      </c>
      <c r="T91" s="329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1154</v>
      </c>
      <c r="G92" s="24" t="s">
        <v>624</v>
      </c>
      <c r="H92" s="178">
        <v>30.48</v>
      </c>
      <c r="S92" s="57" t="s">
        <v>993</v>
      </c>
      <c r="T92" s="329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1154</v>
      </c>
      <c r="G93" s="24" t="s">
        <v>624</v>
      </c>
      <c r="H93" s="178">
        <v>30.48</v>
      </c>
      <c r="S93" s="57" t="s">
        <v>994</v>
      </c>
      <c r="T93" s="329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1154</v>
      </c>
      <c r="G94" s="24" t="s">
        <v>624</v>
      </c>
      <c r="H94" s="178">
        <v>30.48</v>
      </c>
      <c r="S94" s="57" t="s">
        <v>995</v>
      </c>
      <c r="T94" s="329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1154</v>
      </c>
      <c r="G95" s="24" t="s">
        <v>624</v>
      </c>
      <c r="H95" s="178">
        <v>30.48</v>
      </c>
      <c r="S95" s="57" t="s">
        <v>996</v>
      </c>
      <c r="T95" s="329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1154</v>
      </c>
      <c r="G96" s="24" t="s">
        <v>624</v>
      </c>
      <c r="H96" s="178">
        <v>30.48</v>
      </c>
      <c r="S96" s="57" t="s">
        <v>997</v>
      </c>
      <c r="T96" s="329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1154</v>
      </c>
      <c r="G97" s="24" t="s">
        <v>624</v>
      </c>
      <c r="H97" s="178">
        <v>30.48</v>
      </c>
      <c r="S97" s="57" t="s">
        <v>998</v>
      </c>
      <c r="T97" s="329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1154</v>
      </c>
      <c r="G98" s="24" t="s">
        <v>624</v>
      </c>
      <c r="H98" s="178">
        <v>30.48</v>
      </c>
      <c r="S98" s="57" t="s">
        <v>999</v>
      </c>
      <c r="T98" s="329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1154</v>
      </c>
      <c r="G99" s="24" t="s">
        <v>624</v>
      </c>
      <c r="H99" s="178">
        <v>30.48</v>
      </c>
      <c r="S99" s="57" t="s">
        <v>1000</v>
      </c>
      <c r="T99" s="329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1154</v>
      </c>
      <c r="G100" s="24" t="s">
        <v>624</v>
      </c>
      <c r="H100" s="178">
        <v>30.48</v>
      </c>
      <c r="S100" s="57" t="s">
        <v>1001</v>
      </c>
      <c r="T100" s="329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1154</v>
      </c>
      <c r="G101" s="24" t="s">
        <v>624</v>
      </c>
      <c r="H101" s="178">
        <v>30.48</v>
      </c>
      <c r="S101" s="57" t="s">
        <v>1003</v>
      </c>
      <c r="T101" s="329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1154</v>
      </c>
      <c r="G102" s="24" t="s">
        <v>624</v>
      </c>
      <c r="H102" s="178">
        <v>30.48</v>
      </c>
      <c r="S102" s="57" t="s">
        <v>1004</v>
      </c>
      <c r="T102" s="329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1154</v>
      </c>
      <c r="G103" s="24" t="s">
        <v>624</v>
      </c>
      <c r="H103" s="24">
        <v>2500</v>
      </c>
      <c r="S103" s="57" t="s">
        <v>1005</v>
      </c>
      <c r="T103" s="329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1154</v>
      </c>
      <c r="G104" s="24" t="s">
        <v>624</v>
      </c>
      <c r="H104" s="24">
        <v>2500</v>
      </c>
      <c r="S104" s="57" t="s">
        <v>1006</v>
      </c>
      <c r="T104" s="329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1154</v>
      </c>
      <c r="G105" s="24" t="s">
        <v>624</v>
      </c>
      <c r="H105" s="24">
        <v>2500</v>
      </c>
      <c r="S105" s="57" t="s">
        <v>1007</v>
      </c>
      <c r="T105" s="329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1154</v>
      </c>
      <c r="G106" s="24" t="s">
        <v>624</v>
      </c>
      <c r="H106" s="24">
        <v>2500</v>
      </c>
      <c r="S106" s="57" t="s">
        <v>1008</v>
      </c>
      <c r="T106" s="329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1154</v>
      </c>
      <c r="G107" s="24" t="s">
        <v>624</v>
      </c>
      <c r="H107" s="24">
        <v>2500</v>
      </c>
      <c r="S107" s="57" t="s">
        <v>1009</v>
      </c>
      <c r="T107" s="329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1154</v>
      </c>
      <c r="G108" s="24" t="s">
        <v>624</v>
      </c>
      <c r="H108" s="24">
        <v>2500</v>
      </c>
      <c r="S108" s="57" t="s">
        <v>1010</v>
      </c>
      <c r="T108" s="329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1154</v>
      </c>
      <c r="G109" s="24" t="s">
        <v>624</v>
      </c>
      <c r="H109" s="24">
        <v>2500</v>
      </c>
      <c r="S109" s="57" t="s">
        <v>1011</v>
      </c>
      <c r="T109" s="329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1154</v>
      </c>
      <c r="G110" s="24" t="s">
        <v>624</v>
      </c>
      <c r="H110" s="24">
        <v>2500</v>
      </c>
      <c r="S110" s="57" t="s">
        <v>1012</v>
      </c>
      <c r="T110" s="329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1154</v>
      </c>
      <c r="G111" s="24" t="s">
        <v>624</v>
      </c>
      <c r="H111" s="24">
        <v>2500</v>
      </c>
      <c r="S111" s="57" t="s">
        <v>1013</v>
      </c>
      <c r="T111" s="329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1154</v>
      </c>
      <c r="G112" s="24" t="s">
        <v>624</v>
      </c>
      <c r="H112" s="24">
        <v>2500</v>
      </c>
      <c r="S112" s="57" t="s">
        <v>1014</v>
      </c>
      <c r="T112" s="329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1154</v>
      </c>
      <c r="G113" s="24" t="s">
        <v>624</v>
      </c>
      <c r="H113" s="24">
        <v>1000</v>
      </c>
      <c r="S113" s="57" t="s">
        <v>1015</v>
      </c>
      <c r="T113" s="329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1154</v>
      </c>
      <c r="G114" s="24" t="s">
        <v>624</v>
      </c>
      <c r="H114" s="24">
        <v>1000</v>
      </c>
      <c r="S114" s="57" t="s">
        <v>1103</v>
      </c>
      <c r="T114" s="329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1154</v>
      </c>
      <c r="G115" s="24" t="s">
        <v>624</v>
      </c>
      <c r="H115" s="24">
        <v>1000</v>
      </c>
      <c r="S115" s="57" t="s">
        <v>1016</v>
      </c>
      <c r="T115" s="329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1154</v>
      </c>
      <c r="G116" s="24" t="s">
        <v>624</v>
      </c>
      <c r="H116" s="24">
        <v>1000</v>
      </c>
      <c r="S116" s="57" t="s">
        <v>1017</v>
      </c>
      <c r="T116" s="329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1154</v>
      </c>
      <c r="G117" s="24" t="s">
        <v>624</v>
      </c>
      <c r="H117" s="24">
        <v>1000</v>
      </c>
      <c r="S117" s="57" t="s">
        <v>1018</v>
      </c>
      <c r="T117" s="329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1154</v>
      </c>
      <c r="G118" s="24" t="s">
        <v>624</v>
      </c>
      <c r="H118" s="24">
        <v>1000</v>
      </c>
      <c r="S118" s="57" t="s">
        <v>1019</v>
      </c>
      <c r="T118" s="329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1154</v>
      </c>
      <c r="G119" s="24" t="s">
        <v>624</v>
      </c>
      <c r="H119" s="24">
        <v>1000</v>
      </c>
      <c r="S119" s="57" t="s">
        <v>1020</v>
      </c>
      <c r="T119" s="329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1154</v>
      </c>
      <c r="G120" s="24" t="s">
        <v>624</v>
      </c>
      <c r="H120" s="24">
        <v>1000</v>
      </c>
      <c r="S120" s="57" t="s">
        <v>1021</v>
      </c>
      <c r="T120" s="329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1154</v>
      </c>
      <c r="G121" s="24" t="s">
        <v>624</v>
      </c>
      <c r="H121" s="24">
        <v>1000</v>
      </c>
      <c r="S121" s="57" t="s">
        <v>1022</v>
      </c>
      <c r="T121" s="329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1154</v>
      </c>
      <c r="G122" s="24" t="s">
        <v>624</v>
      </c>
      <c r="H122" s="24">
        <v>1000</v>
      </c>
      <c r="S122" s="57" t="s">
        <v>1023</v>
      </c>
      <c r="T122" s="329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1154</v>
      </c>
      <c r="G123" s="24" t="s">
        <v>624</v>
      </c>
      <c r="H123" s="24">
        <v>1000</v>
      </c>
      <c r="S123" s="57" t="s">
        <v>1024</v>
      </c>
      <c r="T123" s="329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1154</v>
      </c>
      <c r="G124" s="24" t="s">
        <v>624</v>
      </c>
      <c r="H124" s="24">
        <v>1000</v>
      </c>
      <c r="S124" s="57" t="s">
        <v>1025</v>
      </c>
      <c r="T124" s="329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1154</v>
      </c>
      <c r="G125" s="24" t="s">
        <v>624</v>
      </c>
      <c r="H125" s="178">
        <v>30.48</v>
      </c>
      <c r="S125" s="57" t="s">
        <v>1026</v>
      </c>
      <c r="T125" s="329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1154</v>
      </c>
      <c r="G126" s="24" t="s">
        <v>627</v>
      </c>
      <c r="H126" s="178">
        <v>30.48</v>
      </c>
      <c r="S126" s="57" t="s">
        <v>1027</v>
      </c>
      <c r="T126" s="329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1154</v>
      </c>
      <c r="G127" s="24" t="s">
        <v>624</v>
      </c>
      <c r="H127" s="178">
        <v>30.48</v>
      </c>
      <c r="S127" s="57" t="s">
        <v>1028</v>
      </c>
      <c r="T127" s="329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1154</v>
      </c>
      <c r="G128" s="24" t="s">
        <v>624</v>
      </c>
      <c r="H128" s="178">
        <v>30.48</v>
      </c>
      <c r="S128" s="57" t="s">
        <v>1029</v>
      </c>
      <c r="T128" s="329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1154</v>
      </c>
      <c r="G129" s="24" t="s">
        <v>624</v>
      </c>
      <c r="H129" s="178">
        <v>30.48</v>
      </c>
      <c r="S129" s="57" t="s">
        <v>1030</v>
      </c>
      <c r="T129" s="329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1154</v>
      </c>
      <c r="G130" s="24" t="s">
        <v>624</v>
      </c>
      <c r="H130" s="178">
        <v>30.48</v>
      </c>
      <c r="S130" s="57" t="s">
        <v>1031</v>
      </c>
      <c r="T130" s="329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1154</v>
      </c>
      <c r="G131" s="24" t="s">
        <v>624</v>
      </c>
      <c r="H131" s="178">
        <v>30.48</v>
      </c>
      <c r="S131" s="57" t="s">
        <v>1032</v>
      </c>
      <c r="T131" s="329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1154</v>
      </c>
      <c r="G132" s="24" t="s">
        <v>624</v>
      </c>
      <c r="H132" s="178">
        <v>30.48</v>
      </c>
      <c r="S132" s="57" t="s">
        <v>1033</v>
      </c>
      <c r="T132" s="329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1154</v>
      </c>
      <c r="G133" s="24" t="s">
        <v>624</v>
      </c>
      <c r="H133" s="178">
        <v>30.48</v>
      </c>
      <c r="S133" s="57" t="s">
        <v>1058</v>
      </c>
      <c r="T133" s="329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1154</v>
      </c>
      <c r="G134" s="24" t="s">
        <v>624</v>
      </c>
      <c r="H134" s="178">
        <v>30.48</v>
      </c>
      <c r="S134" s="57" t="s">
        <v>1130</v>
      </c>
      <c r="T134" s="329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1154</v>
      </c>
      <c r="G135" s="24" t="s">
        <v>624</v>
      </c>
      <c r="H135" s="178">
        <v>30.48</v>
      </c>
      <c r="S135" s="57" t="s">
        <v>1034</v>
      </c>
      <c r="T135" s="329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1154</v>
      </c>
      <c r="G136" s="24" t="s">
        <v>624</v>
      </c>
      <c r="H136" s="178">
        <v>30.48</v>
      </c>
      <c r="S136" s="57" t="s">
        <v>1035</v>
      </c>
      <c r="T136" s="329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1154</v>
      </c>
      <c r="G137" s="24" t="s">
        <v>624</v>
      </c>
      <c r="H137" s="178">
        <v>30.48</v>
      </c>
      <c r="S137" s="57" t="s">
        <v>1036</v>
      </c>
      <c r="T137" s="329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1154</v>
      </c>
      <c r="G138" s="24" t="s">
        <v>624</v>
      </c>
      <c r="H138" s="178">
        <v>30.48</v>
      </c>
      <c r="S138" s="57" t="s">
        <v>1037</v>
      </c>
      <c r="T138" s="329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1154</v>
      </c>
      <c r="G139" s="24" t="s">
        <v>624</v>
      </c>
      <c r="H139" s="178">
        <v>30.48</v>
      </c>
      <c r="S139" s="57" t="s">
        <v>1038</v>
      </c>
      <c r="T139" s="329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1154</v>
      </c>
      <c r="G140" s="24" t="s">
        <v>624</v>
      </c>
      <c r="H140" s="178">
        <v>30.48</v>
      </c>
      <c r="S140" s="57" t="s">
        <v>1039</v>
      </c>
      <c r="T140" s="329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1154</v>
      </c>
      <c r="G141" s="24" t="s">
        <v>624</v>
      </c>
      <c r="H141" s="178">
        <v>30.48</v>
      </c>
      <c r="S141" s="57" t="s">
        <v>1040</v>
      </c>
      <c r="T141" s="329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1154</v>
      </c>
      <c r="G142" s="24" t="s">
        <v>624</v>
      </c>
      <c r="H142" s="178">
        <v>30.48</v>
      </c>
      <c r="S142" s="57" t="s">
        <v>1041</v>
      </c>
      <c r="T142" s="329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1154</v>
      </c>
      <c r="G143" s="24" t="s">
        <v>624</v>
      </c>
      <c r="H143" s="178">
        <v>30.48</v>
      </c>
      <c r="S143" s="57" t="s">
        <v>1042</v>
      </c>
      <c r="T143" s="329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1154</v>
      </c>
      <c r="G144" s="24" t="s">
        <v>624</v>
      </c>
      <c r="H144" s="178">
        <v>30.48</v>
      </c>
      <c r="S144" s="57" t="s">
        <v>1059</v>
      </c>
      <c r="T144" s="329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1154</v>
      </c>
      <c r="G145" s="24" t="s">
        <v>624</v>
      </c>
      <c r="H145" s="178">
        <v>30.48</v>
      </c>
      <c r="S145" s="57" t="s">
        <v>1043</v>
      </c>
      <c r="T145" s="329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1154</v>
      </c>
      <c r="G146" s="24" t="s">
        <v>624</v>
      </c>
      <c r="H146" s="178">
        <v>30.48</v>
      </c>
      <c r="S146" s="57" t="s">
        <v>1044</v>
      </c>
      <c r="T146" s="329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1154</v>
      </c>
      <c r="G147" s="24" t="s">
        <v>624</v>
      </c>
      <c r="H147" s="178">
        <v>30.48</v>
      </c>
      <c r="S147" s="57" t="s">
        <v>1045</v>
      </c>
      <c r="T147" s="329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1154</v>
      </c>
      <c r="G148" s="24" t="s">
        <v>624</v>
      </c>
      <c r="H148" s="178">
        <v>30.48</v>
      </c>
      <c r="S148" s="57" t="s">
        <v>1046</v>
      </c>
      <c r="T148" s="329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1154</v>
      </c>
      <c r="G149" s="24" t="s">
        <v>624</v>
      </c>
      <c r="H149" s="178">
        <v>30.48</v>
      </c>
      <c r="S149" s="57" t="s">
        <v>1047</v>
      </c>
      <c r="T149" s="329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1154</v>
      </c>
      <c r="G150" s="24" t="s">
        <v>624</v>
      </c>
      <c r="H150" s="178">
        <v>30.48</v>
      </c>
      <c r="S150" s="57" t="s">
        <v>1124</v>
      </c>
      <c r="T150" s="329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1154</v>
      </c>
      <c r="G151" s="24" t="s">
        <v>624</v>
      </c>
      <c r="H151" s="178">
        <v>30.48</v>
      </c>
      <c r="S151" s="57" t="s">
        <v>1136</v>
      </c>
      <c r="T151" s="329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1154</v>
      </c>
      <c r="G152" s="24" t="s">
        <v>624</v>
      </c>
      <c r="H152" s="178">
        <v>30.48</v>
      </c>
      <c r="S152" s="57" t="s">
        <v>1145</v>
      </c>
      <c r="T152" s="329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1154</v>
      </c>
      <c r="G153" s="24" t="s">
        <v>624</v>
      </c>
      <c r="H153" s="178">
        <v>30.48</v>
      </c>
      <c r="S153" s="57" t="s">
        <v>1048</v>
      </c>
      <c r="T153" s="329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1154</v>
      </c>
      <c r="G154" s="24" t="s">
        <v>624</v>
      </c>
      <c r="H154" s="178">
        <v>30.48</v>
      </c>
      <c r="S154" s="57" t="s">
        <v>1049</v>
      </c>
      <c r="T154" s="329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1154</v>
      </c>
      <c r="G155" s="24" t="s">
        <v>624</v>
      </c>
      <c r="H155" s="178">
        <v>30.48</v>
      </c>
      <c r="S155" s="57" t="s">
        <v>1050</v>
      </c>
      <c r="T155" s="329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1154</v>
      </c>
      <c r="G156" s="24" t="s">
        <v>624</v>
      </c>
      <c r="H156" s="178">
        <v>30.48</v>
      </c>
      <c r="S156" s="57" t="s">
        <v>1051</v>
      </c>
      <c r="T156" s="329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1154</v>
      </c>
      <c r="G157" s="24" t="s">
        <v>624</v>
      </c>
      <c r="H157" s="178">
        <v>30.48</v>
      </c>
      <c r="S157" s="57" t="s">
        <v>1052</v>
      </c>
      <c r="T157" s="329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1154</v>
      </c>
      <c r="G158" s="24" t="s">
        <v>624</v>
      </c>
      <c r="H158" s="178">
        <v>30.48</v>
      </c>
      <c r="S158" s="57" t="s">
        <v>1053</v>
      </c>
      <c r="T158" s="329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1154</v>
      </c>
      <c r="G159" s="24" t="s">
        <v>624</v>
      </c>
      <c r="H159" s="178">
        <v>30.48</v>
      </c>
      <c r="S159" s="57" t="s">
        <v>1054</v>
      </c>
      <c r="T159" s="329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1154</v>
      </c>
      <c r="G160" s="24" t="s">
        <v>624</v>
      </c>
      <c r="H160" s="178">
        <v>30.48</v>
      </c>
      <c r="S160" s="57" t="s">
        <v>1055</v>
      </c>
      <c r="T160" s="329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1154</v>
      </c>
      <c r="G161" s="24" t="s">
        <v>624</v>
      </c>
      <c r="H161" s="178">
        <v>30.48</v>
      </c>
      <c r="S161" s="57" t="s">
        <v>1071</v>
      </c>
      <c r="T161" s="329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1154</v>
      </c>
      <c r="G162" s="24" t="s">
        <v>624</v>
      </c>
      <c r="H162" s="178">
        <v>30.48</v>
      </c>
      <c r="S162" s="57" t="s">
        <v>1056</v>
      </c>
      <c r="T162" s="329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1154</v>
      </c>
      <c r="G163" s="24" t="s">
        <v>624</v>
      </c>
      <c r="H163" s="178">
        <v>30.48</v>
      </c>
      <c r="S163" s="57" t="s">
        <v>1057</v>
      </c>
      <c r="T163" s="329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1154</v>
      </c>
      <c r="G164" s="24" t="s">
        <v>624</v>
      </c>
      <c r="H164" s="178">
        <v>30.48</v>
      </c>
      <c r="S164" s="57" t="s">
        <v>1060</v>
      </c>
      <c r="T164" s="329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1154</v>
      </c>
      <c r="G165" s="24" t="s">
        <v>624</v>
      </c>
      <c r="H165" s="178">
        <v>30.48</v>
      </c>
      <c r="S165" s="57" t="s">
        <v>1061</v>
      </c>
      <c r="T165" s="329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1154</v>
      </c>
      <c r="G166" s="24" t="s">
        <v>624</v>
      </c>
      <c r="H166" s="178">
        <v>30.48</v>
      </c>
      <c r="S166" s="57" t="s">
        <v>1062</v>
      </c>
      <c r="T166" s="329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1154</v>
      </c>
      <c r="G167" s="24" t="s">
        <v>624</v>
      </c>
      <c r="H167" s="178">
        <v>30.48</v>
      </c>
      <c r="S167" s="57" t="s">
        <v>1063</v>
      </c>
      <c r="T167" s="329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1154</v>
      </c>
      <c r="G168" s="24" t="s">
        <v>624</v>
      </c>
      <c r="H168" s="178">
        <v>30.48</v>
      </c>
      <c r="S168" s="57" t="s">
        <v>1064</v>
      </c>
      <c r="T168" s="329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1154</v>
      </c>
      <c r="G169" s="24" t="s">
        <v>624</v>
      </c>
      <c r="H169" s="178">
        <v>30.48</v>
      </c>
      <c r="S169" s="57" t="s">
        <v>1065</v>
      </c>
      <c r="T169" s="329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1154</v>
      </c>
      <c r="G170" s="24" t="s">
        <v>624</v>
      </c>
      <c r="H170" s="178">
        <v>30.48</v>
      </c>
      <c r="S170" s="57" t="s">
        <v>1066</v>
      </c>
      <c r="T170" s="329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1154</v>
      </c>
      <c r="G171" s="24" t="s">
        <v>624</v>
      </c>
      <c r="H171" s="178">
        <v>30.48</v>
      </c>
      <c r="S171" s="57" t="s">
        <v>1067</v>
      </c>
      <c r="T171" s="329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1154</v>
      </c>
      <c r="G172" s="24" t="s">
        <v>624</v>
      </c>
      <c r="H172" s="178">
        <v>30.48</v>
      </c>
      <c r="S172" s="57" t="s">
        <v>1068</v>
      </c>
      <c r="T172" s="329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1154</v>
      </c>
      <c r="G173" s="24" t="s">
        <v>624</v>
      </c>
      <c r="H173" s="178">
        <v>30.48</v>
      </c>
      <c r="S173" s="57" t="s">
        <v>1069</v>
      </c>
      <c r="T173" s="329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1154</v>
      </c>
      <c r="G174" s="24" t="s">
        <v>624</v>
      </c>
      <c r="H174" s="178">
        <v>30.48</v>
      </c>
      <c r="S174" s="57" t="s">
        <v>1070</v>
      </c>
      <c r="T174" s="329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1154</v>
      </c>
      <c r="G175" s="24" t="s">
        <v>624</v>
      </c>
      <c r="H175" s="178">
        <v>30.48</v>
      </c>
      <c r="S175" s="57" t="s">
        <v>1072</v>
      </c>
      <c r="T175" s="329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1154</v>
      </c>
      <c r="G176" s="24" t="s">
        <v>624</v>
      </c>
      <c r="H176" s="178">
        <v>30.48</v>
      </c>
      <c r="S176" s="57" t="s">
        <v>1073</v>
      </c>
      <c r="T176" s="329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1154</v>
      </c>
      <c r="G177" s="24" t="s">
        <v>624</v>
      </c>
      <c r="H177" s="178">
        <v>30.48</v>
      </c>
      <c r="S177" s="57" t="s">
        <v>1074</v>
      </c>
      <c r="T177" s="329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1154</v>
      </c>
      <c r="G178" s="24" t="s">
        <v>624</v>
      </c>
      <c r="H178" s="178">
        <v>30.48</v>
      </c>
      <c r="S178" s="57" t="s">
        <v>1075</v>
      </c>
      <c r="T178" s="329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1154</v>
      </c>
      <c r="G179" s="24" t="s">
        <v>624</v>
      </c>
      <c r="H179" s="178">
        <v>30.48</v>
      </c>
      <c r="S179" s="57" t="s">
        <v>1076</v>
      </c>
      <c r="T179" s="329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1154</v>
      </c>
      <c r="G180" s="24" t="s">
        <v>624</v>
      </c>
      <c r="H180" s="178">
        <v>30.48</v>
      </c>
      <c r="S180" s="57" t="s">
        <v>1077</v>
      </c>
      <c r="T180" s="329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1154</v>
      </c>
      <c r="G181" s="24" t="s">
        <v>624</v>
      </c>
      <c r="H181" s="178">
        <v>30.48</v>
      </c>
      <c r="S181" s="57" t="s">
        <v>1078</v>
      </c>
      <c r="T181" s="329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1154</v>
      </c>
      <c r="G182" s="24" t="s">
        <v>624</v>
      </c>
      <c r="H182" s="178">
        <v>30.48</v>
      </c>
      <c r="S182" s="57" t="s">
        <v>1079</v>
      </c>
      <c r="T182" s="329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1154</v>
      </c>
      <c r="G183" s="24" t="s">
        <v>624</v>
      </c>
      <c r="H183" s="178">
        <v>30.48</v>
      </c>
      <c r="S183" s="57" t="s">
        <v>1080</v>
      </c>
      <c r="T183" s="329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1154</v>
      </c>
      <c r="G184" s="24" t="s">
        <v>624</v>
      </c>
      <c r="H184" s="178">
        <v>30.48</v>
      </c>
      <c r="S184" s="57" t="s">
        <v>1082</v>
      </c>
      <c r="T184" s="329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1154</v>
      </c>
      <c r="G185" s="24" t="s">
        <v>624</v>
      </c>
      <c r="H185" s="178">
        <v>30.48</v>
      </c>
      <c r="S185" s="57" t="s">
        <v>1081</v>
      </c>
      <c r="T185" s="329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1154</v>
      </c>
      <c r="G186" s="24" t="s">
        <v>624</v>
      </c>
      <c r="H186" s="178">
        <v>30.48</v>
      </c>
      <c r="S186" s="57" t="s">
        <v>1083</v>
      </c>
      <c r="T186" s="329"/>
    </row>
    <row r="187" spans="1:27">
      <c r="A187" s="49">
        <v>8205269</v>
      </c>
      <c r="C187" s="45"/>
      <c r="D187" s="45" t="s">
        <v>30</v>
      </c>
      <c r="E187" s="257" t="s">
        <v>875</v>
      </c>
      <c r="F187" s="28" t="s">
        <v>1154</v>
      </c>
      <c r="G187" s="24" t="s">
        <v>624</v>
      </c>
      <c r="H187" s="178">
        <v>34.479999999999997</v>
      </c>
      <c r="S187" s="57" t="s">
        <v>1089</v>
      </c>
      <c r="T187" s="329"/>
      <c r="AA187" s="258"/>
    </row>
    <row r="188" spans="1:27">
      <c r="A188" s="49">
        <v>8205270</v>
      </c>
      <c r="C188" s="45"/>
      <c r="D188" s="45" t="s">
        <v>30</v>
      </c>
      <c r="E188" s="257" t="s">
        <v>878</v>
      </c>
      <c r="F188" s="28" t="s">
        <v>1154</v>
      </c>
      <c r="G188" s="24" t="s">
        <v>624</v>
      </c>
      <c r="H188" s="178">
        <v>35.479999999999997</v>
      </c>
      <c r="S188" s="57" t="s">
        <v>1084</v>
      </c>
      <c r="T188" s="329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1154</v>
      </c>
      <c r="G189" s="24" t="s">
        <v>624</v>
      </c>
      <c r="H189" s="178">
        <v>30.48</v>
      </c>
      <c r="S189" s="57" t="s">
        <v>1085</v>
      </c>
      <c r="T189" s="329"/>
      <c r="AA189" s="258"/>
    </row>
    <row r="190" spans="1:27">
      <c r="A190" s="49">
        <v>8205272</v>
      </c>
      <c r="C190" s="45"/>
      <c r="D190" s="45" t="s">
        <v>30</v>
      </c>
      <c r="E190" s="257" t="s">
        <v>876</v>
      </c>
      <c r="F190" s="28" t="s">
        <v>1154</v>
      </c>
      <c r="G190" s="24" t="s">
        <v>624</v>
      </c>
      <c r="H190" s="178">
        <v>36.479999999999997</v>
      </c>
      <c r="S190" s="57" t="s">
        <v>1086</v>
      </c>
      <c r="T190" s="329"/>
      <c r="AA190" s="258"/>
    </row>
    <row r="191" spans="1:27">
      <c r="A191" s="49">
        <v>8205273</v>
      </c>
      <c r="C191" s="45"/>
      <c r="D191" s="45" t="s">
        <v>30</v>
      </c>
      <c r="E191" s="257" t="s">
        <v>877</v>
      </c>
      <c r="F191" s="28" t="s">
        <v>1154</v>
      </c>
      <c r="G191" s="24" t="s">
        <v>624</v>
      </c>
      <c r="H191" s="178">
        <v>37.479999999999997</v>
      </c>
      <c r="S191" s="57" t="s">
        <v>1087</v>
      </c>
      <c r="T191" s="329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1154</v>
      </c>
      <c r="G192" s="24" t="s">
        <v>624</v>
      </c>
      <c r="H192" s="178">
        <v>30.48</v>
      </c>
      <c r="S192" s="57" t="s">
        <v>1090</v>
      </c>
      <c r="T192" s="329"/>
      <c r="AA192" s="258"/>
    </row>
    <row r="193" spans="1:27">
      <c r="A193" s="49">
        <v>8205275</v>
      </c>
      <c r="C193" s="45"/>
      <c r="D193" s="45" t="s">
        <v>30</v>
      </c>
      <c r="E193" s="257" t="s">
        <v>879</v>
      </c>
      <c r="F193" s="28" t="s">
        <v>1154</v>
      </c>
      <c r="G193" s="24" t="s">
        <v>624</v>
      </c>
      <c r="H193" s="178">
        <v>38.479999999999997</v>
      </c>
      <c r="S193" s="57" t="s">
        <v>1091</v>
      </c>
      <c r="T193" s="329"/>
      <c r="AA193" s="258"/>
    </row>
    <row r="194" spans="1:27">
      <c r="A194" s="49">
        <v>8205276</v>
      </c>
      <c r="C194" s="45"/>
      <c r="D194" s="45" t="s">
        <v>30</v>
      </c>
      <c r="E194" s="257" t="s">
        <v>880</v>
      </c>
      <c r="F194" s="28" t="s">
        <v>1154</v>
      </c>
      <c r="G194" s="24" t="s">
        <v>624</v>
      </c>
      <c r="H194" s="178">
        <v>39.479999999999997</v>
      </c>
      <c r="S194" s="57" t="s">
        <v>1092</v>
      </c>
      <c r="T194" s="329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1154</v>
      </c>
      <c r="G195" s="24" t="s">
        <v>624</v>
      </c>
      <c r="H195" s="178">
        <v>30.48</v>
      </c>
      <c r="S195" s="57" t="s">
        <v>1093</v>
      </c>
      <c r="T195" s="329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1154</v>
      </c>
      <c r="G196" s="24" t="s">
        <v>624</v>
      </c>
      <c r="H196" s="178">
        <v>30.48</v>
      </c>
      <c r="S196" s="57" t="s">
        <v>1094</v>
      </c>
      <c r="T196" s="329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1154</v>
      </c>
      <c r="G197" s="24" t="s">
        <v>624</v>
      </c>
      <c r="H197" s="178">
        <v>30.48</v>
      </c>
      <c r="S197" s="57" t="s">
        <v>1095</v>
      </c>
      <c r="T197" s="329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1154</v>
      </c>
      <c r="G198" s="24" t="s">
        <v>624</v>
      </c>
      <c r="H198" s="178">
        <v>30.48</v>
      </c>
      <c r="S198" s="57" t="s">
        <v>1096</v>
      </c>
      <c r="T198" s="329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1154</v>
      </c>
      <c r="G199" s="24" t="s">
        <v>624</v>
      </c>
      <c r="H199" s="178">
        <v>30.48</v>
      </c>
      <c r="S199" s="57" t="s">
        <v>1097</v>
      </c>
      <c r="T199" s="329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1154</v>
      </c>
      <c r="G200" s="24" t="s">
        <v>624</v>
      </c>
      <c r="H200" s="178">
        <v>30.48</v>
      </c>
      <c r="S200" s="57" t="s">
        <v>1098</v>
      </c>
      <c r="T200" s="329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881</v>
      </c>
      <c r="F201" s="28" t="s">
        <v>1154</v>
      </c>
      <c r="G201" s="24" t="s">
        <v>624</v>
      </c>
      <c r="H201" s="178">
        <v>30.48</v>
      </c>
      <c r="S201" s="57" t="s">
        <v>1099</v>
      </c>
      <c r="T201" s="329"/>
      <c r="AA201" s="258"/>
    </row>
    <row r="202" spans="1:27">
      <c r="A202" s="49">
        <v>8206000</v>
      </c>
      <c r="C202" s="45"/>
      <c r="D202" s="45" t="s">
        <v>30</v>
      </c>
      <c r="E202" s="257" t="s">
        <v>882</v>
      </c>
      <c r="F202" s="28" t="s">
        <v>1154</v>
      </c>
      <c r="G202" s="24" t="s">
        <v>624</v>
      </c>
      <c r="H202" s="178">
        <v>40.479999999999997</v>
      </c>
      <c r="S202" s="57" t="s">
        <v>1100</v>
      </c>
      <c r="T202" s="329"/>
      <c r="AA202" s="258"/>
    </row>
    <row r="203" spans="1:27">
      <c r="A203" s="49">
        <v>8206001</v>
      </c>
      <c r="C203" s="45"/>
      <c r="D203" s="45" t="s">
        <v>30</v>
      </c>
      <c r="E203" s="257" t="s">
        <v>883</v>
      </c>
      <c r="F203" s="28" t="s">
        <v>1154</v>
      </c>
      <c r="G203" s="24" t="s">
        <v>624</v>
      </c>
      <c r="H203" s="178">
        <v>41.48</v>
      </c>
      <c r="S203" s="57" t="s">
        <v>1101</v>
      </c>
      <c r="T203" s="329"/>
      <c r="AA203" s="258"/>
    </row>
    <row r="204" spans="1:27">
      <c r="A204" s="49">
        <v>8206002</v>
      </c>
      <c r="C204" s="45"/>
      <c r="D204" s="45" t="s">
        <v>30</v>
      </c>
      <c r="E204" s="257" t="s">
        <v>884</v>
      </c>
      <c r="F204" s="28" t="s">
        <v>1154</v>
      </c>
      <c r="G204" s="24" t="s">
        <v>624</v>
      </c>
      <c r="H204" s="178">
        <v>42.48</v>
      </c>
      <c r="S204" s="57" t="s">
        <v>1102</v>
      </c>
      <c r="T204" s="329"/>
      <c r="AA204" s="258"/>
    </row>
    <row r="205" spans="1:27">
      <c r="A205" s="49">
        <v>8206003</v>
      </c>
      <c r="C205" s="45"/>
      <c r="D205" s="45" t="s">
        <v>30</v>
      </c>
      <c r="E205" s="257" t="s">
        <v>885</v>
      </c>
      <c r="F205" s="28" t="s">
        <v>1154</v>
      </c>
      <c r="G205" s="24" t="s">
        <v>624</v>
      </c>
      <c r="H205" s="178">
        <v>43.48</v>
      </c>
      <c r="S205" s="57" t="s">
        <v>1104</v>
      </c>
      <c r="T205" s="329"/>
      <c r="AA205" s="258"/>
    </row>
    <row r="206" spans="1:27">
      <c r="A206" s="49">
        <v>8206004</v>
      </c>
      <c r="C206" s="45"/>
      <c r="D206" s="45" t="s">
        <v>30</v>
      </c>
      <c r="E206" s="257" t="s">
        <v>886</v>
      </c>
      <c r="F206" s="28" t="s">
        <v>1154</v>
      </c>
      <c r="G206" s="24" t="s">
        <v>624</v>
      </c>
      <c r="H206" s="178">
        <v>44.48</v>
      </c>
      <c r="S206" s="57" t="s">
        <v>1105</v>
      </c>
      <c r="T206" s="329"/>
      <c r="AA206" s="258"/>
    </row>
    <row r="207" spans="1:27">
      <c r="A207" s="49">
        <v>8206005</v>
      </c>
      <c r="C207" s="45"/>
      <c r="D207" s="45" t="s">
        <v>30</v>
      </c>
      <c r="E207" s="257" t="s">
        <v>887</v>
      </c>
      <c r="F207" s="28" t="s">
        <v>1154</v>
      </c>
      <c r="G207" s="24" t="s">
        <v>624</v>
      </c>
      <c r="H207" s="178">
        <v>45.48</v>
      </c>
      <c r="S207" s="57" t="s">
        <v>1106</v>
      </c>
      <c r="T207" s="329"/>
      <c r="AA207" s="258"/>
    </row>
    <row r="208" spans="1:27">
      <c r="A208" s="49">
        <v>8206006</v>
      </c>
      <c r="C208" s="45"/>
      <c r="D208" s="45" t="s">
        <v>30</v>
      </c>
      <c r="E208" s="257" t="s">
        <v>888</v>
      </c>
      <c r="F208" s="28" t="s">
        <v>1154</v>
      </c>
      <c r="G208" s="24" t="s">
        <v>624</v>
      </c>
      <c r="H208" s="178">
        <v>46.48</v>
      </c>
      <c r="S208" s="57" t="s">
        <v>1107</v>
      </c>
      <c r="T208" s="329"/>
      <c r="AA208" s="258"/>
    </row>
    <row r="209" spans="1:27">
      <c r="A209" s="49">
        <v>8206007</v>
      </c>
      <c r="C209" s="45"/>
      <c r="D209" s="45" t="s">
        <v>30</v>
      </c>
      <c r="E209" s="257" t="s">
        <v>889</v>
      </c>
      <c r="F209" s="28" t="s">
        <v>1154</v>
      </c>
      <c r="G209" s="24" t="s">
        <v>624</v>
      </c>
      <c r="H209" s="178">
        <v>47.48</v>
      </c>
      <c r="S209" s="57" t="s">
        <v>1108</v>
      </c>
      <c r="T209" s="329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1152</v>
      </c>
      <c r="G210" s="24" t="s">
        <v>624</v>
      </c>
      <c r="H210" s="178">
        <v>30.48</v>
      </c>
      <c r="S210" s="57" t="s">
        <v>1109</v>
      </c>
      <c r="T210" s="329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1152</v>
      </c>
      <c r="G211" s="24" t="s">
        <v>624</v>
      </c>
      <c r="H211" s="178">
        <v>30.48</v>
      </c>
      <c r="S211" s="57" t="s">
        <v>1110</v>
      </c>
      <c r="T211" s="329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1152</v>
      </c>
      <c r="G212" s="24" t="s">
        <v>624</v>
      </c>
      <c r="H212" s="178">
        <v>30.48</v>
      </c>
      <c r="S212" s="57" t="s">
        <v>1112</v>
      </c>
      <c r="T212" s="329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1152</v>
      </c>
      <c r="G213" s="24" t="s">
        <v>624</v>
      </c>
      <c r="H213" s="178">
        <v>30.48</v>
      </c>
      <c r="S213" s="57" t="s">
        <v>1113</v>
      </c>
      <c r="T213" s="329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1152</v>
      </c>
      <c r="G214" s="24" t="s">
        <v>624</v>
      </c>
      <c r="H214" s="178">
        <v>30.48</v>
      </c>
      <c r="S214" s="57" t="s">
        <v>1114</v>
      </c>
      <c r="T214" s="329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1152</v>
      </c>
      <c r="G215" s="24" t="s">
        <v>624</v>
      </c>
      <c r="H215" s="178">
        <v>30.48</v>
      </c>
      <c r="S215" s="57" t="s">
        <v>1115</v>
      </c>
      <c r="T215" s="329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1152</v>
      </c>
      <c r="G216" s="24" t="s">
        <v>624</v>
      </c>
      <c r="H216" s="178">
        <v>30.48</v>
      </c>
      <c r="S216" s="57" t="s">
        <v>1116</v>
      </c>
      <c r="T216" s="329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1152</v>
      </c>
      <c r="G217" s="24" t="s">
        <v>624</v>
      </c>
      <c r="H217" s="178">
        <v>30.48</v>
      </c>
      <c r="S217" s="57" t="s">
        <v>1117</v>
      </c>
      <c r="T217" s="329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1152</v>
      </c>
      <c r="G218" s="24" t="s">
        <v>624</v>
      </c>
      <c r="H218" s="178">
        <v>30.48</v>
      </c>
      <c r="S218" s="57" t="s">
        <v>1118</v>
      </c>
      <c r="T218" s="329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1152</v>
      </c>
      <c r="G219" s="24" t="s">
        <v>624</v>
      </c>
      <c r="H219" s="178">
        <v>30.48</v>
      </c>
      <c r="S219" s="57" t="s">
        <v>1120</v>
      </c>
      <c r="T219" s="329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1152</v>
      </c>
      <c r="G220" s="24" t="s">
        <v>624</v>
      </c>
      <c r="H220" s="178">
        <v>30.48</v>
      </c>
      <c r="S220" s="57" t="s">
        <v>1121</v>
      </c>
      <c r="T220" s="329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1152</v>
      </c>
      <c r="G221" s="24" t="s">
        <v>624</v>
      </c>
      <c r="H221" s="178">
        <v>30.48</v>
      </c>
      <c r="S221" s="57" t="s">
        <v>1122</v>
      </c>
      <c r="T221" s="329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1152</v>
      </c>
      <c r="G222" s="24" t="s">
        <v>624</v>
      </c>
      <c r="H222" s="178">
        <v>30.48</v>
      </c>
      <c r="S222" s="57" t="s">
        <v>1123</v>
      </c>
      <c r="T222" s="329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1152</v>
      </c>
      <c r="G223" s="24" t="s">
        <v>624</v>
      </c>
      <c r="H223" s="178">
        <v>30.48</v>
      </c>
      <c r="S223" s="57" t="s">
        <v>1125</v>
      </c>
      <c r="T223" s="329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1152</v>
      </c>
      <c r="G224" s="24" t="s">
        <v>624</v>
      </c>
      <c r="H224" s="178">
        <v>30.48</v>
      </c>
      <c r="S224" s="57" t="s">
        <v>1127</v>
      </c>
      <c r="T224" s="329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1152</v>
      </c>
      <c r="G225" s="24" t="s">
        <v>624</v>
      </c>
      <c r="H225" s="178">
        <v>30.48</v>
      </c>
      <c r="S225" s="57" t="s">
        <v>1128</v>
      </c>
      <c r="T225" s="329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1152</v>
      </c>
      <c r="G226" s="24" t="s">
        <v>624</v>
      </c>
      <c r="H226" s="178">
        <v>30.48</v>
      </c>
      <c r="S226" s="57" t="s">
        <v>1129</v>
      </c>
      <c r="T226" s="329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1152</v>
      </c>
      <c r="G227" s="24" t="s">
        <v>624</v>
      </c>
      <c r="H227" s="178">
        <v>30.48</v>
      </c>
      <c r="S227" s="57" t="s">
        <v>1131</v>
      </c>
      <c r="T227" s="329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1152</v>
      </c>
      <c r="G228" s="24" t="s">
        <v>624</v>
      </c>
      <c r="H228" s="178">
        <v>30.48</v>
      </c>
      <c r="S228" s="57" t="s">
        <v>1132</v>
      </c>
      <c r="T228" s="329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1152</v>
      </c>
      <c r="G229" s="24" t="s">
        <v>624</v>
      </c>
      <c r="H229" s="178">
        <v>30.48</v>
      </c>
      <c r="S229" s="57" t="s">
        <v>1133</v>
      </c>
      <c r="T229" s="329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1152</v>
      </c>
      <c r="G230" s="24" t="s">
        <v>624</v>
      </c>
      <c r="H230" s="178">
        <v>30.48</v>
      </c>
      <c r="S230" s="57" t="s">
        <v>1134</v>
      </c>
      <c r="T230" s="329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1152</v>
      </c>
      <c r="G231" s="24" t="s">
        <v>624</v>
      </c>
      <c r="H231" s="178">
        <v>30.48</v>
      </c>
      <c r="S231" s="57" t="s">
        <v>1135</v>
      </c>
      <c r="T231" s="329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1152</v>
      </c>
      <c r="G232" s="24" t="s">
        <v>624</v>
      </c>
      <c r="H232" s="178">
        <v>30.48</v>
      </c>
      <c r="S232" s="57" t="s">
        <v>1137</v>
      </c>
      <c r="T232" s="329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1152</v>
      </c>
      <c r="G233" s="24" t="s">
        <v>624</v>
      </c>
      <c r="H233" s="178">
        <v>30.48</v>
      </c>
      <c r="S233" s="57" t="s">
        <v>1138</v>
      </c>
      <c r="T233" s="329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1152</v>
      </c>
      <c r="G234" s="24" t="s">
        <v>624</v>
      </c>
      <c r="H234" s="178">
        <v>30.48</v>
      </c>
      <c r="S234" s="57" t="s">
        <v>1139</v>
      </c>
      <c r="T234" s="329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1152</v>
      </c>
      <c r="G235" s="24" t="s">
        <v>624</v>
      </c>
      <c r="H235" s="178">
        <v>30.48</v>
      </c>
      <c r="S235" s="57" t="s">
        <v>1140</v>
      </c>
      <c r="T235" s="329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1152</v>
      </c>
      <c r="G236" s="24" t="s">
        <v>624</v>
      </c>
      <c r="H236" s="178">
        <v>30.48</v>
      </c>
      <c r="S236" s="57" t="s">
        <v>1141</v>
      </c>
      <c r="T236" s="329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1152</v>
      </c>
      <c r="G237" s="24" t="s">
        <v>624</v>
      </c>
      <c r="H237" s="178">
        <v>30.48</v>
      </c>
      <c r="S237" s="57" t="s">
        <v>1164</v>
      </c>
      <c r="T237" s="329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1152</v>
      </c>
      <c r="G238" s="24" t="s">
        <v>624</v>
      </c>
      <c r="H238" s="178">
        <v>30.48</v>
      </c>
      <c r="S238" s="57" t="s">
        <v>1142</v>
      </c>
      <c r="T238" s="329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1152</v>
      </c>
      <c r="G239" s="24" t="s">
        <v>624</v>
      </c>
      <c r="H239" s="178">
        <v>30.48</v>
      </c>
      <c r="S239" s="57" t="s">
        <v>1143</v>
      </c>
      <c r="T239" s="329"/>
    </row>
    <row r="240" spans="1:20">
      <c r="A240" s="49">
        <v>8204771</v>
      </c>
      <c r="C240" s="45">
        <v>823</v>
      </c>
      <c r="D240" s="45" t="s">
        <v>30</v>
      </c>
      <c r="E240" s="27" t="s">
        <v>741</v>
      </c>
      <c r="F240" s="28" t="s">
        <v>1152</v>
      </c>
      <c r="G240" s="24" t="s">
        <v>624</v>
      </c>
      <c r="H240" s="178">
        <v>30.48</v>
      </c>
      <c r="S240" s="57" t="s">
        <v>1144</v>
      </c>
      <c r="T240" s="329"/>
    </row>
    <row r="241" spans="1:20">
      <c r="A241" s="49">
        <v>8204772</v>
      </c>
      <c r="C241" s="45"/>
      <c r="D241" s="45" t="s">
        <v>30</v>
      </c>
      <c r="E241" s="27" t="s">
        <v>742</v>
      </c>
      <c r="F241" s="28" t="s">
        <v>1152</v>
      </c>
      <c r="G241" s="24" t="s">
        <v>624</v>
      </c>
      <c r="H241" s="178">
        <v>30.48</v>
      </c>
      <c r="S241" s="57" t="s">
        <v>1146</v>
      </c>
      <c r="T241" s="329"/>
    </row>
    <row r="242" spans="1:20">
      <c r="A242" s="49">
        <v>8204770</v>
      </c>
      <c r="C242" s="45"/>
      <c r="D242" s="45" t="s">
        <v>30</v>
      </c>
      <c r="E242" s="27" t="s">
        <v>743</v>
      </c>
      <c r="F242" s="28" t="s">
        <v>1152</v>
      </c>
      <c r="G242" s="24" t="s">
        <v>624</v>
      </c>
      <c r="H242" s="178">
        <v>30.48</v>
      </c>
      <c r="S242" s="57" t="s">
        <v>1147</v>
      </c>
      <c r="T242" s="329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1153</v>
      </c>
      <c r="G243" s="46" t="s">
        <v>624</v>
      </c>
      <c r="H243" s="24">
        <v>1000</v>
      </c>
      <c r="S243" s="57" t="s">
        <v>1148</v>
      </c>
      <c r="T243" s="329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1153</v>
      </c>
      <c r="G244" s="46" t="s">
        <v>624</v>
      </c>
      <c r="H244" s="24">
        <v>500</v>
      </c>
      <c r="S244" s="57" t="s">
        <v>1149</v>
      </c>
      <c r="T244" s="329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1153</v>
      </c>
      <c r="G245" s="24" t="s">
        <v>624</v>
      </c>
      <c r="H245" s="24">
        <v>504</v>
      </c>
      <c r="S245" s="57" t="s">
        <v>1150</v>
      </c>
      <c r="T245" s="329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1153</v>
      </c>
      <c r="G246" s="24" t="s">
        <v>624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1153</v>
      </c>
      <c r="G247" s="24" t="s">
        <v>624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1153</v>
      </c>
      <c r="G248" s="24" t="s">
        <v>624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1153</v>
      </c>
      <c r="G249" s="24" t="s">
        <v>624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634</v>
      </c>
      <c r="F250" s="28" t="s">
        <v>1153</v>
      </c>
      <c r="G250" s="24" t="s">
        <v>624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1153</v>
      </c>
      <c r="G251" s="24" t="s">
        <v>624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1153</v>
      </c>
      <c r="G252" s="24" t="s">
        <v>624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1153</v>
      </c>
      <c r="G253" s="24" t="s">
        <v>624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1153</v>
      </c>
      <c r="G254" s="24" t="s">
        <v>624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1153</v>
      </c>
      <c r="G255" s="24" t="s">
        <v>624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1153</v>
      </c>
      <c r="G256" s="24" t="s">
        <v>624</v>
      </c>
      <c r="H256" s="24">
        <v>64</v>
      </c>
    </row>
    <row r="257" spans="1:8">
      <c r="A257" s="49">
        <v>8201440</v>
      </c>
      <c r="C257" s="45">
        <v>705</v>
      </c>
      <c r="D257" s="45" t="s">
        <v>316</v>
      </c>
      <c r="E257" s="27" t="s">
        <v>317</v>
      </c>
      <c r="F257" s="28" t="s">
        <v>1153</v>
      </c>
      <c r="G257" s="24" t="s">
        <v>624</v>
      </c>
      <c r="H257" s="24">
        <v>80</v>
      </c>
    </row>
    <row r="258" spans="1:8">
      <c r="A258" s="49">
        <v>8201441</v>
      </c>
      <c r="C258" s="45">
        <v>706</v>
      </c>
      <c r="D258" s="45" t="s">
        <v>316</v>
      </c>
      <c r="E258" s="27" t="s">
        <v>318</v>
      </c>
      <c r="F258" s="28" t="s">
        <v>1153</v>
      </c>
      <c r="G258" s="24" t="s">
        <v>624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1153</v>
      </c>
      <c r="G259" s="24" t="s">
        <v>624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1153</v>
      </c>
      <c r="G260" s="24" t="s">
        <v>624</v>
      </c>
      <c r="H260" s="24">
        <v>200</v>
      </c>
    </row>
    <row r="261" spans="1:8">
      <c r="A261" s="49">
        <v>8201454</v>
      </c>
      <c r="C261" s="45">
        <v>709</v>
      </c>
      <c r="D261" s="45" t="s">
        <v>316</v>
      </c>
      <c r="E261" s="27" t="s">
        <v>322</v>
      </c>
      <c r="F261" s="28" t="s">
        <v>1153</v>
      </c>
      <c r="G261" s="24" t="s">
        <v>628</v>
      </c>
      <c r="H261" s="24">
        <v>1</v>
      </c>
    </row>
    <row r="262" spans="1:8">
      <c r="A262" s="49">
        <v>8201970</v>
      </c>
      <c r="C262" s="45">
        <v>728</v>
      </c>
      <c r="D262" s="45" t="s">
        <v>323</v>
      </c>
      <c r="E262" s="27" t="s">
        <v>324</v>
      </c>
      <c r="F262" s="28" t="s">
        <v>1153</v>
      </c>
      <c r="G262" s="24" t="s">
        <v>628</v>
      </c>
      <c r="H262" s="24">
        <v>1</v>
      </c>
    </row>
    <row r="263" spans="1:8">
      <c r="A263" s="49">
        <v>8201971</v>
      </c>
      <c r="C263" s="45">
        <v>729</v>
      </c>
      <c r="D263" s="45" t="s">
        <v>323</v>
      </c>
      <c r="E263" s="27" t="s">
        <v>325</v>
      </c>
      <c r="F263" s="28" t="s">
        <v>1153</v>
      </c>
      <c r="G263" s="24" t="s">
        <v>624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326</v>
      </c>
      <c r="F264" s="28" t="s">
        <v>1153</v>
      </c>
      <c r="G264" s="24" t="s">
        <v>628</v>
      </c>
      <c r="H264" s="24">
        <v>1</v>
      </c>
    </row>
    <row r="265" spans="1:8">
      <c r="A265" s="49">
        <v>8201973</v>
      </c>
      <c r="C265" s="45">
        <v>731</v>
      </c>
      <c r="D265" s="45" t="s">
        <v>316</v>
      </c>
      <c r="E265" s="27" t="s">
        <v>327</v>
      </c>
      <c r="F265" s="28" t="s">
        <v>1153</v>
      </c>
      <c r="G265" s="24" t="s">
        <v>628</v>
      </c>
      <c r="H265" s="24">
        <v>1</v>
      </c>
    </row>
    <row r="266" spans="1:8">
      <c r="A266" s="49">
        <v>8202913</v>
      </c>
      <c r="C266" s="45">
        <v>778</v>
      </c>
      <c r="D266" s="45" t="s">
        <v>316</v>
      </c>
      <c r="E266" s="27" t="s">
        <v>328</v>
      </c>
      <c r="F266" s="28" t="s">
        <v>1153</v>
      </c>
      <c r="G266" s="24" t="s">
        <v>625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329</v>
      </c>
      <c r="F267" s="28" t="s">
        <v>1153</v>
      </c>
      <c r="G267" s="24" t="s">
        <v>628</v>
      </c>
      <c r="H267" s="24">
        <v>1</v>
      </c>
    </row>
    <row r="268" spans="1:8">
      <c r="A268" s="49">
        <v>8201630</v>
      </c>
      <c r="C268" s="45">
        <v>720</v>
      </c>
      <c r="D268" s="45" t="s">
        <v>330</v>
      </c>
      <c r="E268" s="27" t="s">
        <v>331</v>
      </c>
      <c r="F268" s="28" t="s">
        <v>1153</v>
      </c>
      <c r="G268" s="24" t="s">
        <v>624</v>
      </c>
      <c r="H268" s="24">
        <v>240</v>
      </c>
    </row>
    <row r="269" spans="1:8">
      <c r="A269" s="49">
        <v>8201872</v>
      </c>
      <c r="C269" s="45">
        <v>721</v>
      </c>
      <c r="D269" s="45" t="s">
        <v>316</v>
      </c>
      <c r="E269" s="27" t="s">
        <v>332</v>
      </c>
      <c r="F269" s="28" t="s">
        <v>1153</v>
      </c>
      <c r="G269" s="24" t="s">
        <v>624</v>
      </c>
      <c r="H269" s="24">
        <v>300</v>
      </c>
    </row>
    <row r="270" spans="1:8">
      <c r="A270" s="49">
        <v>8201873</v>
      </c>
      <c r="C270" s="45">
        <v>722</v>
      </c>
      <c r="D270" s="45" t="s">
        <v>316</v>
      </c>
      <c r="E270" s="27" t="s">
        <v>333</v>
      </c>
      <c r="F270" s="28" t="s">
        <v>1153</v>
      </c>
      <c r="G270" s="24" t="s">
        <v>624</v>
      </c>
      <c r="H270" s="24">
        <v>8</v>
      </c>
    </row>
    <row r="271" spans="1:8">
      <c r="A271" s="49">
        <v>8201874</v>
      </c>
      <c r="C271" s="45">
        <v>723</v>
      </c>
      <c r="D271" s="45" t="s">
        <v>316</v>
      </c>
      <c r="E271" s="27" t="s">
        <v>334</v>
      </c>
      <c r="F271" s="28" t="s">
        <v>1153</v>
      </c>
      <c r="G271" s="24" t="s">
        <v>624</v>
      </c>
      <c r="H271" s="24">
        <v>240</v>
      </c>
    </row>
    <row r="272" spans="1:8">
      <c r="A272" s="49">
        <v>8201875</v>
      </c>
      <c r="C272" s="45">
        <v>724</v>
      </c>
      <c r="D272" s="45" t="s">
        <v>316</v>
      </c>
      <c r="E272" s="27" t="s">
        <v>335</v>
      </c>
      <c r="F272" s="28" t="s">
        <v>1153</v>
      </c>
      <c r="G272" s="24" t="s">
        <v>624</v>
      </c>
      <c r="H272" s="24">
        <v>144</v>
      </c>
    </row>
    <row r="273" spans="1:8">
      <c r="A273" s="49">
        <v>8201876</v>
      </c>
      <c r="C273" s="45">
        <v>725</v>
      </c>
      <c r="D273" s="45" t="s">
        <v>316</v>
      </c>
      <c r="E273" s="27" t="s">
        <v>336</v>
      </c>
      <c r="F273" s="28" t="s">
        <v>1153</v>
      </c>
      <c r="G273" s="24" t="s">
        <v>624</v>
      </c>
      <c r="H273" s="24">
        <v>64</v>
      </c>
    </row>
    <row r="274" spans="1:8">
      <c r="A274" s="49">
        <v>8201990</v>
      </c>
      <c r="C274" s="45">
        <v>732</v>
      </c>
      <c r="D274" s="45" t="s">
        <v>316</v>
      </c>
      <c r="E274" s="27" t="s">
        <v>337</v>
      </c>
      <c r="F274" s="28" t="s">
        <v>1153</v>
      </c>
      <c r="G274" s="24" t="s">
        <v>624</v>
      </c>
      <c r="H274" s="24">
        <v>56</v>
      </c>
    </row>
    <row r="275" spans="1:8">
      <c r="A275" s="49">
        <v>8201991</v>
      </c>
      <c r="C275" s="45">
        <v>733</v>
      </c>
      <c r="D275" s="45" t="s">
        <v>316</v>
      </c>
      <c r="E275" s="27" t="s">
        <v>338</v>
      </c>
      <c r="F275" s="28" t="s">
        <v>1153</v>
      </c>
      <c r="G275" s="24" t="s">
        <v>624</v>
      </c>
      <c r="H275" s="24">
        <v>224</v>
      </c>
    </row>
    <row r="276" spans="1:8">
      <c r="A276" s="49">
        <v>8201992</v>
      </c>
      <c r="C276" s="45">
        <v>734</v>
      </c>
      <c r="D276" s="45" t="s">
        <v>316</v>
      </c>
      <c r="E276" s="27" t="s">
        <v>339</v>
      </c>
      <c r="F276" s="28" t="s">
        <v>1153</v>
      </c>
      <c r="G276" s="24" t="s">
        <v>624</v>
      </c>
      <c r="H276" s="24">
        <v>48</v>
      </c>
    </row>
    <row r="277" spans="1:8">
      <c r="A277" s="49">
        <v>8201993</v>
      </c>
      <c r="C277" s="45">
        <v>735</v>
      </c>
      <c r="D277" s="45" t="s">
        <v>316</v>
      </c>
      <c r="E277" s="27" t="s">
        <v>340</v>
      </c>
      <c r="F277" s="28" t="s">
        <v>1153</v>
      </c>
      <c r="G277" s="24" t="s">
        <v>624</v>
      </c>
      <c r="H277" s="24">
        <v>76</v>
      </c>
    </row>
    <row r="278" spans="1:8">
      <c r="A278" s="49">
        <v>8201994</v>
      </c>
      <c r="C278" s="45">
        <v>736</v>
      </c>
      <c r="D278" s="45" t="s">
        <v>316</v>
      </c>
      <c r="E278" s="27" t="s">
        <v>341</v>
      </c>
      <c r="F278" s="28" t="s">
        <v>1153</v>
      </c>
      <c r="G278" s="24" t="s">
        <v>624</v>
      </c>
      <c r="H278" s="24">
        <v>100</v>
      </c>
    </row>
    <row r="279" spans="1:8">
      <c r="A279" s="49">
        <v>8201995</v>
      </c>
      <c r="C279" s="45">
        <v>737</v>
      </c>
      <c r="D279" s="45" t="s">
        <v>316</v>
      </c>
      <c r="E279" s="27" t="s">
        <v>342</v>
      </c>
      <c r="F279" s="28" t="s">
        <v>1153</v>
      </c>
      <c r="G279" s="24" t="s">
        <v>624</v>
      </c>
      <c r="H279" s="24">
        <v>60</v>
      </c>
    </row>
    <row r="280" spans="1:8">
      <c r="A280" s="49">
        <v>8201996</v>
      </c>
      <c r="C280" s="45">
        <v>738</v>
      </c>
      <c r="D280" s="45" t="s">
        <v>316</v>
      </c>
      <c r="E280" s="27" t="s">
        <v>343</v>
      </c>
      <c r="F280" s="28" t="s">
        <v>1153</v>
      </c>
      <c r="G280" s="24" t="s">
        <v>624</v>
      </c>
      <c r="H280" s="24">
        <v>48</v>
      </c>
    </row>
    <row r="281" spans="1:8">
      <c r="A281" s="49">
        <v>8201997</v>
      </c>
      <c r="C281" s="45">
        <v>740</v>
      </c>
      <c r="D281" s="45" t="s">
        <v>330</v>
      </c>
      <c r="E281" s="27" t="s">
        <v>344</v>
      </c>
      <c r="F281" s="28" t="s">
        <v>1153</v>
      </c>
      <c r="G281" s="24" t="s">
        <v>624</v>
      </c>
      <c r="H281" s="24">
        <v>56</v>
      </c>
    </row>
    <row r="282" spans="1:8">
      <c r="A282" s="49">
        <v>8201998</v>
      </c>
      <c r="C282" s="45">
        <v>741</v>
      </c>
      <c r="D282" s="45" t="s">
        <v>330</v>
      </c>
      <c r="E282" s="27" t="s">
        <v>345</v>
      </c>
      <c r="F282" s="28" t="s">
        <v>1153</v>
      </c>
      <c r="G282" s="24" t="s">
        <v>624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346</v>
      </c>
      <c r="F283" s="28" t="s">
        <v>1153</v>
      </c>
      <c r="G283" s="24" t="s">
        <v>624</v>
      </c>
      <c r="H283" s="24">
        <v>8</v>
      </c>
    </row>
    <row r="284" spans="1:8">
      <c r="A284" s="49">
        <v>8202880</v>
      </c>
      <c r="C284" s="45">
        <v>779</v>
      </c>
      <c r="D284" s="45" t="s">
        <v>316</v>
      </c>
      <c r="E284" s="27" t="s">
        <v>347</v>
      </c>
      <c r="F284" s="28" t="s">
        <v>1153</v>
      </c>
      <c r="G284" s="24" t="s">
        <v>624</v>
      </c>
      <c r="H284" s="24">
        <v>6</v>
      </c>
    </row>
    <row r="285" spans="1:8">
      <c r="A285" s="49">
        <v>8202881</v>
      </c>
      <c r="C285" s="45">
        <v>780</v>
      </c>
      <c r="D285" s="45" t="s">
        <v>316</v>
      </c>
      <c r="E285" s="27" t="s">
        <v>348</v>
      </c>
      <c r="F285" s="28" t="s">
        <v>1153</v>
      </c>
      <c r="G285" s="24" t="s">
        <v>624</v>
      </c>
      <c r="H285" s="24">
        <v>1524</v>
      </c>
    </row>
    <row r="286" spans="1:8">
      <c r="A286" s="49">
        <v>8202882</v>
      </c>
      <c r="C286" s="45">
        <v>781</v>
      </c>
      <c r="D286" s="45" t="s">
        <v>316</v>
      </c>
      <c r="E286" s="27" t="s">
        <v>349</v>
      </c>
      <c r="F286" s="28" t="s">
        <v>1153</v>
      </c>
      <c r="G286" s="24" t="s">
        <v>624</v>
      </c>
      <c r="H286" s="24">
        <v>504</v>
      </c>
    </row>
    <row r="287" spans="1:8">
      <c r="A287" s="49">
        <v>8202910</v>
      </c>
      <c r="C287" s="45">
        <v>782</v>
      </c>
      <c r="D287" s="45" t="s">
        <v>316</v>
      </c>
      <c r="E287" s="27" t="s">
        <v>350</v>
      </c>
      <c r="F287" s="28" t="s">
        <v>1153</v>
      </c>
      <c r="G287" s="24" t="s">
        <v>624</v>
      </c>
      <c r="H287" s="24">
        <v>216</v>
      </c>
    </row>
    <row r="288" spans="1:8">
      <c r="A288" s="49">
        <v>8202844</v>
      </c>
      <c r="C288" s="45">
        <v>783</v>
      </c>
      <c r="D288" s="45" t="s">
        <v>351</v>
      </c>
      <c r="E288" s="27" t="s">
        <v>352</v>
      </c>
      <c r="F288" s="28" t="s">
        <v>1153</v>
      </c>
      <c r="G288" s="24" t="s">
        <v>624</v>
      </c>
      <c r="H288" s="24">
        <v>224</v>
      </c>
    </row>
    <row r="289" spans="1:8">
      <c r="A289" s="49">
        <v>8202848</v>
      </c>
      <c r="C289" s="45">
        <v>784</v>
      </c>
      <c r="D289" s="45" t="s">
        <v>353</v>
      </c>
      <c r="E289" s="27" t="s">
        <v>354</v>
      </c>
      <c r="F289" s="28" t="s">
        <v>1153</v>
      </c>
      <c r="G289" s="24" t="s">
        <v>624</v>
      </c>
      <c r="H289" s="24">
        <v>224</v>
      </c>
    </row>
    <row r="290" spans="1:8">
      <c r="A290" s="49">
        <v>8203040</v>
      </c>
      <c r="C290" s="45">
        <v>785</v>
      </c>
      <c r="D290" s="45" t="s">
        <v>355</v>
      </c>
      <c r="E290" s="27" t="s">
        <v>356</v>
      </c>
      <c r="F290" s="28" t="s">
        <v>1153</v>
      </c>
      <c r="G290" s="24" t="s">
        <v>624</v>
      </c>
      <c r="H290" s="24">
        <v>1020</v>
      </c>
    </row>
    <row r="291" spans="1:8">
      <c r="A291" s="49">
        <v>8203041</v>
      </c>
      <c r="C291" s="45">
        <v>786</v>
      </c>
      <c r="D291" s="45" t="s">
        <v>357</v>
      </c>
      <c r="E291" s="27" t="s">
        <v>358</v>
      </c>
      <c r="F291" s="28" t="s">
        <v>1153</v>
      </c>
      <c r="G291" s="24" t="s">
        <v>624</v>
      </c>
      <c r="H291" s="24">
        <v>2574</v>
      </c>
    </row>
    <row r="292" spans="1:8">
      <c r="A292" s="49">
        <v>8203120</v>
      </c>
      <c r="C292" s="45">
        <v>787</v>
      </c>
      <c r="D292" s="45" t="s">
        <v>359</v>
      </c>
      <c r="E292" s="27" t="s">
        <v>360</v>
      </c>
      <c r="F292" s="28" t="s">
        <v>1153</v>
      </c>
      <c r="G292" s="24" t="s">
        <v>624</v>
      </c>
      <c r="H292" s="24">
        <v>1728</v>
      </c>
    </row>
    <row r="293" spans="1:8">
      <c r="A293" s="49">
        <v>8203121</v>
      </c>
      <c r="C293" s="45">
        <v>789</v>
      </c>
      <c r="D293" s="45" t="s">
        <v>361</v>
      </c>
      <c r="E293" s="27" t="s">
        <v>362</v>
      </c>
      <c r="F293" s="28" t="s">
        <v>1153</v>
      </c>
      <c r="G293" s="24" t="s">
        <v>624</v>
      </c>
      <c r="H293" s="24">
        <v>2178</v>
      </c>
    </row>
    <row r="294" spans="1:8">
      <c r="A294" s="49">
        <v>8203122</v>
      </c>
      <c r="C294" s="45">
        <v>790</v>
      </c>
      <c r="D294" s="45" t="s">
        <v>363</v>
      </c>
      <c r="E294" s="27" t="s">
        <v>364</v>
      </c>
      <c r="F294" s="28" t="s">
        <v>1153</v>
      </c>
      <c r="G294" s="24" t="s">
        <v>629</v>
      </c>
      <c r="H294" s="24">
        <v>2</v>
      </c>
    </row>
    <row r="295" spans="1:8">
      <c r="A295" s="49">
        <v>8203123</v>
      </c>
      <c r="C295" s="45">
        <v>791</v>
      </c>
      <c r="D295" s="45" t="s">
        <v>365</v>
      </c>
      <c r="E295" s="27" t="s">
        <v>366</v>
      </c>
      <c r="F295" s="28" t="s">
        <v>1153</v>
      </c>
      <c r="G295" s="24" t="s">
        <v>624</v>
      </c>
      <c r="H295" s="24">
        <v>42</v>
      </c>
    </row>
    <row r="296" spans="1:8">
      <c r="A296" s="49">
        <v>8203124</v>
      </c>
      <c r="C296" s="45">
        <v>792</v>
      </c>
      <c r="D296" s="45" t="s">
        <v>367</v>
      </c>
      <c r="E296" s="27" t="s">
        <v>368</v>
      </c>
      <c r="F296" s="28" t="s">
        <v>1153</v>
      </c>
      <c r="G296" s="24" t="s">
        <v>624</v>
      </c>
      <c r="H296" s="24">
        <v>56</v>
      </c>
    </row>
    <row r="297" spans="1:8">
      <c r="A297" s="49">
        <v>8203125</v>
      </c>
      <c r="C297" s="45">
        <v>793</v>
      </c>
      <c r="D297" s="45" t="s">
        <v>369</v>
      </c>
      <c r="E297" s="27" t="s">
        <v>370</v>
      </c>
      <c r="F297" s="28" t="s">
        <v>1153</v>
      </c>
      <c r="G297" s="24" t="s">
        <v>624</v>
      </c>
      <c r="H297" s="24">
        <v>91</v>
      </c>
    </row>
    <row r="298" spans="1:8">
      <c r="A298" s="49">
        <v>8203126</v>
      </c>
      <c r="C298" s="45">
        <v>794</v>
      </c>
      <c r="D298" s="45" t="s">
        <v>371</v>
      </c>
      <c r="E298" s="27" t="s">
        <v>372</v>
      </c>
      <c r="F298" s="28" t="s">
        <v>1153</v>
      </c>
      <c r="G298" s="24" t="s">
        <v>624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373</v>
      </c>
      <c r="F299" s="28" t="s">
        <v>1153</v>
      </c>
      <c r="G299" s="24" t="s">
        <v>624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374</v>
      </c>
      <c r="F300" s="28" t="s">
        <v>1153</v>
      </c>
      <c r="G300" s="24" t="s">
        <v>624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375</v>
      </c>
      <c r="F301" s="28" t="s">
        <v>1153</v>
      </c>
      <c r="G301" s="24" t="s">
        <v>630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376</v>
      </c>
      <c r="F302" s="28" t="s">
        <v>1153</v>
      </c>
      <c r="G302" s="24" t="s">
        <v>624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378</v>
      </c>
      <c r="F303" s="28" t="s">
        <v>1153</v>
      </c>
      <c r="G303" s="24" t="s">
        <v>624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891</v>
      </c>
      <c r="F304" s="28" t="s">
        <v>1153</v>
      </c>
      <c r="G304" s="24" t="s">
        <v>624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379</v>
      </c>
      <c r="F305" s="28" t="s">
        <v>1153</v>
      </c>
      <c r="G305" s="24" t="s">
        <v>624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380</v>
      </c>
      <c r="F306" s="28" t="s">
        <v>1153</v>
      </c>
      <c r="G306" s="24" t="s">
        <v>628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381</v>
      </c>
      <c r="F307" s="28" t="s">
        <v>1153</v>
      </c>
      <c r="G307" s="24" t="s">
        <v>628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382</v>
      </c>
      <c r="F308" s="28" t="s">
        <v>1153</v>
      </c>
      <c r="G308" s="24" t="s">
        <v>628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383</v>
      </c>
      <c r="F309" s="28" t="s">
        <v>1153</v>
      </c>
      <c r="G309" s="24" t="s">
        <v>624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384</v>
      </c>
      <c r="F310" s="28" t="s">
        <v>1153</v>
      </c>
      <c r="G310" s="24" t="s">
        <v>624</v>
      </c>
      <c r="H310" s="24">
        <v>45</v>
      </c>
    </row>
    <row r="311" spans="1:8">
      <c r="A311" s="49">
        <v>2406440</v>
      </c>
      <c r="C311" s="45"/>
      <c r="D311" s="45" t="s">
        <v>386</v>
      </c>
      <c r="E311" s="257" t="s">
        <v>387</v>
      </c>
      <c r="F311" s="28" t="s">
        <v>1155</v>
      </c>
      <c r="G311" s="48" t="s">
        <v>737</v>
      </c>
      <c r="H311" s="48" t="s">
        <v>737</v>
      </c>
    </row>
    <row r="312" spans="1:8">
      <c r="A312" s="49">
        <v>2406442</v>
      </c>
      <c r="C312" s="45"/>
      <c r="D312" s="45" t="s">
        <v>386</v>
      </c>
      <c r="E312" s="257" t="s">
        <v>388</v>
      </c>
      <c r="F312" s="28" t="s">
        <v>1155</v>
      </c>
      <c r="G312" s="48" t="s">
        <v>737</v>
      </c>
      <c r="H312" s="48" t="s">
        <v>737</v>
      </c>
    </row>
    <row r="313" spans="1:8">
      <c r="A313" s="49">
        <v>2415941</v>
      </c>
      <c r="C313" s="45"/>
      <c r="D313" s="45" t="s">
        <v>386</v>
      </c>
      <c r="E313" s="257" t="s">
        <v>389</v>
      </c>
      <c r="F313" s="28" t="s">
        <v>1155</v>
      </c>
      <c r="G313" s="48" t="s">
        <v>737</v>
      </c>
      <c r="H313" s="48" t="s">
        <v>737</v>
      </c>
    </row>
    <row r="314" spans="1:8">
      <c r="A314" s="49">
        <v>2806031</v>
      </c>
      <c r="C314" s="45"/>
      <c r="D314" s="45" t="s">
        <v>316</v>
      </c>
      <c r="E314" s="257" t="s">
        <v>390</v>
      </c>
      <c r="F314" s="28" t="s">
        <v>1155</v>
      </c>
      <c r="G314" s="48" t="s">
        <v>737</v>
      </c>
      <c r="H314" s="48" t="s">
        <v>737</v>
      </c>
    </row>
    <row r="315" spans="1:8">
      <c r="A315" s="49">
        <v>3400245</v>
      </c>
      <c r="C315" s="45"/>
      <c r="D315" s="45"/>
      <c r="E315" s="257" t="s">
        <v>391</v>
      </c>
      <c r="F315" s="28" t="s">
        <v>1155</v>
      </c>
      <c r="G315" s="48" t="s">
        <v>737</v>
      </c>
      <c r="H315" s="48" t="s">
        <v>737</v>
      </c>
    </row>
    <row r="316" spans="1:8">
      <c r="A316" s="49">
        <v>3400585</v>
      </c>
      <c r="C316" s="45"/>
      <c r="D316" s="45" t="s">
        <v>316</v>
      </c>
      <c r="E316" s="27" t="s">
        <v>392</v>
      </c>
      <c r="F316" s="28" t="s">
        <v>1155</v>
      </c>
      <c r="G316" s="48" t="s">
        <v>737</v>
      </c>
      <c r="H316" s="48" t="s">
        <v>737</v>
      </c>
    </row>
    <row r="317" spans="1:8">
      <c r="A317" s="49">
        <v>3400594</v>
      </c>
      <c r="C317" s="45">
        <v>8203480</v>
      </c>
      <c r="D317" s="45" t="s">
        <v>316</v>
      </c>
      <c r="E317" s="27" t="s">
        <v>393</v>
      </c>
      <c r="F317" s="28" t="s">
        <v>1155</v>
      </c>
      <c r="G317" s="48" t="s">
        <v>737</v>
      </c>
      <c r="H317" s="48" t="s">
        <v>737</v>
      </c>
    </row>
    <row r="318" spans="1:8">
      <c r="A318" s="49">
        <v>3402542</v>
      </c>
      <c r="C318" s="45"/>
      <c r="D318" s="45"/>
      <c r="E318" s="27" t="s">
        <v>394</v>
      </c>
      <c r="F318" s="28" t="s">
        <v>1155</v>
      </c>
      <c r="G318" s="48" t="s">
        <v>737</v>
      </c>
      <c r="H318" s="48" t="s">
        <v>737</v>
      </c>
    </row>
    <row r="319" spans="1:8">
      <c r="A319" s="49">
        <v>3405606</v>
      </c>
      <c r="C319" s="45"/>
      <c r="D319" s="45"/>
      <c r="E319" s="27" t="s">
        <v>395</v>
      </c>
      <c r="F319" s="28" t="s">
        <v>1155</v>
      </c>
      <c r="G319" s="48" t="s">
        <v>737</v>
      </c>
      <c r="H319" s="48" t="s">
        <v>737</v>
      </c>
    </row>
    <row r="320" spans="1:8">
      <c r="A320" s="49">
        <v>8203251</v>
      </c>
      <c r="C320" s="45"/>
      <c r="D320" s="45" t="s">
        <v>396</v>
      </c>
      <c r="E320" s="257" t="s">
        <v>397</v>
      </c>
      <c r="F320" s="28" t="s">
        <v>1155</v>
      </c>
      <c r="G320" s="48" t="s">
        <v>737</v>
      </c>
      <c r="H320" s="48" t="s">
        <v>737</v>
      </c>
    </row>
    <row r="321" spans="1:8">
      <c r="A321" s="49">
        <v>3410327</v>
      </c>
      <c r="C321" s="45"/>
      <c r="D321" s="45"/>
      <c r="E321" s="257" t="s">
        <v>398</v>
      </c>
      <c r="F321" s="28" t="s">
        <v>1155</v>
      </c>
      <c r="G321" s="48" t="s">
        <v>737</v>
      </c>
      <c r="H321" s="48" t="s">
        <v>737</v>
      </c>
    </row>
    <row r="322" spans="1:8">
      <c r="A322" s="49">
        <v>3401138</v>
      </c>
      <c r="C322" s="45"/>
      <c r="D322" s="45"/>
      <c r="E322" s="257" t="s">
        <v>399</v>
      </c>
      <c r="F322" s="28" t="s">
        <v>1155</v>
      </c>
      <c r="G322" s="48" t="s">
        <v>737</v>
      </c>
      <c r="H322" s="48" t="s">
        <v>737</v>
      </c>
    </row>
    <row r="323" spans="1:8">
      <c r="A323" s="49">
        <v>3411267</v>
      </c>
      <c r="C323" s="45"/>
      <c r="D323" s="45" t="s">
        <v>396</v>
      </c>
      <c r="E323" s="257" t="s">
        <v>400</v>
      </c>
      <c r="F323" s="28" t="s">
        <v>1155</v>
      </c>
      <c r="G323" s="48" t="s">
        <v>737</v>
      </c>
      <c r="H323" s="48" t="s">
        <v>737</v>
      </c>
    </row>
    <row r="324" spans="1:8">
      <c r="A324" s="49">
        <v>3411310</v>
      </c>
      <c r="C324" s="45"/>
      <c r="D324" s="45" t="s">
        <v>386</v>
      </c>
      <c r="E324" s="257" t="s">
        <v>401</v>
      </c>
      <c r="F324" s="28" t="s">
        <v>1155</v>
      </c>
      <c r="G324" s="48" t="s">
        <v>737</v>
      </c>
      <c r="H324" s="48" t="s">
        <v>737</v>
      </c>
    </row>
    <row r="325" spans="1:8">
      <c r="A325" s="49">
        <v>3411510</v>
      </c>
      <c r="C325" s="45"/>
      <c r="D325" s="45" t="s">
        <v>386</v>
      </c>
      <c r="E325" s="257" t="s">
        <v>402</v>
      </c>
      <c r="F325" s="28" t="s">
        <v>1155</v>
      </c>
      <c r="G325" s="48" t="s">
        <v>737</v>
      </c>
      <c r="H325" s="48" t="s">
        <v>737</v>
      </c>
    </row>
    <row r="326" spans="1:8">
      <c r="A326" s="49">
        <v>3414331</v>
      </c>
      <c r="C326" s="45"/>
      <c r="D326" s="45"/>
      <c r="E326" s="257" t="s">
        <v>403</v>
      </c>
      <c r="F326" s="28" t="s">
        <v>1155</v>
      </c>
      <c r="G326" s="48" t="s">
        <v>737</v>
      </c>
      <c r="H326" s="48" t="s">
        <v>737</v>
      </c>
    </row>
    <row r="327" spans="1:8">
      <c r="A327" s="49">
        <v>3414920</v>
      </c>
      <c r="C327" s="45"/>
      <c r="D327" s="45"/>
      <c r="E327" s="257" t="s">
        <v>404</v>
      </c>
      <c r="F327" s="28" t="s">
        <v>1155</v>
      </c>
      <c r="G327" s="48" t="s">
        <v>737</v>
      </c>
      <c r="H327" s="48" t="s">
        <v>737</v>
      </c>
    </row>
    <row r="328" spans="1:8">
      <c r="A328" s="49">
        <v>3415650</v>
      </c>
      <c r="C328" s="45"/>
      <c r="D328" s="45"/>
      <c r="E328" s="257" t="s">
        <v>405</v>
      </c>
      <c r="F328" s="28" t="s">
        <v>1155</v>
      </c>
      <c r="G328" s="48" t="s">
        <v>737</v>
      </c>
      <c r="H328" s="48" t="s">
        <v>737</v>
      </c>
    </row>
    <row r="329" spans="1:8">
      <c r="A329" s="49">
        <v>3416710</v>
      </c>
      <c r="C329" s="45"/>
      <c r="D329" s="45"/>
      <c r="E329" s="257" t="s">
        <v>406</v>
      </c>
      <c r="F329" s="28" t="s">
        <v>1155</v>
      </c>
      <c r="G329" s="48" t="s">
        <v>737</v>
      </c>
      <c r="H329" s="48" t="s">
        <v>737</v>
      </c>
    </row>
    <row r="330" spans="1:8">
      <c r="A330" s="49">
        <v>3416760</v>
      </c>
      <c r="C330" s="45"/>
      <c r="D330" s="45"/>
      <c r="E330" s="257" t="s">
        <v>407</v>
      </c>
      <c r="F330" s="28" t="s">
        <v>1155</v>
      </c>
      <c r="G330" s="48" t="s">
        <v>737</v>
      </c>
      <c r="H330" s="48" t="s">
        <v>737</v>
      </c>
    </row>
    <row r="331" spans="1:8">
      <c r="A331" s="49">
        <v>3416761</v>
      </c>
      <c r="C331" s="45"/>
      <c r="D331" s="45"/>
      <c r="E331" s="257" t="s">
        <v>408</v>
      </c>
      <c r="F331" s="28" t="s">
        <v>1155</v>
      </c>
      <c r="G331" s="48" t="s">
        <v>737</v>
      </c>
      <c r="H331" s="48" t="s">
        <v>737</v>
      </c>
    </row>
    <row r="332" spans="1:8">
      <c r="A332" s="49">
        <v>3416762</v>
      </c>
      <c r="C332" s="45"/>
      <c r="D332" s="45"/>
      <c r="E332" s="257" t="s">
        <v>409</v>
      </c>
      <c r="F332" s="28" t="s">
        <v>1155</v>
      </c>
      <c r="G332" s="48" t="s">
        <v>737</v>
      </c>
      <c r="H332" s="48" t="s">
        <v>737</v>
      </c>
    </row>
    <row r="333" spans="1:8">
      <c r="A333" s="49">
        <v>3416763</v>
      </c>
      <c r="C333" s="45"/>
      <c r="D333" s="45"/>
      <c r="E333" s="257" t="s">
        <v>410</v>
      </c>
      <c r="F333" s="28" t="s">
        <v>1155</v>
      </c>
      <c r="G333" s="48" t="s">
        <v>737</v>
      </c>
      <c r="H333" s="48" t="s">
        <v>737</v>
      </c>
    </row>
    <row r="334" spans="1:8">
      <c r="A334" s="49">
        <v>4205901</v>
      </c>
      <c r="C334" s="45"/>
      <c r="D334" s="45" t="s">
        <v>316</v>
      </c>
      <c r="E334" s="257" t="s">
        <v>411</v>
      </c>
      <c r="F334" s="28" t="s">
        <v>1155</v>
      </c>
      <c r="G334" s="48" t="s">
        <v>737</v>
      </c>
      <c r="H334" s="48" t="s">
        <v>737</v>
      </c>
    </row>
    <row r="335" spans="1:8">
      <c r="A335" s="49">
        <v>5002217</v>
      </c>
      <c r="C335" s="45"/>
      <c r="D335" s="45" t="s">
        <v>386</v>
      </c>
      <c r="E335" s="257" t="s">
        <v>412</v>
      </c>
      <c r="F335" s="28" t="s">
        <v>1155</v>
      </c>
      <c r="G335" s="48" t="s">
        <v>737</v>
      </c>
      <c r="H335" s="48" t="s">
        <v>737</v>
      </c>
    </row>
    <row r="336" spans="1:8">
      <c r="A336" s="49">
        <v>8202481</v>
      </c>
      <c r="C336" s="45"/>
      <c r="D336" s="45" t="s">
        <v>316</v>
      </c>
      <c r="E336" s="257" t="s">
        <v>413</v>
      </c>
      <c r="F336" s="28" t="s">
        <v>1155</v>
      </c>
      <c r="G336" s="48" t="s">
        <v>737</v>
      </c>
      <c r="H336" s="48" t="s">
        <v>737</v>
      </c>
    </row>
    <row r="337" spans="1:8">
      <c r="A337" s="49">
        <v>8202480</v>
      </c>
      <c r="C337" s="45" t="s">
        <v>414</v>
      </c>
      <c r="D337" s="45" t="s">
        <v>316</v>
      </c>
      <c r="E337" s="257" t="s">
        <v>899</v>
      </c>
      <c r="F337" s="28" t="s">
        <v>1155</v>
      </c>
      <c r="G337" s="48" t="s">
        <v>737</v>
      </c>
      <c r="H337" s="48" t="s">
        <v>737</v>
      </c>
    </row>
    <row r="338" spans="1:8">
      <c r="A338" s="49">
        <v>8025620</v>
      </c>
      <c r="C338" s="45"/>
      <c r="D338" s="45" t="s">
        <v>316</v>
      </c>
      <c r="E338" s="257" t="s">
        <v>415</v>
      </c>
      <c r="F338" s="28" t="s">
        <v>1155</v>
      </c>
      <c r="G338" s="48" t="s">
        <v>737</v>
      </c>
      <c r="H338" s="48" t="s">
        <v>737</v>
      </c>
    </row>
    <row r="339" spans="1:8">
      <c r="A339" s="49">
        <v>8200001</v>
      </c>
      <c r="C339" s="45"/>
      <c r="D339" s="45" t="s">
        <v>316</v>
      </c>
      <c r="E339" s="27" t="s">
        <v>416</v>
      </c>
      <c r="F339" s="28" t="s">
        <v>1155</v>
      </c>
      <c r="G339" s="48" t="s">
        <v>737</v>
      </c>
      <c r="H339" s="48" t="s">
        <v>737</v>
      </c>
    </row>
    <row r="340" spans="1:8">
      <c r="A340" s="49">
        <v>8200026</v>
      </c>
      <c r="D340" s="45" t="s">
        <v>386</v>
      </c>
      <c r="E340" s="27" t="s">
        <v>417</v>
      </c>
      <c r="F340" s="28" t="s">
        <v>1155</v>
      </c>
      <c r="G340" s="48" t="s">
        <v>737</v>
      </c>
      <c r="H340" s="48" t="s">
        <v>737</v>
      </c>
    </row>
    <row r="341" spans="1:8">
      <c r="A341" s="49">
        <v>8200029</v>
      </c>
      <c r="D341" s="45" t="s">
        <v>316</v>
      </c>
      <c r="E341" s="27" t="s">
        <v>418</v>
      </c>
      <c r="F341" s="28" t="s">
        <v>1155</v>
      </c>
      <c r="G341" s="48" t="s">
        <v>737</v>
      </c>
      <c r="H341" s="48" t="s">
        <v>737</v>
      </c>
    </row>
    <row r="342" spans="1:8">
      <c r="A342" s="49">
        <v>8201240</v>
      </c>
      <c r="C342" s="45" t="s">
        <v>419</v>
      </c>
      <c r="D342" s="45" t="s">
        <v>420</v>
      </c>
      <c r="E342" s="27" t="s">
        <v>421</v>
      </c>
      <c r="F342" s="28" t="s">
        <v>1155</v>
      </c>
      <c r="G342" s="48" t="s">
        <v>737</v>
      </c>
      <c r="H342" s="48" t="s">
        <v>737</v>
      </c>
    </row>
    <row r="343" spans="1:8">
      <c r="A343" s="49">
        <v>8200194</v>
      </c>
      <c r="D343" s="45" t="s">
        <v>316</v>
      </c>
      <c r="E343" s="27" t="s">
        <v>422</v>
      </c>
      <c r="F343" s="28" t="s">
        <v>1155</v>
      </c>
      <c r="G343" s="48" t="s">
        <v>737</v>
      </c>
      <c r="H343" s="48" t="s">
        <v>737</v>
      </c>
    </row>
    <row r="344" spans="1:8">
      <c r="A344" s="49">
        <v>8200195</v>
      </c>
      <c r="D344" s="45" t="s">
        <v>316</v>
      </c>
      <c r="E344" s="27" t="s">
        <v>423</v>
      </c>
      <c r="F344" s="28" t="s">
        <v>1155</v>
      </c>
      <c r="G344" s="48" t="s">
        <v>737</v>
      </c>
      <c r="H344" s="48" t="s">
        <v>737</v>
      </c>
    </row>
    <row r="345" spans="1:8">
      <c r="A345" s="49">
        <v>8200197</v>
      </c>
      <c r="D345" s="45" t="s">
        <v>316</v>
      </c>
      <c r="E345" s="27" t="s">
        <v>424</v>
      </c>
      <c r="F345" s="28" t="s">
        <v>1155</v>
      </c>
      <c r="G345" s="48" t="s">
        <v>737</v>
      </c>
      <c r="H345" s="48" t="s">
        <v>737</v>
      </c>
    </row>
    <row r="346" spans="1:8">
      <c r="A346" s="49">
        <v>8200198</v>
      </c>
      <c r="D346" s="45" t="s">
        <v>316</v>
      </c>
      <c r="E346" s="27" t="s">
        <v>425</v>
      </c>
      <c r="F346" s="28" t="s">
        <v>1155</v>
      </c>
      <c r="G346" s="48" t="s">
        <v>737</v>
      </c>
      <c r="H346" s="48" t="s">
        <v>737</v>
      </c>
    </row>
    <row r="347" spans="1:8">
      <c r="A347" s="49">
        <v>8200199</v>
      </c>
      <c r="D347" s="45" t="s">
        <v>426</v>
      </c>
      <c r="E347" s="27" t="s">
        <v>427</v>
      </c>
      <c r="F347" s="28" t="s">
        <v>1155</v>
      </c>
      <c r="G347" s="48" t="s">
        <v>737</v>
      </c>
      <c r="H347" s="48" t="s">
        <v>737</v>
      </c>
    </row>
    <row r="348" spans="1:8">
      <c r="A348" s="49">
        <v>8200390</v>
      </c>
      <c r="D348" s="45" t="s">
        <v>316</v>
      </c>
      <c r="E348" s="27" t="s">
        <v>428</v>
      </c>
      <c r="F348" s="28" t="s">
        <v>1155</v>
      </c>
      <c r="G348" s="48" t="s">
        <v>737</v>
      </c>
      <c r="H348" s="48" t="s">
        <v>737</v>
      </c>
    </row>
    <row r="349" spans="1:8">
      <c r="A349" s="49">
        <v>8200451</v>
      </c>
      <c r="D349" s="45" t="s">
        <v>429</v>
      </c>
      <c r="E349" s="27" t="s">
        <v>430</v>
      </c>
      <c r="F349" s="28" t="s">
        <v>1155</v>
      </c>
      <c r="G349" s="48" t="s">
        <v>737</v>
      </c>
      <c r="H349" s="48" t="s">
        <v>737</v>
      </c>
    </row>
    <row r="350" spans="1:8">
      <c r="A350" s="49">
        <v>8200480</v>
      </c>
      <c r="D350" s="45" t="s">
        <v>429</v>
      </c>
      <c r="E350" s="27" t="s">
        <v>431</v>
      </c>
      <c r="F350" s="28" t="s">
        <v>1155</v>
      </c>
      <c r="G350" s="48" t="s">
        <v>737</v>
      </c>
      <c r="H350" s="48" t="s">
        <v>737</v>
      </c>
    </row>
    <row r="351" spans="1:8">
      <c r="A351" s="49">
        <v>8200590</v>
      </c>
      <c r="C351" s="45"/>
      <c r="D351" s="45" t="s">
        <v>316</v>
      </c>
      <c r="E351" s="27" t="s">
        <v>432</v>
      </c>
      <c r="F351" s="28" t="s">
        <v>1155</v>
      </c>
      <c r="G351" s="48" t="s">
        <v>737</v>
      </c>
      <c r="H351" s="48" t="s">
        <v>737</v>
      </c>
    </row>
    <row r="352" spans="1:8">
      <c r="A352" s="49">
        <v>8200591</v>
      </c>
      <c r="C352" s="45"/>
      <c r="D352" s="45" t="s">
        <v>433</v>
      </c>
      <c r="E352" s="27" t="s">
        <v>434</v>
      </c>
      <c r="F352" s="28" t="s">
        <v>1155</v>
      </c>
      <c r="G352" s="48" t="s">
        <v>737</v>
      </c>
      <c r="H352" s="48" t="s">
        <v>737</v>
      </c>
    </row>
    <row r="353" spans="1:8">
      <c r="A353" s="49">
        <v>8200730</v>
      </c>
      <c r="C353" s="45"/>
      <c r="D353" s="45" t="s">
        <v>316</v>
      </c>
      <c r="E353" s="27" t="s">
        <v>435</v>
      </c>
      <c r="F353" s="28" t="s">
        <v>1155</v>
      </c>
      <c r="G353" s="48" t="s">
        <v>737</v>
      </c>
      <c r="H353" s="48" t="s">
        <v>737</v>
      </c>
    </row>
    <row r="354" spans="1:8">
      <c r="A354" s="49">
        <v>8200830</v>
      </c>
      <c r="B354" s="257"/>
      <c r="C354" s="257"/>
      <c r="D354" s="259" t="s">
        <v>386</v>
      </c>
      <c r="E354" s="257" t="s">
        <v>436</v>
      </c>
      <c r="F354" s="28" t="s">
        <v>1155</v>
      </c>
      <c r="G354" s="48" t="s">
        <v>737</v>
      </c>
      <c r="H354" s="48" t="s">
        <v>737</v>
      </c>
    </row>
    <row r="355" spans="1:8">
      <c r="A355" s="49">
        <v>8200831</v>
      </c>
      <c r="B355" s="257"/>
      <c r="C355" s="257"/>
      <c r="D355" s="259" t="s">
        <v>386</v>
      </c>
      <c r="E355" s="257" t="s">
        <v>437</v>
      </c>
      <c r="F355" s="28" t="s">
        <v>1155</v>
      </c>
      <c r="G355" s="48" t="s">
        <v>737</v>
      </c>
      <c r="H355" s="48" t="s">
        <v>737</v>
      </c>
    </row>
    <row r="356" spans="1:8">
      <c r="A356" s="49">
        <v>8200832</v>
      </c>
      <c r="B356" s="257"/>
      <c r="C356" s="257"/>
      <c r="D356" s="259" t="s">
        <v>386</v>
      </c>
      <c r="E356" s="257" t="s">
        <v>438</v>
      </c>
      <c r="F356" s="28" t="s">
        <v>1155</v>
      </c>
      <c r="G356" s="48" t="s">
        <v>737</v>
      </c>
      <c r="H356" s="48" t="s">
        <v>737</v>
      </c>
    </row>
    <row r="357" spans="1:8">
      <c r="A357" s="49">
        <v>8200833</v>
      </c>
      <c r="B357" s="257"/>
      <c r="C357" s="257"/>
      <c r="D357" s="259" t="s">
        <v>386</v>
      </c>
      <c r="E357" s="257" t="s">
        <v>439</v>
      </c>
      <c r="F357" s="28" t="s">
        <v>1155</v>
      </c>
      <c r="G357" s="48" t="s">
        <v>737</v>
      </c>
      <c r="H357" s="48" t="s">
        <v>737</v>
      </c>
    </row>
    <row r="358" spans="1:8">
      <c r="A358" s="49">
        <v>8200841</v>
      </c>
      <c r="C358" s="45"/>
      <c r="D358" s="45" t="s">
        <v>429</v>
      </c>
      <c r="E358" s="27" t="s">
        <v>440</v>
      </c>
      <c r="F358" s="28" t="s">
        <v>1155</v>
      </c>
      <c r="G358" s="48" t="s">
        <v>737</v>
      </c>
      <c r="H358" s="48" t="s">
        <v>737</v>
      </c>
    </row>
    <row r="359" spans="1:8">
      <c r="A359" s="49">
        <v>8200842</v>
      </c>
      <c r="C359" s="45"/>
      <c r="D359" s="45" t="s">
        <v>429</v>
      </c>
      <c r="E359" s="27" t="s">
        <v>441</v>
      </c>
      <c r="F359" s="28" t="s">
        <v>1155</v>
      </c>
      <c r="G359" s="48" t="s">
        <v>737</v>
      </c>
      <c r="H359" s="48" t="s">
        <v>737</v>
      </c>
    </row>
    <row r="360" spans="1:8">
      <c r="A360" s="49">
        <v>8200844</v>
      </c>
      <c r="C360" s="45"/>
      <c r="D360" s="45" t="s">
        <v>316</v>
      </c>
      <c r="E360" s="27" t="s">
        <v>442</v>
      </c>
      <c r="F360" s="28" t="s">
        <v>1155</v>
      </c>
      <c r="G360" s="48" t="s">
        <v>737</v>
      </c>
      <c r="H360" s="48" t="s">
        <v>737</v>
      </c>
    </row>
    <row r="361" spans="1:8">
      <c r="A361" s="49">
        <v>8200845</v>
      </c>
      <c r="C361" s="45"/>
      <c r="D361" s="45" t="s">
        <v>316</v>
      </c>
      <c r="E361" s="27" t="s">
        <v>443</v>
      </c>
      <c r="F361" s="28" t="s">
        <v>1155</v>
      </c>
      <c r="G361" s="48" t="s">
        <v>737</v>
      </c>
      <c r="H361" s="48" t="s">
        <v>737</v>
      </c>
    </row>
    <row r="362" spans="1:8">
      <c r="A362" s="49">
        <v>8200846</v>
      </c>
      <c r="C362" s="45"/>
      <c r="D362" s="45" t="s">
        <v>316</v>
      </c>
      <c r="E362" s="27" t="s">
        <v>444</v>
      </c>
      <c r="F362" s="28" t="s">
        <v>1155</v>
      </c>
      <c r="G362" s="48" t="s">
        <v>737</v>
      </c>
      <c r="H362" s="48" t="s">
        <v>737</v>
      </c>
    </row>
    <row r="363" spans="1:8">
      <c r="A363" s="49">
        <v>8200847</v>
      </c>
      <c r="C363" s="45"/>
      <c r="D363" s="45" t="s">
        <v>316</v>
      </c>
      <c r="E363" s="257" t="s">
        <v>445</v>
      </c>
      <c r="F363" s="28" t="s">
        <v>1155</v>
      </c>
      <c r="G363" s="48" t="s">
        <v>737</v>
      </c>
      <c r="H363" s="48" t="s">
        <v>737</v>
      </c>
    </row>
    <row r="364" spans="1:8">
      <c r="A364" s="49">
        <v>8200848</v>
      </c>
      <c r="C364" s="45"/>
      <c r="D364" s="45" t="s">
        <v>316</v>
      </c>
      <c r="E364" s="27" t="s">
        <v>446</v>
      </c>
      <c r="F364" s="28" t="s">
        <v>1155</v>
      </c>
      <c r="G364" s="48" t="s">
        <v>737</v>
      </c>
      <c r="H364" s="48" t="s">
        <v>737</v>
      </c>
    </row>
    <row r="365" spans="1:8">
      <c r="A365" s="49">
        <v>8200850</v>
      </c>
      <c r="C365" s="45"/>
      <c r="D365" s="45" t="s">
        <v>316</v>
      </c>
      <c r="E365" s="27" t="s">
        <v>447</v>
      </c>
      <c r="F365" s="28" t="s">
        <v>1155</v>
      </c>
      <c r="G365" s="48" t="s">
        <v>737</v>
      </c>
      <c r="H365" s="48" t="s">
        <v>737</v>
      </c>
    </row>
    <row r="366" spans="1:8">
      <c r="A366" s="49">
        <v>8200852</v>
      </c>
      <c r="C366" s="45"/>
      <c r="D366" s="45" t="s">
        <v>316</v>
      </c>
      <c r="E366" s="257" t="s">
        <v>448</v>
      </c>
      <c r="F366" s="28" t="s">
        <v>1155</v>
      </c>
      <c r="G366" s="48" t="s">
        <v>737</v>
      </c>
      <c r="H366" s="48" t="s">
        <v>737</v>
      </c>
    </row>
    <row r="367" spans="1:8">
      <c r="A367" s="49">
        <v>8200853</v>
      </c>
      <c r="C367" s="45"/>
      <c r="D367" s="45" t="s">
        <v>316</v>
      </c>
      <c r="E367" s="257" t="s">
        <v>449</v>
      </c>
      <c r="F367" s="28" t="s">
        <v>1155</v>
      </c>
      <c r="G367" s="48" t="s">
        <v>737</v>
      </c>
      <c r="H367" s="48" t="s">
        <v>737</v>
      </c>
    </row>
    <row r="368" spans="1:8">
      <c r="A368" s="49">
        <v>8200854</v>
      </c>
      <c r="C368" s="45"/>
      <c r="D368" s="45" t="s">
        <v>316</v>
      </c>
      <c r="E368" s="257" t="s">
        <v>450</v>
      </c>
      <c r="F368" s="28" t="s">
        <v>1155</v>
      </c>
      <c r="G368" s="48" t="s">
        <v>737</v>
      </c>
      <c r="H368" s="48" t="s">
        <v>737</v>
      </c>
    </row>
    <row r="369" spans="1:8">
      <c r="A369" s="49">
        <v>8200855</v>
      </c>
      <c r="C369" s="45"/>
      <c r="D369" s="45" t="s">
        <v>316</v>
      </c>
      <c r="E369" s="257" t="s">
        <v>451</v>
      </c>
      <c r="F369" s="28" t="s">
        <v>1155</v>
      </c>
      <c r="G369" s="48" t="s">
        <v>737</v>
      </c>
      <c r="H369" s="48" t="s">
        <v>737</v>
      </c>
    </row>
    <row r="370" spans="1:8">
      <c r="A370" s="49">
        <v>8200856</v>
      </c>
      <c r="C370" s="45"/>
      <c r="D370" s="45" t="s">
        <v>316</v>
      </c>
      <c r="E370" s="257" t="s">
        <v>452</v>
      </c>
      <c r="F370" s="28" t="s">
        <v>1155</v>
      </c>
      <c r="G370" s="48" t="s">
        <v>737</v>
      </c>
      <c r="H370" s="48" t="s">
        <v>737</v>
      </c>
    </row>
    <row r="371" spans="1:8">
      <c r="A371" s="49">
        <v>8200857</v>
      </c>
      <c r="C371" s="45"/>
      <c r="D371" s="45" t="s">
        <v>316</v>
      </c>
      <c r="E371" s="257" t="s">
        <v>453</v>
      </c>
      <c r="F371" s="28" t="s">
        <v>1155</v>
      </c>
      <c r="G371" s="48" t="s">
        <v>737</v>
      </c>
      <c r="H371" s="48" t="s">
        <v>737</v>
      </c>
    </row>
    <row r="372" spans="1:8">
      <c r="A372" s="49">
        <v>8200862</v>
      </c>
      <c r="C372" s="45"/>
      <c r="D372" s="45" t="s">
        <v>316</v>
      </c>
      <c r="E372" s="257" t="s">
        <v>454</v>
      </c>
      <c r="F372" s="28" t="s">
        <v>1155</v>
      </c>
      <c r="G372" s="48" t="s">
        <v>737</v>
      </c>
      <c r="H372" s="48" t="s">
        <v>737</v>
      </c>
    </row>
    <row r="373" spans="1:8">
      <c r="A373" s="49">
        <v>8200863</v>
      </c>
      <c r="C373" s="45"/>
      <c r="D373" s="45" t="s">
        <v>316</v>
      </c>
      <c r="E373" s="257" t="s">
        <v>455</v>
      </c>
      <c r="F373" s="28" t="s">
        <v>1155</v>
      </c>
      <c r="G373" s="48" t="s">
        <v>737</v>
      </c>
      <c r="H373" s="48" t="s">
        <v>737</v>
      </c>
    </row>
    <row r="374" spans="1:8">
      <c r="A374" s="49">
        <v>8200864</v>
      </c>
      <c r="C374" s="45"/>
      <c r="D374" s="45" t="s">
        <v>316</v>
      </c>
      <c r="E374" s="257" t="s">
        <v>456</v>
      </c>
      <c r="F374" s="28" t="s">
        <v>1155</v>
      </c>
      <c r="G374" s="48" t="s">
        <v>737</v>
      </c>
      <c r="H374" s="48" t="s">
        <v>737</v>
      </c>
    </row>
    <row r="375" spans="1:8">
      <c r="A375" s="49">
        <v>8200865</v>
      </c>
      <c r="C375" s="45"/>
      <c r="D375" s="45" t="s">
        <v>316</v>
      </c>
      <c r="E375" s="257" t="s">
        <v>457</v>
      </c>
      <c r="F375" s="28" t="s">
        <v>1155</v>
      </c>
      <c r="G375" s="48" t="s">
        <v>737</v>
      </c>
      <c r="H375" s="48" t="s">
        <v>737</v>
      </c>
    </row>
    <row r="376" spans="1:8" ht="30">
      <c r="A376" s="49">
        <v>8200866</v>
      </c>
      <c r="C376" s="45"/>
      <c r="D376" s="45" t="s">
        <v>316</v>
      </c>
      <c r="E376" s="257" t="s">
        <v>458</v>
      </c>
      <c r="F376" s="28" t="s">
        <v>1155</v>
      </c>
      <c r="G376" s="48" t="s">
        <v>737</v>
      </c>
      <c r="H376" s="48" t="s">
        <v>737</v>
      </c>
    </row>
    <row r="377" spans="1:8" ht="30">
      <c r="A377" s="49">
        <v>8200868</v>
      </c>
      <c r="C377" s="45"/>
      <c r="D377" s="45" t="s">
        <v>386</v>
      </c>
      <c r="E377" s="257" t="s">
        <v>459</v>
      </c>
      <c r="F377" s="28" t="s">
        <v>1155</v>
      </c>
      <c r="G377" s="48" t="s">
        <v>737</v>
      </c>
      <c r="H377" s="48" t="s">
        <v>737</v>
      </c>
    </row>
    <row r="378" spans="1:8">
      <c r="A378" s="49">
        <v>8200881</v>
      </c>
      <c r="B378" s="257"/>
      <c r="C378" s="257"/>
      <c r="D378" s="259" t="s">
        <v>386</v>
      </c>
      <c r="E378" s="257" t="s">
        <v>460</v>
      </c>
      <c r="F378" s="28" t="s">
        <v>1155</v>
      </c>
      <c r="G378" s="48" t="s">
        <v>737</v>
      </c>
      <c r="H378" s="48" t="s">
        <v>737</v>
      </c>
    </row>
    <row r="379" spans="1:8">
      <c r="A379" s="49">
        <v>8200882</v>
      </c>
      <c r="B379" s="257"/>
      <c r="C379" s="257"/>
      <c r="D379" s="259" t="s">
        <v>386</v>
      </c>
      <c r="E379" s="257" t="s">
        <v>461</v>
      </c>
      <c r="F379" s="28" t="s">
        <v>1155</v>
      </c>
      <c r="G379" s="48" t="s">
        <v>737</v>
      </c>
      <c r="H379" s="48" t="s">
        <v>737</v>
      </c>
    </row>
    <row r="380" spans="1:8">
      <c r="A380" s="49">
        <v>8200883</v>
      </c>
      <c r="B380" s="257"/>
      <c r="C380" s="257"/>
      <c r="D380" s="259" t="s">
        <v>386</v>
      </c>
      <c r="E380" s="257" t="s">
        <v>462</v>
      </c>
      <c r="F380" s="28" t="s">
        <v>1155</v>
      </c>
      <c r="G380" s="48" t="s">
        <v>737</v>
      </c>
      <c r="H380" s="48" t="s">
        <v>737</v>
      </c>
    </row>
    <row r="381" spans="1:8">
      <c r="A381" s="49">
        <v>8200884</v>
      </c>
      <c r="B381" s="257"/>
      <c r="C381" s="257"/>
      <c r="D381" s="259" t="s">
        <v>386</v>
      </c>
      <c r="E381" s="257" t="s">
        <v>463</v>
      </c>
      <c r="F381" s="28" t="s">
        <v>1155</v>
      </c>
      <c r="G381" s="48" t="s">
        <v>737</v>
      </c>
      <c r="H381" s="48" t="s">
        <v>737</v>
      </c>
    </row>
    <row r="382" spans="1:8">
      <c r="A382" s="49">
        <v>8200890</v>
      </c>
      <c r="C382" s="45"/>
      <c r="D382" s="45" t="s">
        <v>386</v>
      </c>
      <c r="E382" s="257" t="s">
        <v>464</v>
      </c>
      <c r="F382" s="28" t="s">
        <v>1155</v>
      </c>
      <c r="G382" s="48" t="s">
        <v>737</v>
      </c>
      <c r="H382" s="48" t="s">
        <v>737</v>
      </c>
    </row>
    <row r="383" spans="1:8">
      <c r="A383" s="49">
        <v>8200892</v>
      </c>
      <c r="C383" s="45"/>
      <c r="D383" s="45" t="s">
        <v>316</v>
      </c>
      <c r="E383" s="257" t="s">
        <v>465</v>
      </c>
      <c r="F383" s="28" t="s">
        <v>1155</v>
      </c>
      <c r="G383" s="48" t="s">
        <v>737</v>
      </c>
      <c r="H383" s="48" t="s">
        <v>737</v>
      </c>
    </row>
    <row r="384" spans="1:8">
      <c r="A384" s="49">
        <v>8200893</v>
      </c>
      <c r="C384" s="45"/>
      <c r="D384" s="45" t="s">
        <v>386</v>
      </c>
      <c r="E384" s="257" t="s">
        <v>466</v>
      </c>
      <c r="F384" s="28" t="s">
        <v>1155</v>
      </c>
      <c r="G384" s="48" t="s">
        <v>737</v>
      </c>
      <c r="H384" s="48" t="s">
        <v>737</v>
      </c>
    </row>
    <row r="385" spans="1:8">
      <c r="A385" s="49">
        <v>8200894</v>
      </c>
      <c r="C385" s="45"/>
      <c r="D385" s="45" t="s">
        <v>386</v>
      </c>
      <c r="E385" s="257" t="s">
        <v>467</v>
      </c>
      <c r="F385" s="28" t="s">
        <v>1155</v>
      </c>
      <c r="G385" s="48" t="s">
        <v>737</v>
      </c>
      <c r="H385" s="48" t="s">
        <v>737</v>
      </c>
    </row>
    <row r="386" spans="1:8">
      <c r="A386" s="49">
        <v>8200920</v>
      </c>
      <c r="C386" s="45"/>
      <c r="D386" s="45" t="s">
        <v>386</v>
      </c>
      <c r="E386" s="257" t="s">
        <v>468</v>
      </c>
      <c r="F386" s="28" t="s">
        <v>1155</v>
      </c>
      <c r="G386" s="48" t="s">
        <v>737</v>
      </c>
      <c r="H386" s="48" t="s">
        <v>737</v>
      </c>
    </row>
    <row r="387" spans="1:8">
      <c r="A387" s="49">
        <v>8200931</v>
      </c>
      <c r="C387" s="45"/>
      <c r="D387" s="45" t="s">
        <v>386</v>
      </c>
      <c r="E387" s="257" t="s">
        <v>469</v>
      </c>
      <c r="F387" s="28" t="s">
        <v>1155</v>
      </c>
      <c r="G387" s="48" t="s">
        <v>737</v>
      </c>
      <c r="H387" s="48" t="s">
        <v>737</v>
      </c>
    </row>
    <row r="388" spans="1:8">
      <c r="A388" s="49">
        <v>8200932</v>
      </c>
      <c r="C388" s="45"/>
      <c r="D388" s="45" t="s">
        <v>386</v>
      </c>
      <c r="E388" s="257" t="s">
        <v>470</v>
      </c>
      <c r="F388" s="28" t="s">
        <v>1155</v>
      </c>
      <c r="G388" s="48" t="s">
        <v>737</v>
      </c>
      <c r="H388" s="48" t="s">
        <v>737</v>
      </c>
    </row>
    <row r="389" spans="1:8">
      <c r="A389" s="49">
        <v>8200933</v>
      </c>
      <c r="C389" s="45"/>
      <c r="D389" s="45" t="s">
        <v>386</v>
      </c>
      <c r="E389" s="257" t="s">
        <v>471</v>
      </c>
      <c r="F389" s="28" t="s">
        <v>1155</v>
      </c>
      <c r="G389" s="48" t="s">
        <v>737</v>
      </c>
      <c r="H389" s="48" t="s">
        <v>737</v>
      </c>
    </row>
    <row r="390" spans="1:8">
      <c r="A390" s="49">
        <v>8200934</v>
      </c>
      <c r="C390" s="45"/>
      <c r="D390" s="45" t="s">
        <v>386</v>
      </c>
      <c r="E390" s="257" t="s">
        <v>472</v>
      </c>
      <c r="F390" s="28" t="s">
        <v>1155</v>
      </c>
      <c r="G390" s="48" t="s">
        <v>737</v>
      </c>
      <c r="H390" s="48" t="s">
        <v>737</v>
      </c>
    </row>
    <row r="391" spans="1:8">
      <c r="A391" s="49">
        <v>8200935</v>
      </c>
      <c r="C391" s="45"/>
      <c r="D391" s="45" t="s">
        <v>386</v>
      </c>
      <c r="E391" s="257" t="s">
        <v>473</v>
      </c>
      <c r="F391" s="28" t="s">
        <v>1155</v>
      </c>
      <c r="G391" s="48" t="s">
        <v>737</v>
      </c>
      <c r="H391" s="48" t="s">
        <v>737</v>
      </c>
    </row>
    <row r="392" spans="1:8">
      <c r="A392" s="49">
        <v>8200936</v>
      </c>
      <c r="C392" s="45"/>
      <c r="D392" s="45" t="s">
        <v>386</v>
      </c>
      <c r="E392" s="257" t="s">
        <v>474</v>
      </c>
      <c r="F392" s="28" t="s">
        <v>1155</v>
      </c>
      <c r="G392" s="48" t="s">
        <v>737</v>
      </c>
      <c r="H392" s="48" t="s">
        <v>737</v>
      </c>
    </row>
    <row r="393" spans="1:8">
      <c r="A393" s="49">
        <v>8200937</v>
      </c>
      <c r="C393" s="45"/>
      <c r="D393" s="45" t="s">
        <v>386</v>
      </c>
      <c r="E393" s="257" t="s">
        <v>475</v>
      </c>
      <c r="F393" s="28" t="s">
        <v>1155</v>
      </c>
      <c r="G393" s="48" t="s">
        <v>737</v>
      </c>
      <c r="H393" s="48" t="s">
        <v>737</v>
      </c>
    </row>
    <row r="394" spans="1:8">
      <c r="A394" s="49">
        <v>8200938</v>
      </c>
      <c r="C394" s="45"/>
      <c r="D394" s="45" t="s">
        <v>386</v>
      </c>
      <c r="E394" s="257" t="s">
        <v>476</v>
      </c>
      <c r="F394" s="28" t="s">
        <v>1155</v>
      </c>
      <c r="G394" s="48" t="s">
        <v>737</v>
      </c>
      <c r="H394" s="48" t="s">
        <v>737</v>
      </c>
    </row>
    <row r="395" spans="1:8">
      <c r="A395" s="49">
        <v>8200940</v>
      </c>
      <c r="C395" s="45"/>
      <c r="D395" s="45" t="s">
        <v>386</v>
      </c>
      <c r="E395" s="27" t="s">
        <v>477</v>
      </c>
      <c r="F395" s="28" t="s">
        <v>1155</v>
      </c>
      <c r="G395" s="48" t="s">
        <v>737</v>
      </c>
      <c r="H395" s="48" t="s">
        <v>737</v>
      </c>
    </row>
    <row r="396" spans="1:8">
      <c r="A396" s="49">
        <v>8200941</v>
      </c>
      <c r="C396" s="45"/>
      <c r="D396" s="45" t="s">
        <v>478</v>
      </c>
      <c r="E396" s="27" t="s">
        <v>479</v>
      </c>
      <c r="F396" s="28" t="s">
        <v>1155</v>
      </c>
      <c r="G396" s="48" t="s">
        <v>737</v>
      </c>
      <c r="H396" s="48" t="s">
        <v>737</v>
      </c>
    </row>
    <row r="397" spans="1:8">
      <c r="A397" s="49">
        <v>8200960</v>
      </c>
      <c r="C397" s="45"/>
      <c r="D397" s="45" t="s">
        <v>386</v>
      </c>
      <c r="E397" s="257" t="s">
        <v>480</v>
      </c>
      <c r="F397" s="28" t="s">
        <v>1155</v>
      </c>
      <c r="G397" s="48" t="s">
        <v>737</v>
      </c>
      <c r="H397" s="48" t="s">
        <v>737</v>
      </c>
    </row>
    <row r="398" spans="1:8">
      <c r="A398" s="49">
        <v>8200990</v>
      </c>
      <c r="C398" s="45"/>
      <c r="D398" s="45" t="s">
        <v>316</v>
      </c>
      <c r="E398" s="257" t="s">
        <v>481</v>
      </c>
      <c r="F398" s="28" t="s">
        <v>1155</v>
      </c>
      <c r="G398" s="48" t="s">
        <v>737</v>
      </c>
      <c r="H398" s="48" t="s">
        <v>737</v>
      </c>
    </row>
    <row r="399" spans="1:8">
      <c r="A399" s="49">
        <v>8201004</v>
      </c>
      <c r="C399" s="45"/>
      <c r="D399" s="45" t="s">
        <v>316</v>
      </c>
      <c r="E399" s="257" t="s">
        <v>482</v>
      </c>
      <c r="F399" s="28" t="s">
        <v>1155</v>
      </c>
      <c r="G399" s="48" t="s">
        <v>737</v>
      </c>
      <c r="H399" s="48" t="s">
        <v>737</v>
      </c>
    </row>
    <row r="400" spans="1:8">
      <c r="A400" s="49">
        <v>8201005</v>
      </c>
      <c r="C400" s="45"/>
      <c r="D400" s="45" t="s">
        <v>316</v>
      </c>
      <c r="E400" s="257" t="s">
        <v>483</v>
      </c>
      <c r="F400" s="28" t="s">
        <v>1155</v>
      </c>
      <c r="G400" s="48" t="s">
        <v>737</v>
      </c>
      <c r="H400" s="48" t="s">
        <v>737</v>
      </c>
    </row>
    <row r="401" spans="1:8">
      <c r="A401" s="49">
        <v>8201006</v>
      </c>
      <c r="C401" s="45"/>
      <c r="D401" s="45" t="s">
        <v>316</v>
      </c>
      <c r="E401" s="257" t="s">
        <v>484</v>
      </c>
      <c r="F401" s="28" t="s">
        <v>1155</v>
      </c>
      <c r="G401" s="48" t="s">
        <v>737</v>
      </c>
      <c r="H401" s="48" t="s">
        <v>737</v>
      </c>
    </row>
    <row r="402" spans="1:8">
      <c r="A402" s="49">
        <v>8201007</v>
      </c>
      <c r="C402" s="45"/>
      <c r="D402" s="45" t="s">
        <v>316</v>
      </c>
      <c r="E402" s="257" t="s">
        <v>485</v>
      </c>
      <c r="F402" s="28" t="s">
        <v>1155</v>
      </c>
      <c r="G402" s="48" t="s">
        <v>737</v>
      </c>
      <c r="H402" s="48" t="s">
        <v>737</v>
      </c>
    </row>
    <row r="403" spans="1:8">
      <c r="A403" s="49">
        <v>8201008</v>
      </c>
      <c r="C403" s="45"/>
      <c r="D403" s="45" t="s">
        <v>316</v>
      </c>
      <c r="E403" s="257" t="s">
        <v>486</v>
      </c>
      <c r="F403" s="28" t="s">
        <v>1155</v>
      </c>
      <c r="G403" s="48" t="s">
        <v>737</v>
      </c>
      <c r="H403" s="48" t="s">
        <v>737</v>
      </c>
    </row>
    <row r="404" spans="1:8">
      <c r="A404" s="49">
        <v>8201090</v>
      </c>
      <c r="C404" s="45"/>
      <c r="D404" s="45" t="s">
        <v>487</v>
      </c>
      <c r="E404" s="257" t="s">
        <v>488</v>
      </c>
      <c r="F404" s="28" t="s">
        <v>1155</v>
      </c>
      <c r="G404" s="48" t="s">
        <v>737</v>
      </c>
      <c r="H404" s="48" t="s">
        <v>737</v>
      </c>
    </row>
    <row r="405" spans="1:8" ht="30">
      <c r="A405" s="49">
        <v>8201131</v>
      </c>
      <c r="C405" s="45"/>
      <c r="D405" s="45" t="s">
        <v>386</v>
      </c>
      <c r="E405" s="257" t="s">
        <v>489</v>
      </c>
      <c r="F405" s="28" t="s">
        <v>1155</v>
      </c>
      <c r="G405" s="48" t="s">
        <v>737</v>
      </c>
      <c r="H405" s="48" t="s">
        <v>737</v>
      </c>
    </row>
    <row r="406" spans="1:8">
      <c r="A406" s="49">
        <v>8201132</v>
      </c>
      <c r="C406" s="45"/>
      <c r="D406" s="45" t="s">
        <v>386</v>
      </c>
      <c r="E406" s="257" t="s">
        <v>490</v>
      </c>
      <c r="F406" s="28" t="s">
        <v>1155</v>
      </c>
      <c r="G406" s="48" t="s">
        <v>737</v>
      </c>
      <c r="H406" s="48" t="s">
        <v>737</v>
      </c>
    </row>
    <row r="407" spans="1:8">
      <c r="A407" s="49">
        <v>7009830</v>
      </c>
      <c r="C407" s="45"/>
      <c r="D407" s="45" t="s">
        <v>386</v>
      </c>
      <c r="E407" s="257" t="s">
        <v>491</v>
      </c>
      <c r="F407" s="28" t="s">
        <v>1155</v>
      </c>
      <c r="G407" s="48" t="s">
        <v>737</v>
      </c>
      <c r="H407" s="48" t="s">
        <v>737</v>
      </c>
    </row>
    <row r="408" spans="1:8">
      <c r="A408" s="49">
        <v>3420700</v>
      </c>
      <c r="D408" s="45" t="s">
        <v>386</v>
      </c>
      <c r="E408" s="27" t="s">
        <v>492</v>
      </c>
      <c r="F408" s="28" t="s">
        <v>1155</v>
      </c>
      <c r="G408" s="48" t="s">
        <v>737</v>
      </c>
      <c r="H408" s="48" t="s">
        <v>737</v>
      </c>
    </row>
    <row r="409" spans="1:8">
      <c r="A409" s="49">
        <v>2402920</v>
      </c>
      <c r="B409" s="50"/>
      <c r="D409" s="45" t="s">
        <v>386</v>
      </c>
      <c r="E409" s="27" t="s">
        <v>493</v>
      </c>
      <c r="F409" s="28" t="s">
        <v>1155</v>
      </c>
      <c r="G409" s="48" t="s">
        <v>737</v>
      </c>
      <c r="H409" s="48" t="s">
        <v>737</v>
      </c>
    </row>
    <row r="410" spans="1:8">
      <c r="A410" s="49">
        <v>8201170</v>
      </c>
      <c r="B410" s="50"/>
      <c r="D410" s="45" t="s">
        <v>386</v>
      </c>
      <c r="E410" s="27" t="s">
        <v>494</v>
      </c>
      <c r="F410" s="28" t="s">
        <v>1155</v>
      </c>
      <c r="G410" s="48" t="s">
        <v>737</v>
      </c>
      <c r="H410" s="48" t="s">
        <v>737</v>
      </c>
    </row>
    <row r="411" spans="1:8">
      <c r="A411" s="49">
        <v>4620972</v>
      </c>
      <c r="D411" s="45" t="s">
        <v>316</v>
      </c>
      <c r="E411" s="27" t="s">
        <v>495</v>
      </c>
      <c r="F411" s="28" t="s">
        <v>1155</v>
      </c>
      <c r="G411" s="48" t="s">
        <v>737</v>
      </c>
      <c r="H411" s="48" t="s">
        <v>737</v>
      </c>
    </row>
    <row r="412" spans="1:8">
      <c r="A412" s="49">
        <v>2407521</v>
      </c>
      <c r="D412" s="45" t="s">
        <v>316</v>
      </c>
      <c r="E412" s="27" t="s">
        <v>496</v>
      </c>
      <c r="F412" s="28" t="s">
        <v>1155</v>
      </c>
      <c r="G412" s="48" t="s">
        <v>737</v>
      </c>
      <c r="H412" s="48" t="s">
        <v>737</v>
      </c>
    </row>
    <row r="413" spans="1:8">
      <c r="A413" s="49">
        <v>2409728</v>
      </c>
      <c r="D413" s="45" t="s">
        <v>316</v>
      </c>
      <c r="E413" s="27" t="s">
        <v>497</v>
      </c>
      <c r="F413" s="28" t="s">
        <v>1155</v>
      </c>
      <c r="G413" s="48" t="s">
        <v>737</v>
      </c>
      <c r="H413" s="48" t="s">
        <v>737</v>
      </c>
    </row>
    <row r="414" spans="1:8">
      <c r="A414" s="49">
        <v>8019390</v>
      </c>
      <c r="D414" s="45" t="s">
        <v>316</v>
      </c>
      <c r="E414" s="257" t="s">
        <v>498</v>
      </c>
      <c r="F414" s="28" t="s">
        <v>1155</v>
      </c>
      <c r="G414" s="48" t="s">
        <v>737</v>
      </c>
      <c r="H414" s="48" t="s">
        <v>737</v>
      </c>
    </row>
    <row r="415" spans="1:8">
      <c r="A415" s="49">
        <v>8201640</v>
      </c>
      <c r="D415" s="45" t="s">
        <v>316</v>
      </c>
      <c r="E415" s="257" t="s">
        <v>499</v>
      </c>
      <c r="F415" s="28" t="s">
        <v>1155</v>
      </c>
      <c r="G415" s="48" t="s">
        <v>737</v>
      </c>
      <c r="H415" s="48" t="s">
        <v>737</v>
      </c>
    </row>
    <row r="416" spans="1:8">
      <c r="A416" s="49">
        <v>8201820</v>
      </c>
      <c r="D416" s="45" t="s">
        <v>316</v>
      </c>
      <c r="E416" s="27" t="s">
        <v>500</v>
      </c>
      <c r="F416" s="28" t="s">
        <v>1155</v>
      </c>
      <c r="G416" s="48" t="s">
        <v>737</v>
      </c>
      <c r="H416" s="48" t="s">
        <v>737</v>
      </c>
    </row>
    <row r="417" spans="1:8">
      <c r="A417" s="49">
        <v>8201040</v>
      </c>
      <c r="D417" s="45" t="s">
        <v>316</v>
      </c>
      <c r="E417" s="27" t="s">
        <v>501</v>
      </c>
      <c r="F417" s="28" t="s">
        <v>1155</v>
      </c>
      <c r="G417" s="48" t="s">
        <v>737</v>
      </c>
      <c r="H417" s="48" t="s">
        <v>737</v>
      </c>
    </row>
    <row r="418" spans="1:8">
      <c r="A418" s="49">
        <v>8201780</v>
      </c>
      <c r="D418" s="45" t="s">
        <v>316</v>
      </c>
      <c r="E418" s="27" t="s">
        <v>502</v>
      </c>
      <c r="F418" s="28" t="s">
        <v>1155</v>
      </c>
      <c r="G418" s="48" t="s">
        <v>737</v>
      </c>
      <c r="H418" s="48" t="s">
        <v>737</v>
      </c>
    </row>
    <row r="419" spans="1:8">
      <c r="A419" s="49">
        <v>8201878</v>
      </c>
      <c r="C419" s="45"/>
      <c r="D419" s="45" t="s">
        <v>487</v>
      </c>
      <c r="E419" s="257" t="s">
        <v>503</v>
      </c>
      <c r="F419" s="28" t="s">
        <v>1155</v>
      </c>
      <c r="G419" s="48" t="s">
        <v>737</v>
      </c>
      <c r="H419" s="48" t="s">
        <v>737</v>
      </c>
    </row>
    <row r="420" spans="1:8">
      <c r="A420" s="49">
        <v>8201890</v>
      </c>
      <c r="C420" s="45"/>
      <c r="D420" s="45" t="s">
        <v>316</v>
      </c>
      <c r="E420" s="257" t="s">
        <v>504</v>
      </c>
      <c r="F420" s="28" t="s">
        <v>1155</v>
      </c>
      <c r="G420" s="48" t="s">
        <v>737</v>
      </c>
      <c r="H420" s="48" t="s">
        <v>737</v>
      </c>
    </row>
    <row r="421" spans="1:8">
      <c r="A421" s="49">
        <v>8202000</v>
      </c>
      <c r="C421" s="45"/>
      <c r="D421" s="45" t="s">
        <v>316</v>
      </c>
      <c r="E421" s="27" t="s">
        <v>505</v>
      </c>
      <c r="F421" s="28" t="s">
        <v>1155</v>
      </c>
      <c r="G421" s="48" t="s">
        <v>737</v>
      </c>
      <c r="H421" s="48" t="s">
        <v>737</v>
      </c>
    </row>
    <row r="422" spans="1:8">
      <c r="A422" s="49">
        <v>3429442</v>
      </c>
      <c r="C422" s="45"/>
      <c r="D422" s="45" t="s">
        <v>316</v>
      </c>
      <c r="E422" s="257" t="s">
        <v>506</v>
      </c>
      <c r="F422" s="28" t="s">
        <v>1155</v>
      </c>
      <c r="G422" s="48" t="s">
        <v>737</v>
      </c>
      <c r="H422" s="48" t="s">
        <v>737</v>
      </c>
    </row>
    <row r="423" spans="1:8">
      <c r="A423" s="49">
        <v>8202471</v>
      </c>
      <c r="C423" s="45"/>
      <c r="D423" s="45" t="s">
        <v>386</v>
      </c>
      <c r="E423" s="27" t="s">
        <v>507</v>
      </c>
      <c r="F423" s="28" t="s">
        <v>1155</v>
      </c>
      <c r="G423" s="48" t="s">
        <v>737</v>
      </c>
      <c r="H423" s="48" t="s">
        <v>737</v>
      </c>
    </row>
    <row r="424" spans="1:8">
      <c r="A424" s="49">
        <v>8202231</v>
      </c>
      <c r="C424" s="45"/>
      <c r="D424" s="45" t="s">
        <v>316</v>
      </c>
      <c r="E424" s="27" t="s">
        <v>508</v>
      </c>
      <c r="F424" s="28" t="s">
        <v>1155</v>
      </c>
      <c r="G424" s="48" t="s">
        <v>737</v>
      </c>
      <c r="H424" s="48" t="s">
        <v>737</v>
      </c>
    </row>
    <row r="425" spans="1:8">
      <c r="A425" s="49">
        <v>8202232</v>
      </c>
      <c r="C425" s="45"/>
      <c r="D425" s="45" t="s">
        <v>316</v>
      </c>
      <c r="E425" s="27" t="s">
        <v>509</v>
      </c>
      <c r="F425" s="28" t="s">
        <v>1155</v>
      </c>
      <c r="G425" s="48" t="s">
        <v>737</v>
      </c>
      <c r="H425" s="48" t="s">
        <v>737</v>
      </c>
    </row>
    <row r="426" spans="1:8">
      <c r="A426" s="49">
        <v>8202233</v>
      </c>
      <c r="C426" s="45"/>
      <c r="D426" s="45" t="s">
        <v>316</v>
      </c>
      <c r="E426" s="27" t="s">
        <v>510</v>
      </c>
      <c r="F426" s="28" t="s">
        <v>1155</v>
      </c>
      <c r="G426" s="48" t="s">
        <v>737</v>
      </c>
      <c r="H426" s="48" t="s">
        <v>737</v>
      </c>
    </row>
    <row r="427" spans="1:8">
      <c r="A427" s="49">
        <v>8202234</v>
      </c>
      <c r="C427" s="45"/>
      <c r="D427" s="45" t="s">
        <v>316</v>
      </c>
      <c r="E427" s="27" t="s">
        <v>511</v>
      </c>
      <c r="F427" s="28" t="s">
        <v>1155</v>
      </c>
      <c r="G427" s="48" t="s">
        <v>737</v>
      </c>
      <c r="H427" s="48" t="s">
        <v>737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512</v>
      </c>
      <c r="F428" s="28" t="s">
        <v>1155</v>
      </c>
      <c r="G428" s="48" t="s">
        <v>737</v>
      </c>
      <c r="H428" s="48" t="s">
        <v>737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513</v>
      </c>
      <c r="F429" s="28" t="s">
        <v>1155</v>
      </c>
      <c r="G429" s="48" t="s">
        <v>737</v>
      </c>
      <c r="H429" s="48" t="s">
        <v>737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514</v>
      </c>
      <c r="F430" s="28" t="s">
        <v>1155</v>
      </c>
      <c r="G430" s="48" t="s">
        <v>737</v>
      </c>
      <c r="H430" s="48" t="s">
        <v>737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515</v>
      </c>
      <c r="F431" s="28" t="s">
        <v>1155</v>
      </c>
      <c r="G431" s="48" t="s">
        <v>737</v>
      </c>
      <c r="H431" s="48" t="s">
        <v>737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516</v>
      </c>
      <c r="F432" s="28" t="s">
        <v>1155</v>
      </c>
      <c r="G432" s="48" t="s">
        <v>737</v>
      </c>
      <c r="H432" s="48" t="s">
        <v>737</v>
      </c>
    </row>
    <row r="433" spans="1:8">
      <c r="A433" s="49">
        <v>8202490</v>
      </c>
      <c r="C433" s="45"/>
      <c r="D433" s="45" t="s">
        <v>17</v>
      </c>
      <c r="E433" s="257" t="s">
        <v>517</v>
      </c>
      <c r="F433" s="28" t="s">
        <v>1155</v>
      </c>
      <c r="G433" s="48" t="s">
        <v>737</v>
      </c>
      <c r="H433" s="48" t="s">
        <v>737</v>
      </c>
    </row>
    <row r="434" spans="1:8">
      <c r="A434" s="49">
        <v>8202491</v>
      </c>
      <c r="C434" s="45"/>
      <c r="D434" s="45" t="s">
        <v>17</v>
      </c>
      <c r="E434" s="257" t="s">
        <v>518</v>
      </c>
      <c r="F434" s="28" t="s">
        <v>1155</v>
      </c>
      <c r="G434" s="48" t="s">
        <v>737</v>
      </c>
      <c r="H434" s="48" t="s">
        <v>737</v>
      </c>
    </row>
    <row r="435" spans="1:8">
      <c r="A435" s="49">
        <v>8202460</v>
      </c>
      <c r="C435" s="45"/>
      <c r="D435" s="45" t="s">
        <v>17</v>
      </c>
      <c r="E435" s="257" t="s">
        <v>519</v>
      </c>
      <c r="F435" s="28" t="s">
        <v>1155</v>
      </c>
      <c r="G435" s="48" t="s">
        <v>737</v>
      </c>
      <c r="H435" s="48" t="s">
        <v>737</v>
      </c>
    </row>
    <row r="436" spans="1:8">
      <c r="A436" s="49">
        <v>8202470</v>
      </c>
      <c r="C436" s="45"/>
      <c r="D436" s="45" t="s">
        <v>17</v>
      </c>
      <c r="E436" s="257" t="s">
        <v>520</v>
      </c>
      <c r="F436" s="28" t="s">
        <v>1155</v>
      </c>
      <c r="G436" s="48" t="s">
        <v>737</v>
      </c>
      <c r="H436" s="48" t="s">
        <v>737</v>
      </c>
    </row>
    <row r="437" spans="1:8">
      <c r="A437" s="49">
        <v>8202472</v>
      </c>
      <c r="C437" s="45"/>
      <c r="D437" s="45" t="s">
        <v>17</v>
      </c>
      <c r="E437" s="257" t="s">
        <v>521</v>
      </c>
      <c r="F437" s="28" t="s">
        <v>1155</v>
      </c>
      <c r="G437" s="48" t="s">
        <v>737</v>
      </c>
      <c r="H437" s="48" t="s">
        <v>737</v>
      </c>
    </row>
    <row r="438" spans="1:8">
      <c r="A438" s="49">
        <v>8202473</v>
      </c>
      <c r="C438" s="45"/>
      <c r="D438" s="45" t="s">
        <v>17</v>
      </c>
      <c r="E438" s="257" t="s">
        <v>522</v>
      </c>
      <c r="F438" s="28" t="s">
        <v>1155</v>
      </c>
      <c r="G438" s="48" t="s">
        <v>737</v>
      </c>
      <c r="H438" s="48" t="s">
        <v>737</v>
      </c>
    </row>
    <row r="439" spans="1:8">
      <c r="A439" s="49">
        <v>8201520</v>
      </c>
      <c r="C439" s="45"/>
      <c r="D439" s="45" t="s">
        <v>17</v>
      </c>
      <c r="E439" s="257" t="s">
        <v>523</v>
      </c>
      <c r="F439" s="28" t="s">
        <v>1155</v>
      </c>
      <c r="G439" s="48" t="s">
        <v>737</v>
      </c>
      <c r="H439" s="48" t="s">
        <v>737</v>
      </c>
    </row>
    <row r="440" spans="1:8">
      <c r="A440" s="49">
        <v>3437070</v>
      </c>
      <c r="C440" s="45"/>
      <c r="D440" s="45" t="s">
        <v>17</v>
      </c>
      <c r="E440" s="257" t="s">
        <v>524</v>
      </c>
      <c r="F440" s="28" t="s">
        <v>1155</v>
      </c>
      <c r="G440" s="48" t="s">
        <v>737</v>
      </c>
      <c r="H440" s="48" t="s">
        <v>737</v>
      </c>
    </row>
    <row r="441" spans="1:8">
      <c r="A441" s="49">
        <v>8203012</v>
      </c>
      <c r="C441" s="45"/>
      <c r="D441" s="45" t="s">
        <v>17</v>
      </c>
      <c r="E441" s="257" t="s">
        <v>525</v>
      </c>
      <c r="F441" s="28" t="s">
        <v>1155</v>
      </c>
      <c r="G441" s="48" t="s">
        <v>737</v>
      </c>
      <c r="H441" s="48" t="s">
        <v>737</v>
      </c>
    </row>
    <row r="442" spans="1:8">
      <c r="A442" s="49">
        <v>8203013</v>
      </c>
      <c r="C442" s="45"/>
      <c r="D442" s="45" t="s">
        <v>17</v>
      </c>
      <c r="E442" s="257" t="s">
        <v>526</v>
      </c>
      <c r="F442" s="28" t="s">
        <v>1155</v>
      </c>
      <c r="G442" s="48" t="s">
        <v>737</v>
      </c>
      <c r="H442" s="48" t="s">
        <v>737</v>
      </c>
    </row>
    <row r="443" spans="1:8">
      <c r="A443" s="49">
        <v>8203014</v>
      </c>
      <c r="C443" s="45"/>
      <c r="D443" s="45" t="s">
        <v>17</v>
      </c>
      <c r="E443" s="257" t="s">
        <v>527</v>
      </c>
      <c r="F443" s="28" t="s">
        <v>1155</v>
      </c>
      <c r="G443" s="48" t="s">
        <v>737</v>
      </c>
      <c r="H443" s="48" t="s">
        <v>737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528</v>
      </c>
      <c r="F444" s="28" t="s">
        <v>1155</v>
      </c>
      <c r="G444" s="48" t="s">
        <v>737</v>
      </c>
      <c r="H444" s="48" t="s">
        <v>737</v>
      </c>
    </row>
    <row r="445" spans="1:8">
      <c r="A445" s="49">
        <v>3438190</v>
      </c>
      <c r="C445" s="45"/>
      <c r="D445" s="45" t="s">
        <v>17</v>
      </c>
      <c r="E445" s="257" t="s">
        <v>529</v>
      </c>
      <c r="F445" s="28" t="s">
        <v>1155</v>
      </c>
      <c r="G445" s="48" t="s">
        <v>737</v>
      </c>
      <c r="H445" s="48" t="s">
        <v>737</v>
      </c>
    </row>
    <row r="446" spans="1:8">
      <c r="A446" s="49">
        <v>3438191</v>
      </c>
      <c r="C446" s="45"/>
      <c r="D446" s="45" t="s">
        <v>17</v>
      </c>
      <c r="E446" s="257" t="s">
        <v>528</v>
      </c>
      <c r="F446" s="28" t="s">
        <v>1155</v>
      </c>
      <c r="G446" s="48" t="s">
        <v>737</v>
      </c>
      <c r="H446" s="48" t="s">
        <v>737</v>
      </c>
    </row>
    <row r="447" spans="1:8">
      <c r="A447" s="49">
        <v>3432911</v>
      </c>
      <c r="C447" s="45"/>
      <c r="D447" s="45" t="s">
        <v>17</v>
      </c>
      <c r="E447" s="257" t="s">
        <v>530</v>
      </c>
      <c r="F447" s="28" t="s">
        <v>1155</v>
      </c>
      <c r="G447" s="48" t="s">
        <v>737</v>
      </c>
      <c r="H447" s="48" t="s">
        <v>737</v>
      </c>
    </row>
    <row r="448" spans="1:8">
      <c r="A448" s="49">
        <v>8203990</v>
      </c>
      <c r="C448" s="45"/>
      <c r="D448" s="45" t="s">
        <v>17</v>
      </c>
      <c r="E448" s="257" t="s">
        <v>531</v>
      </c>
      <c r="F448" s="28" t="s">
        <v>1155</v>
      </c>
      <c r="G448" s="48" t="s">
        <v>737</v>
      </c>
      <c r="H448" s="48" t="s">
        <v>737</v>
      </c>
    </row>
    <row r="449" spans="1:8">
      <c r="A449" s="49">
        <v>8203940</v>
      </c>
      <c r="C449" s="45"/>
      <c r="D449" s="45" t="s">
        <v>17</v>
      </c>
      <c r="E449" s="257" t="s">
        <v>532</v>
      </c>
      <c r="F449" s="28" t="s">
        <v>1155</v>
      </c>
      <c r="G449" s="48" t="s">
        <v>737</v>
      </c>
      <c r="H449" s="48" t="s">
        <v>737</v>
      </c>
    </row>
    <row r="450" spans="1:8">
      <c r="A450" s="49">
        <v>8201522</v>
      </c>
      <c r="C450" s="45"/>
      <c r="D450" s="45" t="s">
        <v>17</v>
      </c>
      <c r="E450" s="257" t="s">
        <v>533</v>
      </c>
      <c r="F450" s="28" t="s">
        <v>1155</v>
      </c>
      <c r="G450" s="48" t="s">
        <v>737</v>
      </c>
      <c r="H450" s="48" t="s">
        <v>737</v>
      </c>
    </row>
    <row r="451" spans="1:8">
      <c r="A451" s="49">
        <v>8203900</v>
      </c>
      <c r="C451" s="45"/>
      <c r="D451" s="45" t="s">
        <v>17</v>
      </c>
      <c r="E451" s="257" t="s">
        <v>534</v>
      </c>
      <c r="F451" s="28" t="s">
        <v>1165</v>
      </c>
      <c r="G451" s="48" t="s">
        <v>737</v>
      </c>
      <c r="H451" s="48" t="s">
        <v>737</v>
      </c>
    </row>
    <row r="452" spans="1:8">
      <c r="A452" s="49">
        <v>8204470</v>
      </c>
      <c r="C452" s="45"/>
      <c r="D452" s="45" t="s">
        <v>17</v>
      </c>
      <c r="E452" s="257" t="s">
        <v>535</v>
      </c>
      <c r="F452" s="28" t="s">
        <v>1165</v>
      </c>
      <c r="G452" s="48" t="s">
        <v>737</v>
      </c>
      <c r="H452" s="48" t="s">
        <v>737</v>
      </c>
    </row>
    <row r="453" spans="1:8">
      <c r="A453" s="49">
        <v>7840311</v>
      </c>
      <c r="C453" s="45"/>
      <c r="D453" s="45" t="s">
        <v>426</v>
      </c>
      <c r="E453" s="257" t="s">
        <v>536</v>
      </c>
      <c r="F453" s="28" t="s">
        <v>1155</v>
      </c>
      <c r="G453" s="48" t="s">
        <v>737</v>
      </c>
      <c r="H453" s="48" t="s">
        <v>737</v>
      </c>
    </row>
    <row r="454" spans="1:8">
      <c r="A454" s="49">
        <v>7840312</v>
      </c>
      <c r="C454" s="45"/>
      <c r="D454" s="45" t="s">
        <v>426</v>
      </c>
      <c r="E454" s="257" t="s">
        <v>537</v>
      </c>
      <c r="F454" s="28" t="s">
        <v>1155</v>
      </c>
      <c r="G454" s="48" t="s">
        <v>737</v>
      </c>
      <c r="H454" s="48" t="s">
        <v>737</v>
      </c>
    </row>
    <row r="455" spans="1:8">
      <c r="A455" s="49">
        <v>8204821</v>
      </c>
      <c r="C455" s="45"/>
      <c r="D455" s="45" t="s">
        <v>538</v>
      </c>
      <c r="E455" s="257" t="s">
        <v>539</v>
      </c>
      <c r="F455" s="28" t="s">
        <v>1155</v>
      </c>
      <c r="G455" s="48" t="s">
        <v>737</v>
      </c>
      <c r="H455" s="48" t="s">
        <v>737</v>
      </c>
    </row>
    <row r="456" spans="1:8">
      <c r="A456" s="49">
        <v>8204822</v>
      </c>
      <c r="C456" s="45"/>
      <c r="D456" s="45" t="s">
        <v>538</v>
      </c>
      <c r="E456" s="257" t="s">
        <v>540</v>
      </c>
      <c r="F456" s="28" t="s">
        <v>1155</v>
      </c>
      <c r="G456" s="48" t="s">
        <v>737</v>
      </c>
      <c r="H456" s="48" t="s">
        <v>737</v>
      </c>
    </row>
    <row r="457" spans="1:8">
      <c r="A457" s="49">
        <v>8204823</v>
      </c>
      <c r="C457" s="45"/>
      <c r="D457" s="45" t="s">
        <v>538</v>
      </c>
      <c r="E457" s="257" t="s">
        <v>541</v>
      </c>
      <c r="F457" s="28" t="s">
        <v>1155</v>
      </c>
      <c r="G457" s="48" t="s">
        <v>737</v>
      </c>
      <c r="H457" s="48" t="s">
        <v>737</v>
      </c>
    </row>
    <row r="458" spans="1:8">
      <c r="A458" s="49">
        <v>8201521</v>
      </c>
      <c r="C458" s="45"/>
      <c r="D458" s="45" t="s">
        <v>542</v>
      </c>
      <c r="E458" s="257" t="s">
        <v>543</v>
      </c>
      <c r="F458" s="28" t="s">
        <v>1155</v>
      </c>
      <c r="G458" s="48" t="s">
        <v>737</v>
      </c>
      <c r="H458" s="48" t="s">
        <v>737</v>
      </c>
    </row>
    <row r="459" spans="1:8">
      <c r="A459" s="49">
        <v>8201502</v>
      </c>
      <c r="C459" s="45"/>
      <c r="D459" s="45" t="s">
        <v>542</v>
      </c>
      <c r="E459" s="257" t="s">
        <v>544</v>
      </c>
      <c r="F459" s="28" t="s">
        <v>1155</v>
      </c>
      <c r="G459" s="48" t="s">
        <v>737</v>
      </c>
      <c r="H459" s="48" t="s">
        <v>737</v>
      </c>
    </row>
    <row r="460" spans="1:8">
      <c r="A460" s="49">
        <v>8202220</v>
      </c>
      <c r="C460" s="45"/>
      <c r="D460" s="45" t="s">
        <v>542</v>
      </c>
      <c r="E460" s="257" t="s">
        <v>545</v>
      </c>
      <c r="F460" s="28" t="s">
        <v>1155</v>
      </c>
      <c r="G460" s="48" t="s">
        <v>737</v>
      </c>
      <c r="H460" s="48" t="s">
        <v>737</v>
      </c>
    </row>
    <row r="461" spans="1:8">
      <c r="A461" s="49">
        <v>8205110</v>
      </c>
      <c r="C461" s="45"/>
      <c r="D461" s="45" t="s">
        <v>4</v>
      </c>
      <c r="E461" s="257" t="s">
        <v>546</v>
      </c>
      <c r="F461" s="28" t="s">
        <v>1155</v>
      </c>
      <c r="G461" s="48" t="s">
        <v>737</v>
      </c>
      <c r="H461" s="48" t="s">
        <v>737</v>
      </c>
    </row>
    <row r="462" spans="1:8">
      <c r="A462" s="49">
        <v>8205101</v>
      </c>
      <c r="C462" s="45"/>
      <c r="D462" s="45" t="s">
        <v>17</v>
      </c>
      <c r="E462" s="257" t="s">
        <v>547</v>
      </c>
      <c r="F462" s="28" t="s">
        <v>1155</v>
      </c>
      <c r="G462" s="48" t="s">
        <v>737</v>
      </c>
      <c r="H462" s="48" t="s">
        <v>737</v>
      </c>
    </row>
    <row r="463" spans="1:8">
      <c r="A463" s="49">
        <v>3415801</v>
      </c>
      <c r="C463" s="45"/>
      <c r="D463" s="45" t="s">
        <v>17</v>
      </c>
      <c r="E463" s="257" t="s">
        <v>548</v>
      </c>
      <c r="F463" s="28" t="s">
        <v>1155</v>
      </c>
      <c r="G463" s="48" t="s">
        <v>737</v>
      </c>
      <c r="H463" s="48" t="s">
        <v>737</v>
      </c>
    </row>
    <row r="464" spans="1:8">
      <c r="A464" s="49">
        <v>8204806</v>
      </c>
      <c r="C464" s="45"/>
      <c r="D464" s="45" t="s">
        <v>538</v>
      </c>
      <c r="E464" s="257" t="s">
        <v>549</v>
      </c>
      <c r="F464" s="28" t="s">
        <v>1155</v>
      </c>
      <c r="G464" s="48" t="s">
        <v>737</v>
      </c>
      <c r="H464" s="48" t="s">
        <v>737</v>
      </c>
    </row>
    <row r="465" spans="1:8">
      <c r="A465" s="49">
        <v>8204807</v>
      </c>
      <c r="C465" s="45"/>
      <c r="D465" s="45" t="s">
        <v>538</v>
      </c>
      <c r="E465" s="257" t="s">
        <v>550</v>
      </c>
      <c r="F465" s="28" t="s">
        <v>1155</v>
      </c>
      <c r="G465" s="48" t="s">
        <v>737</v>
      </c>
      <c r="H465" s="48" t="s">
        <v>737</v>
      </c>
    </row>
    <row r="466" spans="1:8">
      <c r="A466" s="49">
        <v>8204808</v>
      </c>
      <c r="C466" s="45"/>
      <c r="D466" s="45" t="s">
        <v>538</v>
      </c>
      <c r="E466" s="257" t="s">
        <v>551</v>
      </c>
      <c r="F466" s="28" t="s">
        <v>1155</v>
      </c>
      <c r="G466" s="48" t="s">
        <v>737</v>
      </c>
      <c r="H466" s="48" t="s">
        <v>737</v>
      </c>
    </row>
    <row r="467" spans="1:8">
      <c r="A467" s="49">
        <v>8204809</v>
      </c>
      <c r="C467" s="45"/>
      <c r="D467" s="45" t="s">
        <v>538</v>
      </c>
      <c r="E467" s="257" t="s">
        <v>552</v>
      </c>
      <c r="F467" s="28" t="s">
        <v>1155</v>
      </c>
      <c r="G467" s="48" t="s">
        <v>737</v>
      </c>
      <c r="H467" s="48" t="s">
        <v>737</v>
      </c>
    </row>
    <row r="468" spans="1:8">
      <c r="A468" s="49">
        <v>8204810</v>
      </c>
      <c r="C468" s="45"/>
      <c r="D468" s="45" t="s">
        <v>538</v>
      </c>
      <c r="E468" s="257" t="s">
        <v>553</v>
      </c>
      <c r="F468" s="28" t="s">
        <v>1155</v>
      </c>
      <c r="G468" s="48" t="s">
        <v>737</v>
      </c>
      <c r="H468" s="48" t="s">
        <v>737</v>
      </c>
    </row>
    <row r="469" spans="1:8">
      <c r="A469" s="49">
        <v>8204811</v>
      </c>
      <c r="C469" s="45"/>
      <c r="D469" s="45" t="s">
        <v>538</v>
      </c>
      <c r="E469" s="257" t="s">
        <v>554</v>
      </c>
      <c r="F469" s="28" t="s">
        <v>1155</v>
      </c>
      <c r="G469" s="48" t="s">
        <v>737</v>
      </c>
      <c r="H469" s="48" t="s">
        <v>737</v>
      </c>
    </row>
    <row r="470" spans="1:8">
      <c r="A470" s="49">
        <v>8204812</v>
      </c>
      <c r="C470" s="45"/>
      <c r="D470" s="45" t="s">
        <v>538</v>
      </c>
      <c r="E470" s="257" t="s">
        <v>555</v>
      </c>
      <c r="F470" s="28" t="s">
        <v>1155</v>
      </c>
      <c r="G470" s="48" t="s">
        <v>737</v>
      </c>
      <c r="H470" s="48" t="s">
        <v>737</v>
      </c>
    </row>
    <row r="471" spans="1:8">
      <c r="A471" s="49">
        <v>8204813</v>
      </c>
      <c r="C471" s="45"/>
      <c r="D471" s="45" t="s">
        <v>538</v>
      </c>
      <c r="E471" s="257" t="s">
        <v>556</v>
      </c>
      <c r="F471" s="28" t="s">
        <v>1155</v>
      </c>
      <c r="G471" s="48" t="s">
        <v>737</v>
      </c>
      <c r="H471" s="48" t="s">
        <v>737</v>
      </c>
    </row>
    <row r="472" spans="1:8">
      <c r="A472" s="49">
        <v>8204814</v>
      </c>
      <c r="C472" s="45"/>
      <c r="D472" s="45" t="s">
        <v>538</v>
      </c>
      <c r="E472" s="257" t="s">
        <v>557</v>
      </c>
      <c r="F472" s="28" t="s">
        <v>1155</v>
      </c>
      <c r="G472" s="48" t="s">
        <v>737</v>
      </c>
      <c r="H472" s="48" t="s">
        <v>737</v>
      </c>
    </row>
    <row r="473" spans="1:8">
      <c r="A473" s="49">
        <v>8204815</v>
      </c>
      <c r="C473" s="45"/>
      <c r="D473" s="45" t="s">
        <v>538</v>
      </c>
      <c r="E473" s="257" t="s">
        <v>558</v>
      </c>
      <c r="F473" s="28" t="s">
        <v>1155</v>
      </c>
      <c r="G473" s="48" t="s">
        <v>737</v>
      </c>
      <c r="H473" s="48" t="s">
        <v>737</v>
      </c>
    </row>
    <row r="474" spans="1:8">
      <c r="A474" s="49">
        <v>8204816</v>
      </c>
      <c r="C474" s="45"/>
      <c r="D474" s="45" t="s">
        <v>538</v>
      </c>
      <c r="E474" s="257" t="s">
        <v>559</v>
      </c>
      <c r="F474" s="28" t="s">
        <v>1155</v>
      </c>
      <c r="G474" s="48" t="s">
        <v>737</v>
      </c>
      <c r="H474" s="48" t="s">
        <v>737</v>
      </c>
    </row>
    <row r="475" spans="1:8">
      <c r="A475" s="49">
        <v>8204817</v>
      </c>
      <c r="C475" s="45"/>
      <c r="D475" s="45" t="s">
        <v>538</v>
      </c>
      <c r="E475" s="257" t="s">
        <v>560</v>
      </c>
      <c r="F475" s="28" t="s">
        <v>1155</v>
      </c>
      <c r="G475" s="48" t="s">
        <v>737</v>
      </c>
      <c r="H475" s="48" t="s">
        <v>737</v>
      </c>
    </row>
    <row r="476" spans="1:8">
      <c r="A476" s="49">
        <v>8204818</v>
      </c>
      <c r="C476" s="45"/>
      <c r="D476" s="45" t="s">
        <v>538</v>
      </c>
      <c r="E476" s="257" t="s">
        <v>561</v>
      </c>
      <c r="F476" s="28" t="s">
        <v>1155</v>
      </c>
      <c r="G476" s="48" t="s">
        <v>737</v>
      </c>
      <c r="H476" s="48" t="s">
        <v>737</v>
      </c>
    </row>
    <row r="477" spans="1:8">
      <c r="A477" s="49">
        <v>8204819</v>
      </c>
      <c r="C477" s="45"/>
      <c r="D477" s="45" t="s">
        <v>538</v>
      </c>
      <c r="E477" s="257" t="s">
        <v>562</v>
      </c>
      <c r="F477" s="28" t="s">
        <v>1155</v>
      </c>
      <c r="G477" s="48" t="s">
        <v>737</v>
      </c>
      <c r="H477" s="48" t="s">
        <v>737</v>
      </c>
    </row>
    <row r="478" spans="1:8">
      <c r="A478" s="49">
        <v>8204820</v>
      </c>
      <c r="C478" s="45"/>
      <c r="D478" s="45" t="s">
        <v>538</v>
      </c>
      <c r="E478" s="257" t="s">
        <v>563</v>
      </c>
      <c r="F478" s="28" t="s">
        <v>1155</v>
      </c>
      <c r="G478" s="48" t="s">
        <v>737</v>
      </c>
      <c r="H478" s="48" t="s">
        <v>737</v>
      </c>
    </row>
    <row r="479" spans="1:8">
      <c r="A479" s="49">
        <v>8204824</v>
      </c>
      <c r="C479" s="45"/>
      <c r="D479" s="45" t="s">
        <v>538</v>
      </c>
      <c r="E479" s="257" t="s">
        <v>564</v>
      </c>
      <c r="F479" s="28" t="s">
        <v>1155</v>
      </c>
      <c r="G479" s="48" t="s">
        <v>737</v>
      </c>
      <c r="H479" s="48" t="s">
        <v>737</v>
      </c>
    </row>
    <row r="480" spans="1:8">
      <c r="A480" s="49">
        <v>8204825</v>
      </c>
      <c r="C480" s="45"/>
      <c r="D480" s="45" t="s">
        <v>538</v>
      </c>
      <c r="E480" s="257" t="s">
        <v>565</v>
      </c>
      <c r="F480" s="28" t="s">
        <v>1155</v>
      </c>
      <c r="G480" s="48" t="s">
        <v>737</v>
      </c>
      <c r="H480" s="48" t="s">
        <v>737</v>
      </c>
    </row>
    <row r="481" spans="1:8">
      <c r="A481" s="49">
        <v>8204826</v>
      </c>
      <c r="C481" s="45"/>
      <c r="D481" s="45" t="s">
        <v>538</v>
      </c>
      <c r="E481" s="257" t="s">
        <v>566</v>
      </c>
      <c r="F481" s="28" t="s">
        <v>1155</v>
      </c>
      <c r="G481" s="48" t="s">
        <v>737</v>
      </c>
      <c r="H481" s="48" t="s">
        <v>737</v>
      </c>
    </row>
    <row r="482" spans="1:8">
      <c r="A482" s="49">
        <v>8204827</v>
      </c>
      <c r="C482" s="45"/>
      <c r="D482" s="45" t="s">
        <v>538</v>
      </c>
      <c r="E482" s="257" t="s">
        <v>567</v>
      </c>
      <c r="F482" s="28" t="s">
        <v>1155</v>
      </c>
      <c r="G482" s="48" t="s">
        <v>737</v>
      </c>
      <c r="H482" s="48" t="s">
        <v>737</v>
      </c>
    </row>
    <row r="483" spans="1:8">
      <c r="A483" s="49">
        <v>8204828</v>
      </c>
      <c r="C483" s="45"/>
      <c r="D483" s="45" t="s">
        <v>538</v>
      </c>
      <c r="E483" s="257" t="s">
        <v>568</v>
      </c>
      <c r="F483" s="28" t="s">
        <v>1155</v>
      </c>
      <c r="G483" s="48" t="s">
        <v>737</v>
      </c>
      <c r="H483" s="48" t="s">
        <v>737</v>
      </c>
    </row>
    <row r="484" spans="1:8">
      <c r="A484" s="49">
        <v>8204801</v>
      </c>
      <c r="C484" s="45"/>
      <c r="D484" s="45" t="s">
        <v>538</v>
      </c>
      <c r="E484" s="257" t="s">
        <v>569</v>
      </c>
      <c r="F484" s="28" t="s">
        <v>1155</v>
      </c>
      <c r="G484" s="48" t="s">
        <v>737</v>
      </c>
      <c r="H484" s="48" t="s">
        <v>737</v>
      </c>
    </row>
    <row r="485" spans="1:8">
      <c r="A485" s="49">
        <v>8204802</v>
      </c>
      <c r="C485" s="45"/>
      <c r="D485" s="45" t="s">
        <v>538</v>
      </c>
      <c r="E485" s="257" t="s">
        <v>570</v>
      </c>
      <c r="F485" s="28" t="s">
        <v>1155</v>
      </c>
      <c r="G485" s="48" t="s">
        <v>737</v>
      </c>
      <c r="H485" s="48" t="s">
        <v>737</v>
      </c>
    </row>
    <row r="486" spans="1:8">
      <c r="A486" s="49">
        <v>8204803</v>
      </c>
      <c r="C486" s="45"/>
      <c r="D486" s="45" t="s">
        <v>538</v>
      </c>
      <c r="E486" s="257" t="s">
        <v>571</v>
      </c>
      <c r="F486" s="28" t="s">
        <v>1155</v>
      </c>
      <c r="G486" s="48" t="s">
        <v>737</v>
      </c>
      <c r="H486" s="48" t="s">
        <v>737</v>
      </c>
    </row>
    <row r="487" spans="1:8">
      <c r="A487" s="49">
        <v>8204804</v>
      </c>
      <c r="C487" s="45"/>
      <c r="D487" s="45" t="s">
        <v>538</v>
      </c>
      <c r="E487" s="257" t="s">
        <v>572</v>
      </c>
      <c r="F487" s="28" t="s">
        <v>1155</v>
      </c>
      <c r="G487" s="48" t="s">
        <v>737</v>
      </c>
      <c r="H487" s="48" t="s">
        <v>737</v>
      </c>
    </row>
    <row r="488" spans="1:8">
      <c r="A488" s="49">
        <v>8204805</v>
      </c>
      <c r="C488" s="45"/>
      <c r="D488" s="45" t="s">
        <v>538</v>
      </c>
      <c r="E488" s="257" t="s">
        <v>573</v>
      </c>
      <c r="F488" s="28" t="s">
        <v>1155</v>
      </c>
      <c r="G488" s="48" t="s">
        <v>737</v>
      </c>
      <c r="H488" s="48" t="s">
        <v>737</v>
      </c>
    </row>
    <row r="489" spans="1:8">
      <c r="A489" s="49">
        <v>8201523</v>
      </c>
      <c r="C489" s="45"/>
      <c r="D489" s="45" t="s">
        <v>538</v>
      </c>
      <c r="E489" s="257" t="s">
        <v>574</v>
      </c>
      <c r="F489" s="28" t="s">
        <v>1155</v>
      </c>
      <c r="G489" s="48" t="s">
        <v>737</v>
      </c>
      <c r="H489" s="48" t="s">
        <v>737</v>
      </c>
    </row>
    <row r="490" spans="1:8">
      <c r="A490" s="49">
        <v>8201524</v>
      </c>
      <c r="C490" s="45"/>
      <c r="D490" s="45" t="s">
        <v>538</v>
      </c>
      <c r="E490" s="257" t="s">
        <v>575</v>
      </c>
      <c r="F490" s="28" t="s">
        <v>1155</v>
      </c>
      <c r="G490" s="48" t="s">
        <v>737</v>
      </c>
      <c r="H490" s="48" t="s">
        <v>737</v>
      </c>
    </row>
    <row r="491" spans="1:8">
      <c r="A491" s="49">
        <v>8204780</v>
      </c>
      <c r="C491" s="45"/>
      <c r="D491" s="45" t="s">
        <v>538</v>
      </c>
      <c r="E491" s="257" t="s">
        <v>576</v>
      </c>
      <c r="F491" s="28" t="s">
        <v>1155</v>
      </c>
      <c r="G491" s="48" t="s">
        <v>737</v>
      </c>
      <c r="H491" s="48" t="s">
        <v>737</v>
      </c>
    </row>
    <row r="492" spans="1:8">
      <c r="A492" s="49">
        <v>8204860</v>
      </c>
      <c r="C492" s="45"/>
      <c r="D492" s="45" t="s">
        <v>17</v>
      </c>
      <c r="E492" s="257" t="s">
        <v>577</v>
      </c>
      <c r="F492" s="28" t="s">
        <v>1155</v>
      </c>
      <c r="G492" s="48" t="s">
        <v>737</v>
      </c>
      <c r="H492" s="48" t="s">
        <v>737</v>
      </c>
    </row>
    <row r="493" spans="1:8">
      <c r="A493" s="49">
        <v>8205870</v>
      </c>
      <c r="C493" s="45"/>
      <c r="D493" s="45" t="s">
        <v>17</v>
      </c>
      <c r="E493" s="257" t="s">
        <v>578</v>
      </c>
      <c r="F493" s="28" t="s">
        <v>1155</v>
      </c>
      <c r="G493" s="48" t="s">
        <v>737</v>
      </c>
      <c r="H493" s="48" t="s">
        <v>737</v>
      </c>
    </row>
    <row r="494" spans="1:8">
      <c r="A494" s="49">
        <v>8205871</v>
      </c>
      <c r="C494" s="45"/>
      <c r="D494" s="45" t="s">
        <v>429</v>
      </c>
      <c r="E494" s="257" t="s">
        <v>579</v>
      </c>
      <c r="F494" s="28" t="s">
        <v>1155</v>
      </c>
      <c r="G494" s="48" t="s">
        <v>737</v>
      </c>
      <c r="H494" s="48" t="s">
        <v>737</v>
      </c>
    </row>
    <row r="495" spans="1:8">
      <c r="A495" s="49">
        <v>2611090</v>
      </c>
      <c r="D495" s="45" t="s">
        <v>386</v>
      </c>
      <c r="E495" s="27" t="s">
        <v>581</v>
      </c>
      <c r="F495" s="28" t="s">
        <v>1157</v>
      </c>
      <c r="G495" s="48" t="s">
        <v>737</v>
      </c>
      <c r="H495" s="48" t="s">
        <v>737</v>
      </c>
    </row>
    <row r="496" spans="1:8">
      <c r="A496" s="49">
        <v>8200187</v>
      </c>
      <c r="D496" s="45" t="s">
        <v>17</v>
      </c>
      <c r="E496" s="27" t="s">
        <v>582</v>
      </c>
      <c r="F496" s="28" t="s">
        <v>1157</v>
      </c>
      <c r="G496" s="48" t="s">
        <v>737</v>
      </c>
      <c r="H496" s="48" t="s">
        <v>737</v>
      </c>
    </row>
    <row r="497" spans="1:8">
      <c r="A497" s="49">
        <v>8202010</v>
      </c>
      <c r="C497" s="45"/>
      <c r="D497" s="45" t="s">
        <v>386</v>
      </c>
      <c r="E497" s="27" t="s">
        <v>892</v>
      </c>
      <c r="F497" s="28" t="s">
        <v>1157</v>
      </c>
      <c r="G497" s="48" t="s">
        <v>737</v>
      </c>
      <c r="H497" s="48" t="s">
        <v>737</v>
      </c>
    </row>
    <row r="498" spans="1:8">
      <c r="A498" s="49">
        <v>8200188</v>
      </c>
      <c r="D498" s="45" t="s">
        <v>17</v>
      </c>
      <c r="E498" s="27" t="s">
        <v>583</v>
      </c>
      <c r="F498" s="28" t="s">
        <v>1157</v>
      </c>
      <c r="G498" s="48" t="s">
        <v>737</v>
      </c>
      <c r="H498" s="48" t="s">
        <v>737</v>
      </c>
    </row>
    <row r="499" spans="1:8">
      <c r="A499" s="49">
        <v>8200189</v>
      </c>
      <c r="D499" s="45" t="s">
        <v>386</v>
      </c>
      <c r="E499" s="27" t="s">
        <v>584</v>
      </c>
      <c r="F499" s="28" t="s">
        <v>1157</v>
      </c>
      <c r="G499" s="48" t="s">
        <v>737</v>
      </c>
      <c r="H499" s="48" t="s">
        <v>737</v>
      </c>
    </row>
    <row r="500" spans="1:8">
      <c r="A500" s="49">
        <v>8200190</v>
      </c>
      <c r="D500" s="45" t="s">
        <v>585</v>
      </c>
      <c r="E500" s="27" t="s">
        <v>586</v>
      </c>
      <c r="F500" s="28" t="s">
        <v>1157</v>
      </c>
      <c r="G500" s="48" t="s">
        <v>737</v>
      </c>
      <c r="H500" s="48" t="s">
        <v>737</v>
      </c>
    </row>
    <row r="501" spans="1:8">
      <c r="A501" s="49">
        <v>8200191</v>
      </c>
      <c r="D501" s="45" t="s">
        <v>386</v>
      </c>
      <c r="E501" s="27" t="s">
        <v>587</v>
      </c>
      <c r="F501" s="28" t="s">
        <v>1157</v>
      </c>
      <c r="G501" s="48" t="s">
        <v>737</v>
      </c>
      <c r="H501" s="48" t="s">
        <v>737</v>
      </c>
    </row>
    <row r="502" spans="1:8">
      <c r="A502" s="49">
        <v>8200260</v>
      </c>
      <c r="D502" s="45" t="s">
        <v>386</v>
      </c>
      <c r="E502" s="27" t="s">
        <v>588</v>
      </c>
      <c r="F502" s="28" t="s">
        <v>1157</v>
      </c>
      <c r="G502" s="48" t="s">
        <v>737</v>
      </c>
      <c r="H502" s="48" t="s">
        <v>737</v>
      </c>
    </row>
    <row r="503" spans="1:8">
      <c r="A503" s="49">
        <v>2614970</v>
      </c>
      <c r="C503" s="45"/>
      <c r="D503" s="45" t="s">
        <v>386</v>
      </c>
      <c r="E503" s="27" t="s">
        <v>589</v>
      </c>
      <c r="F503" s="28" t="s">
        <v>1157</v>
      </c>
      <c r="G503" s="48" t="s">
        <v>737</v>
      </c>
      <c r="H503" s="48" t="s">
        <v>737</v>
      </c>
    </row>
    <row r="504" spans="1:8">
      <c r="A504" s="49">
        <v>8200320</v>
      </c>
      <c r="D504" s="45" t="s">
        <v>601</v>
      </c>
      <c r="E504" s="27" t="s">
        <v>590</v>
      </c>
      <c r="F504" s="28" t="s">
        <v>1157</v>
      </c>
      <c r="G504" s="48" t="s">
        <v>737</v>
      </c>
      <c r="H504" s="48" t="s">
        <v>737</v>
      </c>
    </row>
    <row r="505" spans="1:8">
      <c r="A505" s="49">
        <v>8200330</v>
      </c>
      <c r="D505" s="45" t="s">
        <v>17</v>
      </c>
      <c r="E505" s="27" t="s">
        <v>591</v>
      </c>
      <c r="F505" s="28" t="s">
        <v>1157</v>
      </c>
      <c r="G505" s="48" t="s">
        <v>737</v>
      </c>
      <c r="H505" s="48" t="s">
        <v>737</v>
      </c>
    </row>
    <row r="506" spans="1:8">
      <c r="A506" s="49">
        <v>8200610</v>
      </c>
      <c r="D506" s="45" t="s">
        <v>585</v>
      </c>
      <c r="E506" s="27" t="s">
        <v>592</v>
      </c>
      <c r="F506" s="28" t="s">
        <v>1157</v>
      </c>
      <c r="G506" s="48" t="s">
        <v>737</v>
      </c>
      <c r="H506" s="48" t="s">
        <v>737</v>
      </c>
    </row>
    <row r="507" spans="1:8">
      <c r="A507" s="49">
        <v>8201030</v>
      </c>
      <c r="D507" s="45" t="s">
        <v>17</v>
      </c>
      <c r="E507" s="27" t="s">
        <v>593</v>
      </c>
      <c r="F507" s="28" t="s">
        <v>1157</v>
      </c>
      <c r="G507" s="48" t="s">
        <v>737</v>
      </c>
      <c r="H507" s="48" t="s">
        <v>737</v>
      </c>
    </row>
    <row r="508" spans="1:8">
      <c r="A508" s="49">
        <v>8201110</v>
      </c>
      <c r="D508" s="45" t="s">
        <v>585</v>
      </c>
      <c r="E508" s="27" t="s">
        <v>594</v>
      </c>
      <c r="F508" s="28" t="s">
        <v>1157</v>
      </c>
      <c r="G508" s="48" t="s">
        <v>737</v>
      </c>
      <c r="H508" s="48" t="s">
        <v>737</v>
      </c>
    </row>
    <row r="509" spans="1:8">
      <c r="A509" s="49">
        <v>8201111</v>
      </c>
      <c r="D509" s="45" t="s">
        <v>386</v>
      </c>
      <c r="E509" s="27" t="s">
        <v>595</v>
      </c>
      <c r="F509" s="28" t="s">
        <v>1157</v>
      </c>
      <c r="G509" s="48" t="s">
        <v>737</v>
      </c>
      <c r="H509" s="48" t="s">
        <v>737</v>
      </c>
    </row>
    <row r="510" spans="1:8">
      <c r="A510" s="49">
        <v>8202010</v>
      </c>
      <c r="D510" s="45" t="s">
        <v>386</v>
      </c>
      <c r="E510" s="27" t="s">
        <v>596</v>
      </c>
      <c r="F510" s="28" t="s">
        <v>1157</v>
      </c>
      <c r="G510" s="48" t="s">
        <v>737</v>
      </c>
      <c r="H510" s="48" t="s">
        <v>737</v>
      </c>
    </row>
    <row r="511" spans="1:8">
      <c r="A511" s="49">
        <v>8202012</v>
      </c>
      <c r="D511" s="45" t="s">
        <v>386</v>
      </c>
      <c r="E511" s="27" t="s">
        <v>597</v>
      </c>
      <c r="F511" s="28" t="s">
        <v>1157</v>
      </c>
      <c r="G511" s="48" t="s">
        <v>737</v>
      </c>
      <c r="H511" s="48" t="s">
        <v>737</v>
      </c>
    </row>
    <row r="512" spans="1:8">
      <c r="A512" s="49">
        <v>8201790</v>
      </c>
      <c r="D512" s="45" t="s">
        <v>598</v>
      </c>
      <c r="E512" s="257" t="s">
        <v>599</v>
      </c>
      <c r="F512" s="28" t="s">
        <v>1157</v>
      </c>
      <c r="G512" s="48" t="s">
        <v>737</v>
      </c>
      <c r="H512" s="48" t="s">
        <v>737</v>
      </c>
    </row>
    <row r="513" spans="1:8">
      <c r="A513" s="49">
        <v>5002394</v>
      </c>
      <c r="D513" s="45" t="s">
        <v>316</v>
      </c>
      <c r="E513" s="27" t="s">
        <v>600</v>
      </c>
      <c r="F513" s="28" t="s">
        <v>1157</v>
      </c>
      <c r="G513" s="48" t="s">
        <v>737</v>
      </c>
      <c r="H513" s="48" t="s">
        <v>737</v>
      </c>
    </row>
    <row r="514" spans="1:8">
      <c r="A514" s="49">
        <v>8204260</v>
      </c>
      <c r="C514" s="45"/>
      <c r="D514" s="45" t="s">
        <v>601</v>
      </c>
      <c r="E514" s="257" t="s">
        <v>602</v>
      </c>
      <c r="F514" s="28" t="s">
        <v>1157</v>
      </c>
      <c r="G514" s="48" t="s">
        <v>737</v>
      </c>
      <c r="H514" s="48" t="s">
        <v>737</v>
      </c>
    </row>
    <row r="515" spans="1:8">
      <c r="A515" s="49">
        <v>8204280</v>
      </c>
      <c r="D515" s="45" t="s">
        <v>4</v>
      </c>
      <c r="E515" s="27" t="s">
        <v>603</v>
      </c>
      <c r="F515" s="28" t="s">
        <v>1157</v>
      </c>
      <c r="G515" s="48" t="s">
        <v>737</v>
      </c>
      <c r="H515" s="48" t="s">
        <v>737</v>
      </c>
    </row>
    <row r="516" spans="1:8">
      <c r="A516" s="51">
        <v>8200490</v>
      </c>
      <c r="D516" s="45" t="s">
        <v>17</v>
      </c>
      <c r="E516" s="50" t="s">
        <v>604</v>
      </c>
      <c r="F516" s="28" t="s">
        <v>1157</v>
      </c>
      <c r="G516" s="48" t="s">
        <v>737</v>
      </c>
      <c r="H516" s="48" t="s">
        <v>737</v>
      </c>
    </row>
    <row r="517" spans="1:8">
      <c r="A517" s="49">
        <v>3406565</v>
      </c>
      <c r="C517" s="45"/>
      <c r="D517" s="45" t="s">
        <v>316</v>
      </c>
      <c r="E517" s="257" t="s">
        <v>605</v>
      </c>
      <c r="F517" s="28" t="s">
        <v>1157</v>
      </c>
      <c r="G517" s="48" t="s">
        <v>737</v>
      </c>
      <c r="H517" s="48" t="s">
        <v>737</v>
      </c>
    </row>
    <row r="518" spans="1:8">
      <c r="A518" s="49">
        <v>8206270</v>
      </c>
      <c r="C518" s="45"/>
      <c r="D518" s="45" t="s">
        <v>30</v>
      </c>
      <c r="E518" s="257" t="s">
        <v>837</v>
      </c>
      <c r="F518" s="28" t="s">
        <v>1154</v>
      </c>
      <c r="G518" s="48" t="s">
        <v>838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839</v>
      </c>
      <c r="F519" s="28" t="s">
        <v>1154</v>
      </c>
      <c r="G519" s="48" t="s">
        <v>838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840</v>
      </c>
      <c r="F520" s="28" t="s">
        <v>1154</v>
      </c>
      <c r="G520" s="48" t="s">
        <v>838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841</v>
      </c>
      <c r="F521" s="28" t="s">
        <v>1156</v>
      </c>
      <c r="G521" s="48" t="s">
        <v>842</v>
      </c>
      <c r="H521" s="48">
        <v>9750</v>
      </c>
    </row>
    <row r="522" spans="1:8">
      <c r="A522" s="49">
        <v>8206300</v>
      </c>
      <c r="C522" s="45"/>
      <c r="D522" s="45" t="s">
        <v>316</v>
      </c>
      <c r="E522" s="257" t="s">
        <v>862</v>
      </c>
      <c r="F522" s="28" t="s">
        <v>1157</v>
      </c>
      <c r="G522" s="48" t="s">
        <v>737</v>
      </c>
      <c r="H522" s="48" t="s">
        <v>737</v>
      </c>
    </row>
    <row r="523" spans="1:8">
      <c r="A523" s="49">
        <v>8206301</v>
      </c>
      <c r="C523" s="45"/>
      <c r="D523" s="45" t="s">
        <v>316</v>
      </c>
      <c r="E523" s="257" t="s">
        <v>863</v>
      </c>
      <c r="F523" s="28" t="s">
        <v>1157</v>
      </c>
      <c r="G523" s="48" t="s">
        <v>737</v>
      </c>
      <c r="H523" s="48" t="s">
        <v>737</v>
      </c>
    </row>
    <row r="524" spans="1:8">
      <c r="A524" s="49">
        <v>8206280</v>
      </c>
      <c r="C524" s="45"/>
      <c r="D524" s="45" t="s">
        <v>601</v>
      </c>
      <c r="E524" s="257" t="s">
        <v>864</v>
      </c>
      <c r="F524" s="28" t="s">
        <v>1157</v>
      </c>
      <c r="G524" s="48" t="s">
        <v>737</v>
      </c>
      <c r="H524" s="48" t="s">
        <v>737</v>
      </c>
    </row>
    <row r="525" spans="1:8">
      <c r="A525" s="49">
        <v>8206370</v>
      </c>
      <c r="C525" s="45"/>
      <c r="D525" s="45" t="s">
        <v>30</v>
      </c>
      <c r="E525" s="257" t="s">
        <v>865</v>
      </c>
      <c r="F525" s="28" t="s">
        <v>1152</v>
      </c>
      <c r="G525" s="48" t="s">
        <v>624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890</v>
      </c>
      <c r="F526" s="28" t="s">
        <v>1153</v>
      </c>
      <c r="G526" s="48" t="s">
        <v>842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606</v>
      </c>
      <c r="F527" s="28" t="s">
        <v>1157</v>
      </c>
      <c r="G527" s="48" t="s">
        <v>737</v>
      </c>
      <c r="H527" s="48" t="s">
        <v>737</v>
      </c>
    </row>
    <row r="528" spans="1:8">
      <c r="A528" s="266">
        <v>8205961</v>
      </c>
      <c r="B528" s="55"/>
      <c r="C528" s="60"/>
      <c r="D528" s="60" t="s">
        <v>30</v>
      </c>
      <c r="E528" s="267" t="s">
        <v>1158</v>
      </c>
      <c r="F528" s="55" t="s">
        <v>1154</v>
      </c>
    </row>
    <row r="529" spans="1:8">
      <c r="A529" s="266">
        <v>8201282</v>
      </c>
      <c r="B529" s="55"/>
      <c r="C529" s="60"/>
      <c r="D529" s="60" t="s">
        <v>30</v>
      </c>
      <c r="E529" s="267" t="s">
        <v>1166</v>
      </c>
      <c r="F529" s="55" t="s">
        <v>1154</v>
      </c>
      <c r="G529" s="24" t="s">
        <v>838</v>
      </c>
      <c r="H529" s="26">
        <v>30.48</v>
      </c>
    </row>
    <row r="530" spans="1:8">
      <c r="A530" s="376">
        <v>8206720</v>
      </c>
      <c r="B530" s="377"/>
      <c r="C530" s="378"/>
      <c r="D530" s="378" t="s">
        <v>30</v>
      </c>
      <c r="E530" s="379" t="s">
        <v>1286</v>
      </c>
      <c r="F530" s="380" t="s">
        <v>1154</v>
      </c>
      <c r="G530" s="381">
        <v>1</v>
      </c>
      <c r="H530" s="381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I32"/>
  <sheetViews>
    <sheetView showGridLines="0" workbookViewId="0">
      <selection activeCell="G13" sqref="G13"/>
    </sheetView>
  </sheetViews>
  <sheetFormatPr baseColWidth="10" defaultRowHeight="15"/>
  <cols>
    <col min="1" max="1" width="4.7109375" customWidth="1"/>
    <col min="2" max="2" width="16.7109375" customWidth="1"/>
    <col min="3" max="3" width="15.5703125" customWidth="1"/>
    <col min="4" max="4" width="51.28515625" customWidth="1"/>
    <col min="5" max="5" width="57.28515625" bestFit="1" customWidth="1"/>
    <col min="6" max="7" width="11.5703125" style="2" customWidth="1"/>
    <col min="9" max="9" width="39.5703125" customWidth="1"/>
  </cols>
  <sheetData>
    <row r="2" spans="2:9" ht="29.25" customHeight="1">
      <c r="B2" s="59" t="s">
        <v>661</v>
      </c>
      <c r="C2" s="21" t="s">
        <v>746</v>
      </c>
      <c r="D2" s="21" t="s">
        <v>740</v>
      </c>
      <c r="E2" s="21" t="s">
        <v>744</v>
      </c>
      <c r="F2" s="21" t="s">
        <v>745</v>
      </c>
      <c r="G2" s="21" t="s">
        <v>801</v>
      </c>
      <c r="H2" s="21" t="s">
        <v>739</v>
      </c>
      <c r="I2" s="22" t="s">
        <v>1298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7" activePane="bottomLeft" state="frozen"/>
      <selection activeCell="F8" sqref="F8"/>
      <selection pane="bottomLeft" activeCell="A7" sqref="A7"/>
    </sheetView>
  </sheetViews>
  <sheetFormatPr baseColWidth="10" defaultRowHeight="15"/>
  <cols>
    <col min="1" max="1" width="21.28515625" customWidth="1"/>
    <col min="2" max="2" width="9.140625" style="7" customWidth="1"/>
    <col min="3" max="3" width="6.28515625" customWidth="1"/>
    <col min="4" max="4" width="3.5703125" customWidth="1"/>
    <col min="5" max="5" width="11.85546875" customWidth="1"/>
    <col min="6" max="6" width="10.7109375" style="276" customWidth="1"/>
    <col min="7" max="7" width="9.42578125" style="23" customWidth="1"/>
    <col min="8" max="8" width="11" customWidth="1"/>
    <col min="9" max="9" width="13.28515625" customWidth="1"/>
    <col min="10" max="10" width="12" customWidth="1"/>
    <col min="11" max="11" width="14.7109375" customWidth="1"/>
    <col min="12" max="12" width="14.28515625" customWidth="1"/>
    <col min="13" max="13" width="18.28515625" customWidth="1"/>
    <col min="14" max="14" width="10.42578125" customWidth="1"/>
    <col min="15" max="15" width="11.85546875" customWidth="1"/>
    <col min="16" max="16" width="12.28515625" customWidth="1"/>
    <col min="17" max="17" width="10.28515625" customWidth="1"/>
    <col min="18" max="18" width="9.7109375" customWidth="1"/>
    <col min="19" max="19" width="8.28515625" style="23" customWidth="1"/>
    <col min="20" max="20" width="12.5703125" customWidth="1"/>
    <col min="21" max="21" width="13.42578125" style="2" customWidth="1"/>
    <col min="22" max="22" width="9" customWidth="1"/>
    <col min="23" max="23" width="7.42578125" customWidth="1"/>
    <col min="24" max="24" width="18.140625" customWidth="1"/>
    <col min="25" max="25" width="17.85546875" customWidth="1"/>
    <col min="26" max="26" width="16.42578125" customWidth="1"/>
    <col min="27" max="27" width="15" customWidth="1"/>
    <col min="28" max="30" width="19.5703125" customWidth="1"/>
    <col min="31" max="31" width="16.5703125" customWidth="1"/>
    <col min="32" max="32" width="14" customWidth="1"/>
    <col min="33" max="33" width="57.7109375" style="7" customWidth="1"/>
    <col min="34" max="34" width="21.7109375" bestFit="1" customWidth="1"/>
    <col min="35" max="35" width="21" customWidth="1"/>
    <col min="36" max="36" width="15" customWidth="1"/>
    <col min="37" max="37" width="11.5703125" customWidth="1"/>
    <col min="38" max="38" width="17.85546875" customWidth="1"/>
    <col min="39" max="39" width="16" customWidth="1"/>
    <col min="40" max="40" width="15.28515625" customWidth="1"/>
    <col min="41" max="41" width="17.7109375" customWidth="1"/>
    <col min="42" max="42" width="16.42578125" customWidth="1"/>
    <col min="43" max="43" width="20.5703125" customWidth="1"/>
    <col min="44" max="44" width="17.7109375" customWidth="1"/>
    <col min="45" max="45" width="29.7109375" style="2" bestFit="1" customWidth="1"/>
    <col min="46" max="46" width="21" customWidth="1"/>
    <col min="47" max="47" width="15" customWidth="1"/>
    <col min="48" max="48" width="11.5703125" customWidth="1"/>
    <col min="49" max="49" width="17.85546875" customWidth="1"/>
    <col min="50" max="50" width="16" customWidth="1"/>
    <col min="51" max="51" width="15.28515625" customWidth="1"/>
    <col min="52" max="52" width="17.7109375" customWidth="1"/>
    <col min="53" max="53" width="16.42578125" customWidth="1"/>
    <col min="54" max="54" width="20.5703125" customWidth="1"/>
    <col min="55" max="55" width="19.28515625" customWidth="1"/>
    <col min="56" max="56" width="16.85546875" style="2" customWidth="1"/>
  </cols>
  <sheetData>
    <row r="1" spans="1:56" ht="95.25" customHeight="1">
      <c r="B1" s="138" t="s">
        <v>670</v>
      </c>
      <c r="C1" s="139" t="s">
        <v>2</v>
      </c>
      <c r="D1" s="139" t="s">
        <v>607</v>
      </c>
      <c r="E1" s="138" t="s">
        <v>610</v>
      </c>
      <c r="F1" s="236" t="s">
        <v>738</v>
      </c>
      <c r="G1" s="140" t="s">
        <v>747</v>
      </c>
      <c r="H1" s="138" t="s">
        <v>748</v>
      </c>
      <c r="I1" s="382" t="s">
        <v>618</v>
      </c>
      <c r="J1" s="382" t="s">
        <v>896</v>
      </c>
      <c r="K1" s="382" t="s">
        <v>614</v>
      </c>
      <c r="L1" s="383" t="s">
        <v>616</v>
      </c>
      <c r="M1" s="383" t="s">
        <v>897</v>
      </c>
      <c r="N1" s="384" t="s">
        <v>617</v>
      </c>
      <c r="O1" s="383" t="s">
        <v>619</v>
      </c>
      <c r="P1" s="384" t="s">
        <v>620</v>
      </c>
      <c r="Q1" s="383" t="s">
        <v>621</v>
      </c>
      <c r="R1" s="384" t="s">
        <v>622</v>
      </c>
      <c r="S1" s="140" t="s">
        <v>749</v>
      </c>
      <c r="T1" s="140" t="s">
        <v>750</v>
      </c>
      <c r="U1" s="193" t="s">
        <v>802</v>
      </c>
      <c r="V1" s="139" t="s">
        <v>805</v>
      </c>
      <c r="W1" s="139" t="s">
        <v>801</v>
      </c>
      <c r="X1" s="193" t="s">
        <v>811</v>
      </c>
      <c r="Y1" s="235" t="s">
        <v>817</v>
      </c>
      <c r="Z1" s="324" t="s">
        <v>1228</v>
      </c>
      <c r="AA1" s="322" t="s">
        <v>1227</v>
      </c>
      <c r="AB1" s="194" t="s">
        <v>822</v>
      </c>
      <c r="AC1" s="186" t="s">
        <v>821</v>
      </c>
      <c r="AD1" s="185" t="s">
        <v>818</v>
      </c>
      <c r="AE1" s="142" t="s">
        <v>754</v>
      </c>
      <c r="AF1" s="142" t="s">
        <v>753</v>
      </c>
      <c r="AG1" s="142" t="s">
        <v>807</v>
      </c>
      <c r="AH1" s="141" t="s">
        <v>757</v>
      </c>
      <c r="AI1" s="191" t="s">
        <v>618</v>
      </c>
      <c r="AJ1" s="192" t="s">
        <v>613</v>
      </c>
      <c r="AK1" s="191" t="s">
        <v>614</v>
      </c>
      <c r="AL1" s="192" t="s">
        <v>616</v>
      </c>
      <c r="AM1" s="191" t="s">
        <v>615</v>
      </c>
      <c r="AN1" s="192" t="s">
        <v>617</v>
      </c>
      <c r="AO1" s="191" t="s">
        <v>619</v>
      </c>
      <c r="AP1" s="192" t="s">
        <v>620</v>
      </c>
      <c r="AQ1" s="191" t="s">
        <v>621</v>
      </c>
      <c r="AR1" s="192" t="s">
        <v>622</v>
      </c>
      <c r="AS1" s="139" t="s">
        <v>751</v>
      </c>
      <c r="AT1" s="138" t="s">
        <v>618</v>
      </c>
      <c r="AU1" s="138" t="s">
        <v>613</v>
      </c>
      <c r="AV1" s="138" t="s">
        <v>614</v>
      </c>
      <c r="AW1" s="138" t="s">
        <v>616</v>
      </c>
      <c r="AX1" s="138" t="s">
        <v>615</v>
      </c>
      <c r="AY1" s="138" t="s">
        <v>617</v>
      </c>
      <c r="AZ1" s="138" t="s">
        <v>619</v>
      </c>
      <c r="BA1" s="139" t="s">
        <v>620</v>
      </c>
      <c r="BB1" s="199" t="s">
        <v>621</v>
      </c>
      <c r="BC1" s="138" t="s">
        <v>622</v>
      </c>
      <c r="BD1" s="139" t="s">
        <v>752</v>
      </c>
    </row>
    <row r="2" spans="1:56">
      <c r="B2" s="213" t="s">
        <v>671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672</v>
      </c>
      <c r="F3" s="299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310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755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673</v>
      </c>
      <c r="F4" s="275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309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755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674</v>
      </c>
      <c r="F5" s="275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309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755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675</v>
      </c>
      <c r="F6" s="299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309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755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676</v>
      </c>
      <c r="F7" s="275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309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755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677</v>
      </c>
      <c r="F8" s="299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309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755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678</v>
      </c>
      <c r="F9" s="299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309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755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679</v>
      </c>
      <c r="F10" s="275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309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755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680</v>
      </c>
      <c r="F11" s="275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309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755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5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309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755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5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309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755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5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309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755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9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309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755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5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309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755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681</v>
      </c>
      <c r="F17" s="275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309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755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836</v>
      </c>
      <c r="F18" s="275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311">
        <f t="shared" si="26"/>
        <v>0</v>
      </c>
      <c r="Z18" s="323"/>
      <c r="AA18" s="132">
        <f>(Z18-X18)/W18</f>
        <v>0</v>
      </c>
      <c r="AB18" s="132"/>
      <c r="AC18" s="131">
        <f t="shared" si="30"/>
        <v>0</v>
      </c>
      <c r="AD18" s="188"/>
      <c r="AE18" s="132" t="s">
        <v>755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312">
        <v>8200100</v>
      </c>
      <c r="C20" s="202" t="s">
        <v>30</v>
      </c>
      <c r="D20" s="202"/>
      <c r="E20" s="203" t="s">
        <v>31</v>
      </c>
      <c r="F20" s="275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305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756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5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624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5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624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5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624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5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625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5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625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5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624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682</v>
      </c>
      <c r="F27" s="275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624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5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624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5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624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5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624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5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624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5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624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5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624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5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624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5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624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683</v>
      </c>
      <c r="F36" s="275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626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684</v>
      </c>
      <c r="F37" s="275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626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685</v>
      </c>
      <c r="F38" s="275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626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686</v>
      </c>
      <c r="F39" s="275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626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687</v>
      </c>
      <c r="F40" s="275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626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688</v>
      </c>
      <c r="F41" s="275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626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689</v>
      </c>
      <c r="F42" s="275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626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690</v>
      </c>
      <c r="F43" s="275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626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691</v>
      </c>
      <c r="F44" s="275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626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692</v>
      </c>
      <c r="F45" s="275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626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5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626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5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626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5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626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693</v>
      </c>
      <c r="F49" s="275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626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5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626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5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626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5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626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5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626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5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626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313">
        <v>8204952</v>
      </c>
      <c r="C55" s="128" t="s">
        <v>17</v>
      </c>
      <c r="D55" s="128"/>
      <c r="E55" s="136" t="s">
        <v>694</v>
      </c>
      <c r="F55" s="275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626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313">
        <v>8204989</v>
      </c>
      <c r="C56" s="128" t="s">
        <v>17</v>
      </c>
      <c r="D56" s="128"/>
      <c r="E56" s="136" t="s">
        <v>122</v>
      </c>
      <c r="F56" s="275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626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313">
        <v>8204990</v>
      </c>
      <c r="C57" s="128" t="s">
        <v>17</v>
      </c>
      <c r="D57" s="128"/>
      <c r="E57" s="136" t="s">
        <v>123</v>
      </c>
      <c r="F57" s="275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626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5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626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5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626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5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626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5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626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5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626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5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626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695</v>
      </c>
      <c r="F64" s="275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626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5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626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5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626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5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626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5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626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5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626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5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626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5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626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5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626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5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624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5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624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313">
        <v>8202170</v>
      </c>
      <c r="C75" s="128" t="s">
        <v>30</v>
      </c>
      <c r="D75" s="128"/>
      <c r="E75" s="136" t="s">
        <v>696</v>
      </c>
      <c r="F75" s="275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308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624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313">
        <v>8202171</v>
      </c>
      <c r="C76" s="128" t="s">
        <v>30</v>
      </c>
      <c r="D76" s="128"/>
      <c r="E76" s="136" t="s">
        <v>697</v>
      </c>
      <c r="F76" s="275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308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624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5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627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5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624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5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624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5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624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5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624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698</v>
      </c>
      <c r="F82" s="275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624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5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624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699</v>
      </c>
      <c r="F84" s="275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624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5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624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5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624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5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624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700</v>
      </c>
      <c r="F88" s="275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624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5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624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5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624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5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624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5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624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5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624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701</v>
      </c>
      <c r="F94" s="275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624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5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624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5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624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5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624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5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624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5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624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5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624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5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624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5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627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736</v>
      </c>
      <c r="F103" s="275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624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702</v>
      </c>
      <c r="F104" s="275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624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5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624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5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624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5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624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5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624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313">
        <v>8204581</v>
      </c>
      <c r="C109" s="128" t="s">
        <v>30</v>
      </c>
      <c r="D109" s="128"/>
      <c r="E109" s="147" t="s">
        <v>192</v>
      </c>
      <c r="F109" s="275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624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5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624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5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624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5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624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5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624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5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624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5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624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5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624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313">
        <v>8204961</v>
      </c>
      <c r="C117" s="128" t="s">
        <v>30</v>
      </c>
      <c r="D117" s="128"/>
      <c r="E117" s="136" t="s">
        <v>703</v>
      </c>
      <c r="F117" s="275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305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624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5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624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313">
        <v>8204963</v>
      </c>
      <c r="C119" s="128" t="s">
        <v>30</v>
      </c>
      <c r="D119" s="128"/>
      <c r="E119" s="136" t="s">
        <v>204</v>
      </c>
      <c r="F119" s="275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624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314">
        <v>8204964</v>
      </c>
      <c r="C120" s="184" t="s">
        <v>30</v>
      </c>
      <c r="D120" s="184"/>
      <c r="E120" s="183" t="s">
        <v>205</v>
      </c>
      <c r="F120" s="275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624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5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305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624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5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624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313">
        <v>8204967</v>
      </c>
      <c r="C123" s="128" t="s">
        <v>30</v>
      </c>
      <c r="D123" s="128"/>
      <c r="E123" s="136" t="s">
        <v>208</v>
      </c>
      <c r="F123" s="275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624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5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624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5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624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5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305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624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5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624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5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624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313">
        <v>8204973</v>
      </c>
      <c r="C129" s="128" t="s">
        <v>30</v>
      </c>
      <c r="D129" s="128"/>
      <c r="E129" s="136" t="s">
        <v>214</v>
      </c>
      <c r="F129" s="275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624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5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624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313">
        <v>8204976</v>
      </c>
      <c r="C131" s="128" t="s">
        <v>30</v>
      </c>
      <c r="D131" s="128"/>
      <c r="E131" s="136" t="s">
        <v>216</v>
      </c>
      <c r="F131" s="275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624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5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624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5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624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5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624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5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624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5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624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5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624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5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624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5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624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5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624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5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624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5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624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5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624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5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624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5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624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302" t="s">
        <v>17</v>
      </c>
      <c r="D146" s="302"/>
      <c r="E146" s="303" t="s">
        <v>232</v>
      </c>
      <c r="F146" s="304"/>
      <c r="G146" s="305">
        <f>+SUMIFS(TablaIngresos[Cantidad],TablaIngresos[Código],'Inventario '!B146)</f>
        <v>0</v>
      </c>
      <c r="H146" s="305">
        <f t="shared" si="118"/>
        <v>0</v>
      </c>
      <c r="I146" s="306">
        <f>SUMIFS(TablaConsumos[[CANTIDAD ]:[CANTIDAD ]],TablaConsumos[[CÓDIGO]:[CÓDIGO]],'Inventario '!$B146,TablaConsumos[[Planta]:[Planta]],'Inventario '!I$1)</f>
        <v>0</v>
      </c>
      <c r="J146" s="306">
        <f>SUMIFS(TablaConsumos[[CANTIDAD ]:[CANTIDAD ]],TablaConsumos[[CÓDIGO]:[CÓDIGO]],'Inventario '!$B146,TablaConsumos[[Planta]:[Planta]],'Inventario '!J$1)</f>
        <v>0</v>
      </c>
      <c r="K146" s="306">
        <f>SUMIFS(TablaConsumos[[CANTIDAD ]:[CANTIDAD ]],TablaConsumos[[CÓDIGO]:[CÓDIGO]],'Inventario '!$B146,TablaConsumos[[Planta]:[Planta]],'Inventario '!K$1)</f>
        <v>0</v>
      </c>
      <c r="L146" s="306">
        <f>SUMIFS(TablaConsumos[[CANTIDAD ]:[CANTIDAD ]],TablaConsumos[[CÓDIGO]:[CÓDIGO]],'Inventario '!$B146,TablaConsumos[[Planta]:[Planta]],'Inventario '!L$1)</f>
        <v>0</v>
      </c>
      <c r="M146" s="306">
        <f>SUMIFS(TablaConsumos[[CANTIDAD ]:[CANTIDAD ]],TablaConsumos[[CÓDIGO]:[CÓDIGO]],'Inventario '!$B146,TablaConsumos[[Planta]:[Planta]],'Inventario '!M$1)</f>
        <v>0</v>
      </c>
      <c r="N146" s="306">
        <f>SUMIFS(TablaConsumos[[CANTIDAD ]:[CANTIDAD ]],TablaConsumos[[CÓDIGO]:[CÓDIGO]],'Inventario '!$B146,TablaConsumos[[Planta]:[Planta]],'Inventario '!N$1)</f>
        <v>0</v>
      </c>
      <c r="O146" s="306">
        <f>SUMIFS(TablaConsumos[[CANTIDAD ]:[CANTIDAD ]],TablaConsumos[[CÓDIGO]:[CÓDIGO]],'Inventario '!$B146,TablaConsumos[[Planta]:[Planta]],'Inventario '!O$1)</f>
        <v>0</v>
      </c>
      <c r="P146" s="306">
        <f>SUMIFS(TablaConsumos[[CANTIDAD ]:[CANTIDAD ]],TablaConsumos[[CÓDIGO]:[CÓDIGO]],'Inventario '!$B146,TablaConsumos[[Planta]:[Planta]],'Inventario '!P$1)</f>
        <v>0</v>
      </c>
      <c r="Q146" s="306">
        <f>SUMIFS(TablaConsumos[[CANTIDAD ]:[CANTIDAD ]],TablaConsumos[[CÓDIGO]:[CÓDIGO]],'Inventario '!$B146,TablaConsumos[[Planta]:[Planta]],'Inventario '!Q$1)</f>
        <v>0</v>
      </c>
      <c r="R146" s="306">
        <f>SUMIFS(TablaConsumos[[CANTIDAD ]:[CANTIDAD ]],TablaConsumos[[CÓDIGO]:[CÓDIGO]],'Inventario '!$B146,TablaConsumos[[Planta]:[Planta]],'Inventario '!R$1)</f>
        <v>0</v>
      </c>
      <c r="S146" s="305">
        <f t="shared" si="114"/>
        <v>0</v>
      </c>
      <c r="T146" s="305">
        <f t="shared" si="117"/>
        <v>0</v>
      </c>
      <c r="U146" s="30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624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302" t="s">
        <v>17</v>
      </c>
      <c r="D147" s="302"/>
      <c r="E147" s="303" t="s">
        <v>233</v>
      </c>
      <c r="F147" s="304"/>
      <c r="G147" s="305">
        <f>+SUMIFS(TablaIngresos[Cantidad],TablaIngresos[Código],'Inventario '!B147)</f>
        <v>0</v>
      </c>
      <c r="H147" s="305">
        <f t="shared" si="118"/>
        <v>0</v>
      </c>
      <c r="I147" s="306">
        <f>SUMIFS(TablaConsumos[[CANTIDAD ]:[CANTIDAD ]],TablaConsumos[[CÓDIGO]:[CÓDIGO]],'Inventario '!$B147,TablaConsumos[[Planta]:[Planta]],'Inventario '!I$1)</f>
        <v>0</v>
      </c>
      <c r="J147" s="306">
        <f>SUMIFS(TablaConsumos[[CANTIDAD ]:[CANTIDAD ]],TablaConsumos[[CÓDIGO]:[CÓDIGO]],'Inventario '!$B147,TablaConsumos[[Planta]:[Planta]],'Inventario '!J$1)</f>
        <v>0</v>
      </c>
      <c r="K147" s="306">
        <f>SUMIFS(TablaConsumos[[CANTIDAD ]:[CANTIDAD ]],TablaConsumos[[CÓDIGO]:[CÓDIGO]],'Inventario '!$B147,TablaConsumos[[Planta]:[Planta]],'Inventario '!K$1)</f>
        <v>0</v>
      </c>
      <c r="L147" s="306">
        <f>SUMIFS(TablaConsumos[[CANTIDAD ]:[CANTIDAD ]],TablaConsumos[[CÓDIGO]:[CÓDIGO]],'Inventario '!$B147,TablaConsumos[[Planta]:[Planta]],'Inventario '!L$1)</f>
        <v>0</v>
      </c>
      <c r="M147" s="306">
        <f>SUMIFS(TablaConsumos[[CANTIDAD ]:[CANTIDAD ]],TablaConsumos[[CÓDIGO]:[CÓDIGO]],'Inventario '!$B147,TablaConsumos[[Planta]:[Planta]],'Inventario '!M$1)</f>
        <v>0</v>
      </c>
      <c r="N147" s="306">
        <f>SUMIFS(TablaConsumos[[CANTIDAD ]:[CANTIDAD ]],TablaConsumos[[CÓDIGO]:[CÓDIGO]],'Inventario '!$B147,TablaConsumos[[Planta]:[Planta]],'Inventario '!N$1)</f>
        <v>0</v>
      </c>
      <c r="O147" s="306">
        <f>SUMIFS(TablaConsumos[[CANTIDAD ]:[CANTIDAD ]],TablaConsumos[[CÓDIGO]:[CÓDIGO]],'Inventario '!$B147,TablaConsumos[[Planta]:[Planta]],'Inventario '!O$1)</f>
        <v>0</v>
      </c>
      <c r="P147" s="306">
        <f>SUMIFS(TablaConsumos[[CANTIDAD ]:[CANTIDAD ]],TablaConsumos[[CÓDIGO]:[CÓDIGO]],'Inventario '!$B147,TablaConsumos[[Planta]:[Planta]],'Inventario '!P$1)</f>
        <v>0</v>
      </c>
      <c r="Q147" s="306">
        <f>SUMIFS(TablaConsumos[[CANTIDAD ]:[CANTIDAD ]],TablaConsumos[[CÓDIGO]:[CÓDIGO]],'Inventario '!$B147,TablaConsumos[[Planta]:[Planta]],'Inventario '!Q$1)</f>
        <v>0</v>
      </c>
      <c r="R147" s="306">
        <f>SUMIFS(TablaConsumos[[CANTIDAD ]:[CANTIDAD ]],TablaConsumos[[CÓDIGO]:[CÓDIGO]],'Inventario '!$B147,TablaConsumos[[Planta]:[Planta]],'Inventario '!R$1)</f>
        <v>0</v>
      </c>
      <c r="S147" s="305">
        <f t="shared" si="114"/>
        <v>0</v>
      </c>
      <c r="T147" s="305">
        <f t="shared" si="117"/>
        <v>0</v>
      </c>
      <c r="U147" s="30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624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302" t="s">
        <v>17</v>
      </c>
      <c r="D148" s="302"/>
      <c r="E148" s="303" t="s">
        <v>704</v>
      </c>
      <c r="F148" s="304"/>
      <c r="G148" s="305">
        <f>+SUMIFS(TablaIngresos[Cantidad],TablaIngresos[Código],'Inventario '!B148)</f>
        <v>0</v>
      </c>
      <c r="H148" s="305">
        <f t="shared" si="118"/>
        <v>0</v>
      </c>
      <c r="I148" s="306">
        <f>SUMIFS(TablaConsumos[[CANTIDAD ]:[CANTIDAD ]],TablaConsumos[[CÓDIGO]:[CÓDIGO]],'Inventario '!$B148,TablaConsumos[[Planta]:[Planta]],'Inventario '!I$1)</f>
        <v>0</v>
      </c>
      <c r="J148" s="306">
        <f>SUMIFS(TablaConsumos[[CANTIDAD ]:[CANTIDAD ]],TablaConsumos[[CÓDIGO]:[CÓDIGO]],'Inventario '!$B148,TablaConsumos[[Planta]:[Planta]],'Inventario '!J$1)</f>
        <v>0</v>
      </c>
      <c r="K148" s="306">
        <f>SUMIFS(TablaConsumos[[CANTIDAD ]:[CANTIDAD ]],TablaConsumos[[CÓDIGO]:[CÓDIGO]],'Inventario '!$B148,TablaConsumos[[Planta]:[Planta]],'Inventario '!K$1)</f>
        <v>0</v>
      </c>
      <c r="L148" s="306">
        <f>SUMIFS(TablaConsumos[[CANTIDAD ]:[CANTIDAD ]],TablaConsumos[[CÓDIGO]:[CÓDIGO]],'Inventario '!$B148,TablaConsumos[[Planta]:[Planta]],'Inventario '!L$1)</f>
        <v>0</v>
      </c>
      <c r="M148" s="306">
        <f>SUMIFS(TablaConsumos[[CANTIDAD ]:[CANTIDAD ]],TablaConsumos[[CÓDIGO]:[CÓDIGO]],'Inventario '!$B148,TablaConsumos[[Planta]:[Planta]],'Inventario '!M$1)</f>
        <v>0</v>
      </c>
      <c r="N148" s="306">
        <f>SUMIFS(TablaConsumos[[CANTIDAD ]:[CANTIDAD ]],TablaConsumos[[CÓDIGO]:[CÓDIGO]],'Inventario '!$B148,TablaConsumos[[Planta]:[Planta]],'Inventario '!N$1)</f>
        <v>0</v>
      </c>
      <c r="O148" s="306">
        <f>SUMIFS(TablaConsumos[[CANTIDAD ]:[CANTIDAD ]],TablaConsumos[[CÓDIGO]:[CÓDIGO]],'Inventario '!$B148,TablaConsumos[[Planta]:[Planta]],'Inventario '!O$1)</f>
        <v>0</v>
      </c>
      <c r="P148" s="306">
        <f>SUMIFS(TablaConsumos[[CANTIDAD ]:[CANTIDAD ]],TablaConsumos[[CÓDIGO]:[CÓDIGO]],'Inventario '!$B148,TablaConsumos[[Planta]:[Planta]],'Inventario '!P$1)</f>
        <v>0</v>
      </c>
      <c r="Q148" s="306">
        <f>SUMIFS(TablaConsumos[[CANTIDAD ]:[CANTIDAD ]],TablaConsumos[[CÓDIGO]:[CÓDIGO]],'Inventario '!$B148,TablaConsumos[[Planta]:[Planta]],'Inventario '!Q$1)</f>
        <v>0</v>
      </c>
      <c r="R148" s="306">
        <f>SUMIFS(TablaConsumos[[CANTIDAD ]:[CANTIDAD ]],TablaConsumos[[CÓDIGO]:[CÓDIGO]],'Inventario '!$B148,TablaConsumos[[Planta]:[Planta]],'Inventario '!R$1)</f>
        <v>0</v>
      </c>
      <c r="S148" s="305">
        <f t="shared" si="114"/>
        <v>0</v>
      </c>
      <c r="T148" s="305">
        <f t="shared" si="117"/>
        <v>0</v>
      </c>
      <c r="U148" s="30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624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5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624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5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624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5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624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313">
        <v>8205262</v>
      </c>
      <c r="C152" s="128" t="s">
        <v>30</v>
      </c>
      <c r="D152" s="128"/>
      <c r="E152" s="136" t="s">
        <v>238</v>
      </c>
      <c r="F152" s="275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624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313">
        <v>8205263</v>
      </c>
      <c r="C153" s="128" t="s">
        <v>30</v>
      </c>
      <c r="D153" s="128"/>
      <c r="E153" s="136" t="s">
        <v>239</v>
      </c>
      <c r="F153" s="275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624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313">
        <v>8205510</v>
      </c>
      <c r="C154" s="128" t="s">
        <v>30</v>
      </c>
      <c r="D154" s="128"/>
      <c r="E154" s="147" t="s">
        <v>240</v>
      </c>
      <c r="F154" s="275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624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5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624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5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624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313">
        <v>8205266</v>
      </c>
      <c r="C157" s="128" t="s">
        <v>30</v>
      </c>
      <c r="D157" s="128"/>
      <c r="E157" s="136" t="s">
        <v>243</v>
      </c>
      <c r="F157" s="275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624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5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624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5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624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5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624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5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624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5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624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5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624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313">
        <v>8205265</v>
      </c>
      <c r="C164" s="128" t="s">
        <v>30</v>
      </c>
      <c r="D164" s="128"/>
      <c r="E164" s="136" t="s">
        <v>251</v>
      </c>
      <c r="F164" s="275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624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313">
        <v>8205910</v>
      </c>
      <c r="C165" s="128" t="s">
        <v>30</v>
      </c>
      <c r="D165" s="128"/>
      <c r="E165" s="136" t="s">
        <v>252</v>
      </c>
      <c r="F165" s="275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624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313">
        <v>8205911</v>
      </c>
      <c r="C166" s="128" t="s">
        <v>30</v>
      </c>
      <c r="D166" s="128"/>
      <c r="E166" s="136" t="s">
        <v>253</v>
      </c>
      <c r="F166" s="275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624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313">
        <v>8206270</v>
      </c>
      <c r="C167" s="232" t="s">
        <v>30</v>
      </c>
      <c r="D167" s="232"/>
      <c r="E167" s="233" t="s">
        <v>845</v>
      </c>
      <c r="F167" s="275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624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313">
        <v>8206271</v>
      </c>
      <c r="C168" s="232" t="s">
        <v>30</v>
      </c>
      <c r="D168" s="232"/>
      <c r="E168" s="233" t="s">
        <v>846</v>
      </c>
      <c r="F168" s="275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624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847</v>
      </c>
      <c r="F169" s="275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624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848</v>
      </c>
      <c r="F170" s="275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624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849</v>
      </c>
      <c r="F171" s="275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624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850</v>
      </c>
      <c r="F172" s="275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624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851</v>
      </c>
      <c r="F173" s="275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624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852</v>
      </c>
      <c r="F174" s="275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624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853</v>
      </c>
      <c r="F175" s="275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624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854</v>
      </c>
      <c r="F176" s="275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624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855</v>
      </c>
      <c r="F177" s="275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624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856</v>
      </c>
      <c r="F178" s="275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624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857</v>
      </c>
      <c r="F179" s="275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624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858</v>
      </c>
      <c r="F180" s="275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624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859</v>
      </c>
      <c r="F181" s="275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624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860</v>
      </c>
      <c r="F182" s="275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624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861</v>
      </c>
      <c r="F183" s="275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624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865</v>
      </c>
      <c r="F184" s="275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308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627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1226</v>
      </c>
      <c r="F185" s="275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308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313">
        <v>8205912</v>
      </c>
      <c r="C186" s="200" t="s">
        <v>30</v>
      </c>
      <c r="D186" s="200"/>
      <c r="E186" s="201" t="s">
        <v>254</v>
      </c>
      <c r="F186" s="275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624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5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625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5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624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5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625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5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624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5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624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5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624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5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624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5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624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313">
        <v>8204521</v>
      </c>
      <c r="C196" s="128" t="s">
        <v>30</v>
      </c>
      <c r="D196" s="128"/>
      <c r="E196" s="136" t="s">
        <v>268</v>
      </c>
      <c r="F196" s="275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305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624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705</v>
      </c>
      <c r="F197" s="275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624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5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624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5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624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313">
        <v>8205006</v>
      </c>
      <c r="C200" s="128" t="s">
        <v>30</v>
      </c>
      <c r="D200" s="128"/>
      <c r="E200" s="136" t="s">
        <v>275</v>
      </c>
      <c r="F200" s="275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624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313">
        <v>8205007</v>
      </c>
      <c r="C201" s="128" t="s">
        <v>30</v>
      </c>
      <c r="D201" s="128"/>
      <c r="E201" s="136" t="s">
        <v>276</v>
      </c>
      <c r="F201" s="275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624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5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624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313">
        <v>8205009</v>
      </c>
      <c r="C203" s="128" t="s">
        <v>30</v>
      </c>
      <c r="D203" s="128"/>
      <c r="E203" s="136" t="s">
        <v>278</v>
      </c>
      <c r="F203" s="275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624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5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624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5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624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5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624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5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624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5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624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5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624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5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624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5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624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313">
        <v>8201972</v>
      </c>
      <c r="C213" s="128" t="s">
        <v>706</v>
      </c>
      <c r="D213" s="128"/>
      <c r="E213" s="136" t="s">
        <v>326</v>
      </c>
      <c r="F213" s="275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305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625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707</v>
      </c>
      <c r="D214" s="128"/>
      <c r="E214" s="136" t="s">
        <v>329</v>
      </c>
      <c r="F214" s="275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624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708</v>
      </c>
      <c r="D215" s="128"/>
      <c r="E215" s="136" t="s">
        <v>373</v>
      </c>
      <c r="F215" s="275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630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313">
        <v>8204500</v>
      </c>
      <c r="C216" s="128" t="s">
        <v>709</v>
      </c>
      <c r="D216" s="128"/>
      <c r="E216" s="136" t="s">
        <v>710</v>
      </c>
      <c r="F216" s="275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305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624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313">
        <v>8204587</v>
      </c>
      <c r="C217" s="128" t="s">
        <v>377</v>
      </c>
      <c r="D217" s="128"/>
      <c r="E217" s="136" t="s">
        <v>711</v>
      </c>
      <c r="F217" s="275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624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712</v>
      </c>
      <c r="D218" s="128"/>
      <c r="E218" s="136" t="s">
        <v>379</v>
      </c>
      <c r="F218" s="275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624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313">
        <v>8204790</v>
      </c>
      <c r="C219" s="128" t="s">
        <v>17</v>
      </c>
      <c r="D219" s="128"/>
      <c r="E219" s="136" t="s">
        <v>380</v>
      </c>
      <c r="F219" s="275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628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313">
        <v>8204791</v>
      </c>
      <c r="C220" s="128" t="s">
        <v>17</v>
      </c>
      <c r="D220" s="128"/>
      <c r="E220" s="136" t="s">
        <v>381</v>
      </c>
      <c r="F220" s="275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628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315">
        <v>8205750</v>
      </c>
      <c r="C221" s="44" t="s">
        <v>17</v>
      </c>
      <c r="D221" s="44"/>
      <c r="E221" s="243" t="s">
        <v>891</v>
      </c>
      <c r="F221" s="275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627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385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419</v>
      </c>
      <c r="E223" s="203" t="s">
        <v>395</v>
      </c>
      <c r="F223" s="275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386</v>
      </c>
      <c r="D224" s="128" t="s">
        <v>419</v>
      </c>
      <c r="E224" s="129" t="s">
        <v>402</v>
      </c>
      <c r="F224" s="275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319">
        <v>3416761</v>
      </c>
      <c r="C225" s="302" t="s">
        <v>316</v>
      </c>
      <c r="D225" s="302" t="s">
        <v>419</v>
      </c>
      <c r="E225" s="320" t="s">
        <v>408</v>
      </c>
      <c r="F225" s="275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812</v>
      </c>
      <c r="E226" s="129" t="s">
        <v>715</v>
      </c>
      <c r="F226" s="275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813</v>
      </c>
      <c r="E227" s="129" t="s">
        <v>733</v>
      </c>
      <c r="F227" s="275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812</v>
      </c>
      <c r="E228" s="129" t="s">
        <v>415</v>
      </c>
      <c r="F228" s="275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419</v>
      </c>
      <c r="E229" s="136" t="s">
        <v>417</v>
      </c>
      <c r="F229" s="275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319">
        <v>8200198</v>
      </c>
      <c r="C230" s="302" t="s">
        <v>316</v>
      </c>
      <c r="D230" s="302" t="s">
        <v>419</v>
      </c>
      <c r="E230" s="313" t="s">
        <v>425</v>
      </c>
      <c r="F230" s="275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717</v>
      </c>
      <c r="D231" s="128" t="s">
        <v>419</v>
      </c>
      <c r="E231" s="136" t="s">
        <v>427</v>
      </c>
      <c r="F231" s="275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419</v>
      </c>
      <c r="E232" s="136" t="s">
        <v>428</v>
      </c>
      <c r="F232" s="275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419</v>
      </c>
      <c r="E233" s="136" t="s">
        <v>432</v>
      </c>
      <c r="F233" s="275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813</v>
      </c>
      <c r="E234" s="129" t="s">
        <v>443</v>
      </c>
      <c r="F234" s="275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419</v>
      </c>
      <c r="E235" s="129" t="s">
        <v>448</v>
      </c>
      <c r="F235" s="275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419</v>
      </c>
      <c r="E236" s="129" t="s">
        <v>449</v>
      </c>
      <c r="F236" s="275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319">
        <v>8200854</v>
      </c>
      <c r="C237" s="302" t="s">
        <v>316</v>
      </c>
      <c r="D237" s="302" t="s">
        <v>419</v>
      </c>
      <c r="E237" s="320" t="s">
        <v>450</v>
      </c>
      <c r="F237" s="275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419</v>
      </c>
      <c r="E238" s="129" t="s">
        <v>451</v>
      </c>
      <c r="F238" s="275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419</v>
      </c>
      <c r="E239" s="129" t="s">
        <v>452</v>
      </c>
      <c r="F239" s="275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319">
        <v>8200857</v>
      </c>
      <c r="C240" s="302" t="s">
        <v>316</v>
      </c>
      <c r="D240" s="302" t="s">
        <v>419</v>
      </c>
      <c r="E240" s="320" t="s">
        <v>453</v>
      </c>
      <c r="F240" s="275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419</v>
      </c>
      <c r="E241" s="129" t="s">
        <v>455</v>
      </c>
      <c r="F241" s="275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718</v>
      </c>
      <c r="D242" s="128" t="s">
        <v>419</v>
      </c>
      <c r="E242" s="129" t="s">
        <v>456</v>
      </c>
      <c r="F242" s="275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718</v>
      </c>
      <c r="D243" s="128" t="s">
        <v>419</v>
      </c>
      <c r="E243" s="129" t="s">
        <v>457</v>
      </c>
      <c r="F243" s="275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386</v>
      </c>
      <c r="D244" s="128" t="s">
        <v>419</v>
      </c>
      <c r="E244" s="129" t="s">
        <v>462</v>
      </c>
      <c r="F244" s="275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386</v>
      </c>
      <c r="D245" s="128" t="s">
        <v>812</v>
      </c>
      <c r="E245" s="129" t="s">
        <v>464</v>
      </c>
      <c r="F245" s="275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386</v>
      </c>
      <c r="D246" s="128" t="s">
        <v>812</v>
      </c>
      <c r="E246" s="129" t="s">
        <v>466</v>
      </c>
      <c r="F246" s="275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386</v>
      </c>
      <c r="D247" s="128" t="s">
        <v>812</v>
      </c>
      <c r="E247" s="129" t="s">
        <v>467</v>
      </c>
      <c r="F247" s="275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386</v>
      </c>
      <c r="D248" s="128" t="s">
        <v>812</v>
      </c>
      <c r="E248" s="129" t="s">
        <v>468</v>
      </c>
      <c r="F248" s="275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319">
        <v>8201090</v>
      </c>
      <c r="C249" s="302" t="s">
        <v>487</v>
      </c>
      <c r="D249" s="302" t="s">
        <v>419</v>
      </c>
      <c r="E249" s="320" t="s">
        <v>488</v>
      </c>
      <c r="F249" s="275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487</v>
      </c>
      <c r="D250" s="128" t="s">
        <v>419</v>
      </c>
      <c r="E250" s="129" t="s">
        <v>503</v>
      </c>
      <c r="F250" s="275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419</v>
      </c>
      <c r="E251" s="129" t="s">
        <v>719</v>
      </c>
      <c r="F251" s="275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386</v>
      </c>
      <c r="D252" s="128" t="s">
        <v>812</v>
      </c>
      <c r="E252" s="129" t="s">
        <v>507</v>
      </c>
      <c r="F252" s="275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419</v>
      </c>
      <c r="E253" s="129" t="s">
        <v>720</v>
      </c>
      <c r="F253" s="275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419</v>
      </c>
      <c r="E254" s="129" t="s">
        <v>721</v>
      </c>
      <c r="F254" s="275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419</v>
      </c>
      <c r="E255" s="129" t="s">
        <v>734</v>
      </c>
      <c r="F255" s="275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419</v>
      </c>
      <c r="E256" s="129" t="s">
        <v>722</v>
      </c>
      <c r="F256" s="275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723</v>
      </c>
      <c r="F257" s="275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812</v>
      </c>
      <c r="E258" s="129" t="s">
        <v>517</v>
      </c>
      <c r="F258" s="275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812</v>
      </c>
      <c r="E259" s="129" t="s">
        <v>518</v>
      </c>
      <c r="F259" s="275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812</v>
      </c>
      <c r="E260" s="129" t="s">
        <v>519</v>
      </c>
      <c r="F260" s="275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812</v>
      </c>
      <c r="E261" s="129" t="s">
        <v>520</v>
      </c>
      <c r="F261" s="275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812</v>
      </c>
      <c r="E262" s="129" t="s">
        <v>521</v>
      </c>
      <c r="F262" s="275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812</v>
      </c>
      <c r="E263" s="129" t="s">
        <v>522</v>
      </c>
      <c r="F263" s="275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724</v>
      </c>
      <c r="D264" s="128" t="s">
        <v>419</v>
      </c>
      <c r="E264" s="129" t="s">
        <v>523</v>
      </c>
      <c r="F264" s="275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419</v>
      </c>
      <c r="E265" s="129" t="s">
        <v>524</v>
      </c>
      <c r="F265" s="275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542</v>
      </c>
      <c r="D266" s="128" t="s">
        <v>419</v>
      </c>
      <c r="E266" s="129" t="s">
        <v>525</v>
      </c>
      <c r="F266" s="275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21">
        <v>8203990</v>
      </c>
      <c r="C267" s="302" t="s">
        <v>17</v>
      </c>
      <c r="D267" s="302" t="s">
        <v>419</v>
      </c>
      <c r="E267" s="320" t="s">
        <v>531</v>
      </c>
      <c r="F267" s="275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542</v>
      </c>
      <c r="D268" s="128" t="s">
        <v>419</v>
      </c>
      <c r="E268" s="129" t="s">
        <v>533</v>
      </c>
      <c r="F268" s="275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810</v>
      </c>
      <c r="E269" s="129" t="s">
        <v>534</v>
      </c>
      <c r="F269" s="275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300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814</v>
      </c>
      <c r="E270" s="129" t="s">
        <v>535</v>
      </c>
      <c r="F270" s="275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308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814</v>
      </c>
      <c r="E271" s="129" t="s">
        <v>536</v>
      </c>
      <c r="F271" s="275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319">
        <v>7840312</v>
      </c>
      <c r="C272" s="302" t="s">
        <v>17</v>
      </c>
      <c r="D272" s="302" t="s">
        <v>814</v>
      </c>
      <c r="E272" s="320" t="s">
        <v>537</v>
      </c>
      <c r="F272" s="275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419</v>
      </c>
      <c r="E273" s="129" t="s">
        <v>548</v>
      </c>
      <c r="F273" s="275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419</v>
      </c>
      <c r="E274" s="129" t="s">
        <v>726</v>
      </c>
      <c r="F274" s="275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419</v>
      </c>
      <c r="E275" s="129" t="s">
        <v>578</v>
      </c>
      <c r="F275" s="275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419</v>
      </c>
      <c r="E276" s="129" t="s">
        <v>579</v>
      </c>
      <c r="F276" s="275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419</v>
      </c>
      <c r="E277" s="152" t="s">
        <v>387</v>
      </c>
      <c r="F277" s="275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419</v>
      </c>
      <c r="E278" s="152" t="s">
        <v>390</v>
      </c>
      <c r="F278" s="275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419</v>
      </c>
      <c r="E279" s="155" t="s">
        <v>392</v>
      </c>
      <c r="F279" s="275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419</v>
      </c>
      <c r="E280" s="155" t="s">
        <v>713</v>
      </c>
      <c r="F280" s="275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396</v>
      </c>
      <c r="D281" s="151" t="s">
        <v>419</v>
      </c>
      <c r="E281" s="152" t="s">
        <v>714</v>
      </c>
      <c r="F281" s="275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419</v>
      </c>
      <c r="E282" s="152" t="s">
        <v>400</v>
      </c>
      <c r="F282" s="275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419</v>
      </c>
      <c r="E283" s="152" t="s">
        <v>404</v>
      </c>
      <c r="F283" s="275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319">
        <v>3416760</v>
      </c>
      <c r="C284" s="302" t="s">
        <v>17</v>
      </c>
      <c r="D284" s="302" t="s">
        <v>419</v>
      </c>
      <c r="E284" s="320" t="s">
        <v>407</v>
      </c>
      <c r="F284" s="275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419</v>
      </c>
      <c r="E285" s="152" t="s">
        <v>411</v>
      </c>
      <c r="F285" s="275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419</v>
      </c>
      <c r="E286" s="155" t="s">
        <v>716</v>
      </c>
      <c r="F286" s="275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419</v>
      </c>
      <c r="E287" s="155" t="s">
        <v>422</v>
      </c>
      <c r="F287" s="275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429</v>
      </c>
      <c r="D288" s="151" t="s">
        <v>419</v>
      </c>
      <c r="E288" s="155" t="s">
        <v>431</v>
      </c>
      <c r="F288" s="275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419</v>
      </c>
      <c r="E289" s="152" t="s">
        <v>436</v>
      </c>
      <c r="F289" s="275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419</v>
      </c>
      <c r="E290" s="152" t="s">
        <v>803</v>
      </c>
      <c r="F290" s="275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386</v>
      </c>
      <c r="D291" s="158" t="s">
        <v>419</v>
      </c>
      <c r="E291" s="152" t="s">
        <v>438</v>
      </c>
      <c r="F291" s="275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419</v>
      </c>
      <c r="E292" s="152" t="s">
        <v>439</v>
      </c>
      <c r="F292" s="275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429</v>
      </c>
      <c r="D293" s="151" t="s">
        <v>419</v>
      </c>
      <c r="E293" s="155" t="s">
        <v>440</v>
      </c>
      <c r="F293" s="275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429</v>
      </c>
      <c r="D294" s="151" t="s">
        <v>419</v>
      </c>
      <c r="E294" s="155" t="s">
        <v>441</v>
      </c>
      <c r="F294" s="275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419</v>
      </c>
      <c r="E295" s="152" t="s">
        <v>804</v>
      </c>
      <c r="F295" s="275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419</v>
      </c>
      <c r="E296" s="152" t="s">
        <v>458</v>
      </c>
      <c r="F296" s="275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386</v>
      </c>
      <c r="D297" s="151" t="s">
        <v>419</v>
      </c>
      <c r="E297" s="152" t="s">
        <v>459</v>
      </c>
      <c r="F297" s="275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386</v>
      </c>
      <c r="D298" s="151">
        <v>0</v>
      </c>
      <c r="E298" s="152" t="s">
        <v>469</v>
      </c>
      <c r="F298" s="275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386</v>
      </c>
      <c r="D299" s="151">
        <v>0</v>
      </c>
      <c r="E299" s="152" t="s">
        <v>470</v>
      </c>
      <c r="F299" s="275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386</v>
      </c>
      <c r="D300" s="151">
        <v>0</v>
      </c>
      <c r="E300" s="152" t="s">
        <v>471</v>
      </c>
      <c r="F300" s="275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386</v>
      </c>
      <c r="D301" s="151">
        <v>0</v>
      </c>
      <c r="E301" s="152" t="s">
        <v>475</v>
      </c>
      <c r="F301" s="275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386</v>
      </c>
      <c r="D302" s="151">
        <v>0</v>
      </c>
      <c r="E302" s="152" t="s">
        <v>476</v>
      </c>
      <c r="F302" s="275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419</v>
      </c>
      <c r="E303" s="152" t="s">
        <v>481</v>
      </c>
      <c r="F303" s="275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482</v>
      </c>
      <c r="F304" s="275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419</v>
      </c>
      <c r="E305" s="152" t="s">
        <v>483</v>
      </c>
      <c r="F305" s="275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419</v>
      </c>
      <c r="E306" s="152" t="s">
        <v>484</v>
      </c>
      <c r="F306" s="275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419</v>
      </c>
      <c r="E307" s="152" t="s">
        <v>485</v>
      </c>
      <c r="F307" s="275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419</v>
      </c>
      <c r="E308" s="152" t="s">
        <v>486</v>
      </c>
      <c r="F308" s="275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386</v>
      </c>
      <c r="D309" s="151" t="s">
        <v>419</v>
      </c>
      <c r="E309" s="152" t="s">
        <v>490</v>
      </c>
      <c r="F309" s="275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386</v>
      </c>
      <c r="D310" s="151" t="s">
        <v>419</v>
      </c>
      <c r="E310" s="152" t="s">
        <v>494</v>
      </c>
      <c r="F310" s="275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419</v>
      </c>
      <c r="E311" s="152" t="s">
        <v>498</v>
      </c>
      <c r="F311" s="275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419</v>
      </c>
      <c r="E312" s="152" t="s">
        <v>526</v>
      </c>
      <c r="F312" s="275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419</v>
      </c>
      <c r="E313" s="152" t="s">
        <v>725</v>
      </c>
      <c r="F313" s="275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419</v>
      </c>
      <c r="E314" s="152" t="s">
        <v>530</v>
      </c>
      <c r="F314" s="275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87" t="s">
        <v>580</v>
      </c>
      <c r="C315" s="387"/>
      <c r="D315" s="387"/>
      <c r="E315" s="387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662</v>
      </c>
      <c r="B316" s="319">
        <v>8200187</v>
      </c>
      <c r="C316" s="302" t="s">
        <v>386</v>
      </c>
      <c r="D316" s="302" t="s">
        <v>813</v>
      </c>
      <c r="E316" s="320" t="s">
        <v>582</v>
      </c>
      <c r="F316" s="275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301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8.25">
      <c r="A317" s="167"/>
      <c r="B317" s="127">
        <v>8202010</v>
      </c>
      <c r="C317" s="128" t="s">
        <v>386</v>
      </c>
      <c r="D317" s="128"/>
      <c r="E317" s="129" t="s">
        <v>893</v>
      </c>
      <c r="F317" s="275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662</v>
      </c>
      <c r="B318" s="319">
        <v>8200188</v>
      </c>
      <c r="C318" s="302" t="s">
        <v>386</v>
      </c>
      <c r="D318" s="302" t="s">
        <v>813</v>
      </c>
      <c r="E318" s="320" t="s">
        <v>583</v>
      </c>
      <c r="F318" s="275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662</v>
      </c>
      <c r="B319" s="127">
        <v>8200189</v>
      </c>
      <c r="C319" s="128" t="s">
        <v>386</v>
      </c>
      <c r="D319" s="128" t="s">
        <v>813</v>
      </c>
      <c r="E319" s="129" t="s">
        <v>584</v>
      </c>
      <c r="F319" s="275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419</v>
      </c>
      <c r="B320" s="127">
        <v>8200190</v>
      </c>
      <c r="C320" s="128" t="s">
        <v>727</v>
      </c>
      <c r="D320" s="128" t="s">
        <v>419</v>
      </c>
      <c r="E320" s="129" t="s">
        <v>586</v>
      </c>
      <c r="F320" s="275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419</v>
      </c>
      <c r="B321" s="316">
        <v>8200191</v>
      </c>
      <c r="C321" s="317" t="s">
        <v>316</v>
      </c>
      <c r="D321" s="317" t="s">
        <v>419</v>
      </c>
      <c r="E321" s="318" t="s">
        <v>587</v>
      </c>
      <c r="F321" s="275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419</v>
      </c>
      <c r="B322" s="316">
        <v>8200260</v>
      </c>
      <c r="C322" s="317" t="s">
        <v>316</v>
      </c>
      <c r="D322" s="317" t="s">
        <v>419</v>
      </c>
      <c r="E322" s="318" t="s">
        <v>588</v>
      </c>
      <c r="F322" s="275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808</v>
      </c>
      <c r="B323" s="319">
        <v>8200320</v>
      </c>
      <c r="C323" s="302" t="s">
        <v>601</v>
      </c>
      <c r="D323" s="302" t="s">
        <v>815</v>
      </c>
      <c r="E323" s="320" t="s">
        <v>590</v>
      </c>
      <c r="F323" s="275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5.5">
      <c r="A324" s="167" t="s">
        <v>808</v>
      </c>
      <c r="B324" s="319">
        <v>8200330</v>
      </c>
      <c r="C324" s="302" t="s">
        <v>17</v>
      </c>
      <c r="D324" s="302" t="s">
        <v>815</v>
      </c>
      <c r="E324" s="320" t="s">
        <v>728</v>
      </c>
      <c r="F324" s="275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808</v>
      </c>
      <c r="B325" s="127">
        <v>8201110</v>
      </c>
      <c r="C325" s="128" t="s">
        <v>729</v>
      </c>
      <c r="D325" s="128" t="s">
        <v>816</v>
      </c>
      <c r="E325" s="129" t="s">
        <v>594</v>
      </c>
      <c r="F325" s="275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1">
      <c r="B326" s="127">
        <v>8201030</v>
      </c>
      <c r="C326" s="128" t="s">
        <v>17</v>
      </c>
      <c r="D326" s="128" t="s">
        <v>815</v>
      </c>
      <c r="E326" s="129" t="s">
        <v>806</v>
      </c>
      <c r="F326" s="275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5.5">
      <c r="B327" s="127">
        <v>8206280</v>
      </c>
      <c r="C327" s="128" t="s">
        <v>601</v>
      </c>
      <c r="D327" s="128"/>
      <c r="E327" s="129" t="s">
        <v>864</v>
      </c>
      <c r="F327" s="275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3.75">
      <c r="B328" s="127">
        <v>8206300</v>
      </c>
      <c r="C328" s="128" t="s">
        <v>17</v>
      </c>
      <c r="D328" s="128" t="s">
        <v>815</v>
      </c>
      <c r="E328" s="129" t="s">
        <v>862</v>
      </c>
      <c r="F328" s="275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3.75">
      <c r="B329" s="127">
        <v>8206301</v>
      </c>
      <c r="C329" s="128" t="s">
        <v>17</v>
      </c>
      <c r="D329" s="128" t="s">
        <v>816</v>
      </c>
      <c r="E329" s="129" t="s">
        <v>863</v>
      </c>
      <c r="F329" s="275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8.25">
      <c r="B330" s="127">
        <v>8203940</v>
      </c>
      <c r="C330" s="128" t="s">
        <v>17</v>
      </c>
      <c r="D330" s="128"/>
      <c r="E330" s="129" t="s">
        <v>824</v>
      </c>
      <c r="F330" s="275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429</v>
      </c>
      <c r="D331" s="128"/>
      <c r="E331" s="129" t="s">
        <v>843</v>
      </c>
      <c r="F331" s="275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8.25">
      <c r="B332" s="127">
        <v>3628563</v>
      </c>
      <c r="C332" s="128" t="s">
        <v>17</v>
      </c>
      <c r="D332" s="128"/>
      <c r="E332" s="129" t="s">
        <v>844</v>
      </c>
      <c r="F332" s="275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662</v>
      </c>
      <c r="B333" s="127">
        <v>8204280</v>
      </c>
      <c r="C333" s="128" t="s">
        <v>4</v>
      </c>
      <c r="D333" s="128" t="s">
        <v>813</v>
      </c>
      <c r="E333" s="136" t="s">
        <v>730</v>
      </c>
      <c r="F333" s="275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87" t="s">
        <v>825</v>
      </c>
      <c r="C337" s="387"/>
      <c r="D337" s="387"/>
      <c r="E337" s="387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419</v>
      </c>
      <c r="E338" s="152" t="s">
        <v>387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419</v>
      </c>
      <c r="E339" s="152" t="s">
        <v>390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419</v>
      </c>
      <c r="E340" s="155" t="s">
        <v>713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396</v>
      </c>
      <c r="D341" s="151" t="s">
        <v>419</v>
      </c>
      <c r="E341" s="152" t="s">
        <v>714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419</v>
      </c>
      <c r="E342" s="152" t="s">
        <v>404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419</v>
      </c>
      <c r="E343" s="155" t="s">
        <v>422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429</v>
      </c>
      <c r="D344" s="151" t="s">
        <v>419</v>
      </c>
      <c r="E344" s="155" t="s">
        <v>431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419</v>
      </c>
      <c r="E345" s="152" t="s">
        <v>439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419</v>
      </c>
      <c r="E346" s="152" t="s">
        <v>804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386</v>
      </c>
      <c r="D347" s="151">
        <v>0</v>
      </c>
      <c r="E347" s="152" t="s">
        <v>469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386</v>
      </c>
      <c r="D348" s="151">
        <v>0</v>
      </c>
      <c r="E348" s="152" t="s">
        <v>470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386</v>
      </c>
      <c r="D349" s="151">
        <v>0</v>
      </c>
      <c r="E349" s="152" t="s">
        <v>471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386</v>
      </c>
      <c r="D350" s="151">
        <v>0</v>
      </c>
      <c r="E350" s="152" t="s">
        <v>475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386</v>
      </c>
      <c r="D351" s="151">
        <v>0</v>
      </c>
      <c r="E351" s="152" t="s">
        <v>476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419</v>
      </c>
      <c r="E352" s="152" t="s">
        <v>481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482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419</v>
      </c>
      <c r="E354" s="152" t="s">
        <v>483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419</v>
      </c>
      <c r="E355" s="152" t="s">
        <v>484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386</v>
      </c>
      <c r="D356" s="151" t="s">
        <v>419</v>
      </c>
      <c r="E356" s="152" t="s">
        <v>494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419</v>
      </c>
      <c r="E357" s="152" t="s">
        <v>530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815</v>
      </c>
      <c r="E361" s="47" t="s">
        <v>728</v>
      </c>
      <c r="F361" s="73" t="s">
        <v>826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729</v>
      </c>
      <c r="D362" s="44" t="s">
        <v>816</v>
      </c>
      <c r="E362" s="47" t="s">
        <v>594</v>
      </c>
      <c r="F362" s="73" t="s">
        <v>827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815</v>
      </c>
      <c r="E363" s="47" t="s">
        <v>806</v>
      </c>
      <c r="F363" s="73" t="s">
        <v>828</v>
      </c>
      <c r="G363" s="225">
        <v>27</v>
      </c>
      <c r="H363" s="220" t="s">
        <v>829</v>
      </c>
    </row>
    <row r="364" spans="2:56" hidden="1"/>
    <row r="365" spans="2:56" hidden="1"/>
    <row r="366" spans="2:56" ht="38.25" hidden="1">
      <c r="B366" s="226" t="s">
        <v>830</v>
      </c>
      <c r="C366" s="227"/>
      <c r="D366" s="227"/>
      <c r="E366" s="228" t="s">
        <v>831</v>
      </c>
    </row>
    <row r="367" spans="2:56" hidden="1">
      <c r="B367" s="226">
        <v>7807741</v>
      </c>
      <c r="C367" s="227" t="s">
        <v>832</v>
      </c>
      <c r="D367" s="227"/>
      <c r="E367" s="227"/>
      <c r="G367" s="23" t="s">
        <v>833</v>
      </c>
      <c r="U367" s="229">
        <v>2000</v>
      </c>
    </row>
    <row r="368" spans="2:56" hidden="1">
      <c r="B368" s="222" t="s">
        <v>834</v>
      </c>
      <c r="C368" s="221"/>
      <c r="D368" s="221"/>
      <c r="E368" s="221"/>
      <c r="F368" s="277" t="s">
        <v>835</v>
      </c>
    </row>
    <row r="369" hidden="1"/>
    <row r="370" hidden="1"/>
  </sheetData>
  <sheetProtection sheet="1" objects="1" scenarios="1"/>
  <autoFilter ref="A1:BD333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pageSetUpPr fitToPage="1"/>
  </sheetPr>
  <dimension ref="B2:R37"/>
  <sheetViews>
    <sheetView showGridLines="0" zoomScaleNormal="100" workbookViewId="0">
      <selection activeCell="F9" sqref="F9"/>
    </sheetView>
  </sheetViews>
  <sheetFormatPr baseColWidth="10" defaultRowHeight="15"/>
  <cols>
    <col min="2" max="2" width="24.42578125" customWidth="1"/>
    <col min="3" max="3" width="17.85546875" customWidth="1"/>
    <col min="4" max="4" width="18" customWidth="1"/>
    <col min="5" max="5" width="15.28515625" customWidth="1"/>
    <col min="6" max="6" width="16" customWidth="1"/>
    <col min="7" max="7" width="14.85546875" customWidth="1"/>
    <col min="8" max="8" width="10.7109375" customWidth="1"/>
    <col min="9" max="9" width="2.28515625" customWidth="1"/>
    <col min="10" max="10" width="23.85546875" bestFit="1" customWidth="1"/>
    <col min="11" max="11" width="2.28515625" customWidth="1"/>
    <col min="12" max="12" width="10.7109375" customWidth="1"/>
    <col min="13" max="13" width="2.28515625" customWidth="1"/>
    <col min="14" max="14" width="10.7109375" customWidth="1"/>
    <col min="15" max="15" width="2.28515625" customWidth="1"/>
    <col min="17" max="17" width="18.7109375" customWidth="1"/>
    <col min="18" max="18" width="22.5703125" bestFit="1" customWidth="1"/>
  </cols>
  <sheetData>
    <row r="2" spans="2:18" ht="15.75" thickBot="1"/>
    <row r="3" spans="2:18" ht="32.25" customHeight="1">
      <c r="B3" s="5" t="s">
        <v>764</v>
      </c>
      <c r="C3" s="5" t="s">
        <v>769</v>
      </c>
      <c r="D3" s="5" t="s">
        <v>770</v>
      </c>
      <c r="E3" s="5" t="s">
        <v>771</v>
      </c>
      <c r="F3" s="5" t="s">
        <v>772</v>
      </c>
      <c r="G3" s="5" t="s">
        <v>773</v>
      </c>
      <c r="I3" s="77" t="s">
        <v>777</v>
      </c>
      <c r="J3" s="78"/>
      <c r="K3" s="78"/>
      <c r="L3" s="78"/>
      <c r="M3" s="78"/>
      <c r="N3" s="78"/>
      <c r="O3" s="79"/>
      <c r="Q3" s="102" t="s">
        <v>776</v>
      </c>
      <c r="R3" t="s">
        <v>790</v>
      </c>
    </row>
    <row r="4" spans="2:18" ht="15.75">
      <c r="B4" s="67" t="s">
        <v>618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94" t="s">
        <v>784</v>
      </c>
      <c r="J4" s="395"/>
      <c r="K4" s="395"/>
      <c r="L4" s="395"/>
      <c r="M4" s="395"/>
      <c r="N4" s="395"/>
      <c r="O4" s="396"/>
    </row>
    <row r="5" spans="2:18">
      <c r="B5" s="40" t="s">
        <v>896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97" t="s">
        <v>785</v>
      </c>
      <c r="J5" s="398"/>
      <c r="K5" s="398"/>
      <c r="L5" s="398"/>
      <c r="M5" s="398"/>
      <c r="N5" s="398"/>
      <c r="O5" s="399"/>
      <c r="Q5" s="102" t="s">
        <v>788</v>
      </c>
      <c r="R5" t="s">
        <v>791</v>
      </c>
    </row>
    <row r="6" spans="2:18">
      <c r="B6" s="67" t="s">
        <v>614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648</v>
      </c>
      <c r="R6" s="287">
        <v>4</v>
      </c>
    </row>
    <row r="7" spans="2:18" ht="15.75">
      <c r="B7" s="40" t="s">
        <v>616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900</v>
      </c>
      <c r="K7" s="58"/>
      <c r="L7" s="58"/>
      <c r="M7" s="58"/>
      <c r="N7" s="58"/>
      <c r="O7" s="82"/>
      <c r="Q7" s="7" t="s">
        <v>649</v>
      </c>
      <c r="R7" s="103">
        <v>5</v>
      </c>
    </row>
    <row r="8" spans="2:18">
      <c r="B8" s="67" t="s">
        <v>897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650</v>
      </c>
      <c r="R8" s="287">
        <v>5</v>
      </c>
    </row>
    <row r="9" spans="2:18" ht="18.75">
      <c r="B9" s="40" t="s">
        <v>617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787</v>
      </c>
      <c r="M9" s="58"/>
      <c r="N9" s="91" t="s">
        <v>786</v>
      </c>
      <c r="O9" s="82"/>
      <c r="Q9" s="7" t="s">
        <v>652</v>
      </c>
      <c r="R9" s="287">
        <v>6</v>
      </c>
    </row>
    <row r="10" spans="2:18">
      <c r="B10" s="67" t="s">
        <v>619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647</v>
      </c>
      <c r="R10" s="103">
        <v>5</v>
      </c>
    </row>
    <row r="11" spans="2:18">
      <c r="B11" s="40" t="s">
        <v>620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614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644</v>
      </c>
      <c r="R11" s="287">
        <v>1</v>
      </c>
    </row>
    <row r="12" spans="2:18">
      <c r="B12" s="67" t="s">
        <v>621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809</v>
      </c>
      <c r="R12" s="287">
        <v>6</v>
      </c>
    </row>
    <row r="13" spans="2:18">
      <c r="B13" s="41" t="s">
        <v>622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615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789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775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613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778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88" t="s">
        <v>793</v>
      </c>
      <c r="C19" s="389"/>
      <c r="D19" s="390"/>
      <c r="I19" s="80"/>
      <c r="J19" s="81" t="s">
        <v>616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794</v>
      </c>
      <c r="C21" s="278" t="e">
        <f>+GETPIVOTDATA("Suma de Tiempo (HRs)",Resumen!$Q$5)</f>
        <v>#REF!</v>
      </c>
      <c r="I21" s="80"/>
      <c r="J21" s="81" t="s">
        <v>617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795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823</v>
      </c>
      <c r="C23" s="197"/>
      <c r="I23" s="80"/>
      <c r="J23" s="81" t="s">
        <v>779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.7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796</v>
      </c>
      <c r="C25" s="182" t="e">
        <f>+G15/C21</f>
        <v>#REF!</v>
      </c>
      <c r="D25" s="109" t="e">
        <f>(G15-C23)/C21</f>
        <v>#REF!</v>
      </c>
      <c r="E25" t="s">
        <v>820</v>
      </c>
      <c r="I25" s="80"/>
      <c r="J25" s="81" t="s">
        <v>780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781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91" t="s">
        <v>792</v>
      </c>
      <c r="C29" s="392"/>
      <c r="D29" s="393"/>
      <c r="I29" s="80"/>
      <c r="J29" s="81" t="s">
        <v>782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797</v>
      </c>
      <c r="C31" s="112" t="e">
        <f>+C15/F15</f>
        <v>#DIV/0!</v>
      </c>
      <c r="D31" s="36" t="s">
        <v>787</v>
      </c>
      <c r="I31" s="80"/>
      <c r="J31" s="81" t="s">
        <v>775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800</v>
      </c>
      <c r="C32" s="114" t="e">
        <f>+D15/F15</f>
        <v>#DIV/0!</v>
      </c>
      <c r="D32" s="115" t="s">
        <v>787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798</v>
      </c>
      <c r="C33" s="117" t="e">
        <f>+G15/F15</f>
        <v>#DIV/0!</v>
      </c>
      <c r="D33" s="118" t="s">
        <v>799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783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819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.7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5"/>
  <cols>
    <col min="1" max="1" width="14.7109375" bestFit="1" customWidth="1"/>
    <col min="2" max="2" width="31.28515625" bestFit="1" customWidth="1"/>
    <col min="3" max="3" width="11.140625" bestFit="1" customWidth="1"/>
    <col min="4" max="4" width="11.7109375" bestFit="1" customWidth="1"/>
    <col min="5" max="5" width="9.85546875" bestFit="1" customWidth="1"/>
    <col min="6" max="6" width="23.85546875" bestFit="1" customWidth="1"/>
    <col min="7" max="7" width="9.7109375" style="286" customWidth="1"/>
    <col min="8" max="8" width="14.28515625" style="286" bestFit="1" customWidth="1"/>
    <col min="9" max="9" width="8.7109375" style="286" bestFit="1" customWidth="1"/>
    <col min="10" max="10" width="10.28515625" customWidth="1"/>
    <col min="11" max="11" width="9.28515625" bestFit="1" customWidth="1"/>
    <col min="12" max="12" width="9.42578125" bestFit="1" customWidth="1"/>
    <col min="13" max="13" width="13.85546875" customWidth="1"/>
    <col min="14" max="14" width="12.5703125" bestFit="1" customWidth="1"/>
    <col min="15" max="15" width="10.5703125" bestFit="1" customWidth="1"/>
    <col min="16" max="16" width="11.140625" bestFit="1" customWidth="1"/>
    <col min="17" max="17" width="10.28515625" bestFit="1" customWidth="1"/>
    <col min="18" max="18" width="16.7109375" bestFit="1" customWidth="1"/>
  </cols>
  <sheetData>
    <row r="1" spans="1:19" ht="44.25" customHeight="1">
      <c r="A1" s="386"/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</row>
    <row r="2" spans="1:19" ht="39" customHeight="1">
      <c r="A2" s="260" t="s">
        <v>764</v>
      </c>
      <c r="B2" s="260" t="s">
        <v>639</v>
      </c>
      <c r="C2" s="260" t="s">
        <v>635</v>
      </c>
      <c r="D2" s="260" t="s">
        <v>636</v>
      </c>
      <c r="E2" s="260" t="s">
        <v>637</v>
      </c>
      <c r="F2" s="260" t="s">
        <v>731</v>
      </c>
      <c r="G2" s="260" t="s">
        <v>638</v>
      </c>
      <c r="H2" s="260" t="s">
        <v>901</v>
      </c>
      <c r="I2" s="262" t="s">
        <v>912</v>
      </c>
      <c r="J2" s="262" t="s">
        <v>913</v>
      </c>
      <c r="K2" s="262" t="s">
        <v>914</v>
      </c>
      <c r="L2" s="262" t="s">
        <v>767</v>
      </c>
      <c r="M2" s="262" t="s">
        <v>761</v>
      </c>
      <c r="N2" s="262" t="s">
        <v>915</v>
      </c>
      <c r="O2" s="263" t="s">
        <v>768</v>
      </c>
      <c r="P2" s="263" t="s">
        <v>765</v>
      </c>
      <c r="Q2" s="263" t="s">
        <v>766</v>
      </c>
      <c r="R2" s="263" t="s">
        <v>916</v>
      </c>
    </row>
    <row r="3" spans="1:19" ht="15" customHeight="1">
      <c r="A3" s="30" t="s">
        <v>896</v>
      </c>
      <c r="B3" s="36" t="s">
        <v>1119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5" t="s">
        <v>1168</v>
      </c>
      <c r="G3" s="38" t="s">
        <v>902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896</v>
      </c>
      <c r="B4" s="43" t="s">
        <v>1119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4" t="s">
        <v>1169</v>
      </c>
      <c r="G4" s="34" t="s">
        <v>902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614</v>
      </c>
      <c r="B5" s="43" t="s">
        <v>874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4" t="s">
        <v>1170</v>
      </c>
      <c r="G5" s="34" t="s">
        <v>903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614</v>
      </c>
      <c r="B6" s="72" t="s">
        <v>928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4" t="s">
        <v>1171</v>
      </c>
      <c r="G6" s="34" t="s">
        <v>902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614</v>
      </c>
      <c r="B7" s="43" t="s">
        <v>1088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4" t="s">
        <v>1172</v>
      </c>
      <c r="G7" s="34" t="s">
        <v>902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614</v>
      </c>
      <c r="B8" s="43" t="s">
        <v>931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4" t="s">
        <v>1173</v>
      </c>
      <c r="G8" s="34" t="s">
        <v>903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614</v>
      </c>
      <c r="B9" s="31" t="s">
        <v>1005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4">
        <v>2567</v>
      </c>
      <c r="G9" s="34" t="s">
        <v>903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614</v>
      </c>
      <c r="B10" s="31" t="s">
        <v>962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4">
        <v>3534</v>
      </c>
      <c r="G10" s="34" t="s">
        <v>906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897</v>
      </c>
      <c r="B11" s="31" t="s">
        <v>1174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4" t="s">
        <v>1175</v>
      </c>
      <c r="G11" s="34" t="s">
        <v>917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614</v>
      </c>
      <c r="B12" s="36" t="s">
        <v>874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5" t="s">
        <v>1176</v>
      </c>
      <c r="G12" s="38" t="s">
        <v>909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618</v>
      </c>
      <c r="B13" s="43" t="s">
        <v>1177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4" t="s">
        <v>1178</v>
      </c>
      <c r="G13" s="34" t="s">
        <v>902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896</v>
      </c>
      <c r="B14" s="31" t="s">
        <v>1119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4" t="s">
        <v>1179</v>
      </c>
      <c r="G14" s="34" t="s">
        <v>902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618</v>
      </c>
      <c r="B15" s="31" t="s">
        <v>1180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4">
        <v>3778</v>
      </c>
      <c r="G15" s="1" t="s">
        <v>917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614</v>
      </c>
      <c r="B16" s="173" t="s">
        <v>931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4">
        <v>3535</v>
      </c>
      <c r="G16" s="171" t="s">
        <v>903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896</v>
      </c>
      <c r="B17" s="31" t="s">
        <v>1063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4" t="s">
        <v>1181</v>
      </c>
      <c r="G17" s="34" t="s">
        <v>902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614</v>
      </c>
      <c r="B18" s="173" t="s">
        <v>926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4">
        <v>3539</v>
      </c>
      <c r="G18" s="171" t="s">
        <v>907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614</v>
      </c>
      <c r="B19" s="31" t="s">
        <v>926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4">
        <v>3541</v>
      </c>
      <c r="G19" s="34" t="s">
        <v>907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896</v>
      </c>
      <c r="B20" s="31" t="s">
        <v>1123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4" t="s">
        <v>1182</v>
      </c>
      <c r="G20" s="34" t="s">
        <v>902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614</v>
      </c>
      <c r="B21" s="31" t="s">
        <v>926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4">
        <v>3537</v>
      </c>
      <c r="G21" s="34" t="s">
        <v>907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614</v>
      </c>
      <c r="B22" s="36" t="s">
        <v>926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5">
        <v>3536</v>
      </c>
      <c r="G22" s="38" t="s">
        <v>907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614</v>
      </c>
      <c r="B23" s="173" t="s">
        <v>921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4">
        <v>3553</v>
      </c>
      <c r="G23" s="171" t="s">
        <v>902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614</v>
      </c>
      <c r="B24" s="69" t="s">
        <v>926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5">
        <v>3542</v>
      </c>
      <c r="G24" s="68" t="s">
        <v>907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614</v>
      </c>
      <c r="B25" s="69" t="s">
        <v>926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3">
        <v>3543</v>
      </c>
      <c r="G25" s="68" t="s">
        <v>907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896</v>
      </c>
      <c r="B26" s="69" t="s">
        <v>981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3" t="s">
        <v>1183</v>
      </c>
      <c r="G26" s="38" t="s">
        <v>902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896</v>
      </c>
      <c r="B27" s="69" t="s">
        <v>1184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3" t="s">
        <v>1185</v>
      </c>
      <c r="G27" s="68" t="s">
        <v>908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614</v>
      </c>
      <c r="B28" s="69" t="s">
        <v>939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3">
        <v>3552</v>
      </c>
      <c r="G28" s="68" t="s">
        <v>909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614</v>
      </c>
      <c r="B29" s="169" t="s">
        <v>867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4">
        <v>3554</v>
      </c>
      <c r="G29" s="171" t="s">
        <v>909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618</v>
      </c>
      <c r="B30" s="69" t="s">
        <v>1186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3">
        <v>3779</v>
      </c>
      <c r="G30" s="68" t="s">
        <v>917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896</v>
      </c>
      <c r="B31" s="69" t="s">
        <v>1187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5" t="s">
        <v>1188</v>
      </c>
      <c r="G31" s="68" t="s">
        <v>902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896</v>
      </c>
      <c r="B32" s="169" t="s">
        <v>1119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4" t="s">
        <v>1189</v>
      </c>
      <c r="G32" s="171" t="s">
        <v>902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618</v>
      </c>
      <c r="B33" s="69" t="s">
        <v>1177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5">
        <v>3787</v>
      </c>
      <c r="G33" s="68" t="s">
        <v>903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897</v>
      </c>
      <c r="B34" s="69" t="s">
        <v>1190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5" t="s">
        <v>1191</v>
      </c>
      <c r="G34" s="68" t="s">
        <v>917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897</v>
      </c>
      <c r="B35" s="169" t="s">
        <v>1192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4" t="s">
        <v>1193</v>
      </c>
      <c r="G35" s="171" t="s">
        <v>917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618</v>
      </c>
      <c r="B36" s="43" t="s">
        <v>1177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4">
        <v>3788</v>
      </c>
      <c r="G36" s="34" t="s">
        <v>903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618</v>
      </c>
      <c r="B37" s="36" t="s">
        <v>1177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5">
        <v>3785</v>
      </c>
      <c r="G37" s="68" t="s">
        <v>903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614</v>
      </c>
      <c r="B38" s="69" t="s">
        <v>1194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5">
        <v>3556</v>
      </c>
      <c r="G38" s="68" t="s">
        <v>902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614</v>
      </c>
      <c r="B39" s="69" t="s">
        <v>975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5">
        <v>3557</v>
      </c>
      <c r="G39" s="68" t="s">
        <v>902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897</v>
      </c>
      <c r="B40" s="69" t="s">
        <v>1092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5" t="s">
        <v>1195</v>
      </c>
      <c r="G40" s="68" t="s">
        <v>902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618</v>
      </c>
      <c r="B41" s="36" t="s">
        <v>1177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5">
        <v>3786</v>
      </c>
      <c r="G41" s="38" t="s">
        <v>903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618</v>
      </c>
      <c r="B42" s="36" t="s">
        <v>1196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5">
        <v>3782</v>
      </c>
      <c r="G42" s="38" t="s">
        <v>903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614</v>
      </c>
      <c r="B43" s="36" t="s">
        <v>1197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5" t="s">
        <v>1198</v>
      </c>
      <c r="G43" s="38" t="s">
        <v>903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897</v>
      </c>
      <c r="B44" s="36" t="s">
        <v>1031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5" t="s">
        <v>1199</v>
      </c>
      <c r="G44" s="38" t="s">
        <v>902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614</v>
      </c>
      <c r="B45" s="69" t="s">
        <v>975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5">
        <v>3555</v>
      </c>
      <c r="G45" s="68" t="s">
        <v>909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897</v>
      </c>
      <c r="B46" s="69" t="s">
        <v>948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5" t="s">
        <v>1200</v>
      </c>
      <c r="G46" s="68" t="s">
        <v>902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618</v>
      </c>
      <c r="B47" s="69" t="s">
        <v>1177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5">
        <v>3784</v>
      </c>
      <c r="G47" s="68" t="s">
        <v>903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618</v>
      </c>
      <c r="B48" s="69" t="s">
        <v>1177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5">
        <v>3783</v>
      </c>
      <c r="G48" s="68" t="s">
        <v>903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614</v>
      </c>
      <c r="B49" s="69" t="s">
        <v>1201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5">
        <v>3558</v>
      </c>
      <c r="G49" s="68" t="s">
        <v>909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614</v>
      </c>
      <c r="B50" s="69" t="s">
        <v>962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5">
        <v>3566</v>
      </c>
      <c r="G50" s="68" t="s">
        <v>902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614</v>
      </c>
      <c r="B51" s="69" t="s">
        <v>962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5">
        <v>3567</v>
      </c>
      <c r="G51" s="68" t="s">
        <v>909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614</v>
      </c>
      <c r="B52" s="36" t="s">
        <v>874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5">
        <v>3549</v>
      </c>
      <c r="G52" s="38" t="s">
        <v>909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616</v>
      </c>
      <c r="B53" s="69" t="s">
        <v>1202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5" t="s">
        <v>1203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897</v>
      </c>
      <c r="B54" s="69" t="s">
        <v>1204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5" t="s">
        <v>1205</v>
      </c>
      <c r="G54" s="68" t="s">
        <v>917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614</v>
      </c>
      <c r="B55" s="69" t="s">
        <v>941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5">
        <v>3559</v>
      </c>
      <c r="G55" s="68" t="s">
        <v>903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897</v>
      </c>
      <c r="B56" s="69" t="s">
        <v>1080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5" t="s">
        <v>1206</v>
      </c>
      <c r="G56" s="68" t="s">
        <v>902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897</v>
      </c>
      <c r="B57" s="69" t="s">
        <v>950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5" t="s">
        <v>1207</v>
      </c>
      <c r="G57" s="68" t="s">
        <v>902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618</v>
      </c>
      <c r="B58" s="69" t="s">
        <v>1208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5">
        <v>3794</v>
      </c>
      <c r="G58" s="68" t="s">
        <v>903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897</v>
      </c>
      <c r="B59" s="69" t="s">
        <v>1058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5" t="s">
        <v>1209</v>
      </c>
      <c r="G59" s="68" t="s">
        <v>917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614</v>
      </c>
      <c r="B60" s="69" t="s">
        <v>1210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5">
        <v>3561</v>
      </c>
      <c r="G60" s="68" t="s">
        <v>906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616</v>
      </c>
      <c r="B61" s="69" t="s">
        <v>616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5" t="s">
        <v>1211</v>
      </c>
      <c r="G61" s="38" t="s">
        <v>1212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614</v>
      </c>
      <c r="B62" s="69" t="s">
        <v>921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5">
        <v>3565</v>
      </c>
      <c r="G62" s="68" t="s">
        <v>907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896</v>
      </c>
      <c r="B63" s="69" t="s">
        <v>1162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5" t="s">
        <v>1213</v>
      </c>
      <c r="G63" s="68" t="s">
        <v>908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896</v>
      </c>
      <c r="B64" s="69" t="s">
        <v>1162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5" t="s">
        <v>1214</v>
      </c>
      <c r="G64" s="68" t="s">
        <v>908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896</v>
      </c>
      <c r="B65" s="69" t="s">
        <v>920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5" t="s">
        <v>1215</v>
      </c>
      <c r="G65" s="68" t="s">
        <v>908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896</v>
      </c>
      <c r="B66" s="69" t="s">
        <v>920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5" t="s">
        <v>1216</v>
      </c>
      <c r="G66" s="68" t="s">
        <v>908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618</v>
      </c>
      <c r="B67" s="69" t="s">
        <v>1208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5">
        <v>3793</v>
      </c>
      <c r="G67" s="68" t="s">
        <v>903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896</v>
      </c>
      <c r="B68" s="69" t="s">
        <v>920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5" t="s">
        <v>1217</v>
      </c>
      <c r="G68" s="68" t="s">
        <v>908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896</v>
      </c>
      <c r="B69" s="69" t="s">
        <v>1218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5" t="s">
        <v>1219</v>
      </c>
      <c r="G69" s="68" t="s">
        <v>909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614</v>
      </c>
      <c r="B70" s="69" t="s">
        <v>962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5">
        <v>3560</v>
      </c>
      <c r="G70" s="68" t="s">
        <v>906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614</v>
      </c>
      <c r="B71" s="289" t="s">
        <v>1224</v>
      </c>
      <c r="C71" s="290" t="s">
        <v>1221</v>
      </c>
      <c r="D71" s="290" t="s">
        <v>1222</v>
      </c>
      <c r="E71" s="33">
        <f>Tablageneral14[[#This Row],[Fecha de despacho]]-Tablageneral14[[#This Row],[Fecha de recibo]]</f>
        <v>14</v>
      </c>
      <c r="F71" s="298" t="s">
        <v>1224</v>
      </c>
      <c r="G71" s="291" t="s">
        <v>1223</v>
      </c>
      <c r="H71" s="292" t="s">
        <v>1225</v>
      </c>
      <c r="I71" s="293">
        <f>+SUMIFS(TablaTiempos[Tiempo (hr)],TablaTiempos[N° de troquel],Tablageneral14[[#This Row],[N° de Troquel Orden]],TablaTiempos[Actividad],"Dibujo")</f>
        <v>0</v>
      </c>
      <c r="J71" s="294">
        <f>+SUMIFS(TablaTiempos[Tiempo (hr)],TablaTiempos[N° de troquel],Tablageneral14[[#This Row],[N° de Troquel Orden]],TablaTiempos[Actividad],"Puenteado")</f>
        <v>0</v>
      </c>
      <c r="K71" s="294">
        <f>+SUMIFS(TablaTiempos[Tiempo (hr)],TablaTiempos[N° de troquel],Tablageneral14[[#This Row],[N° de Troquel Orden]],TablaTiempos[Actividad],"Calado")</f>
        <v>0</v>
      </c>
      <c r="L71" s="295">
        <f>+SUM(Tablageneral14[[#This Row],[Dibujo (hr)]:[Calado (hr)]])</f>
        <v>0</v>
      </c>
      <c r="M71" s="294">
        <f>+SUMIFS(TablaTiempos[Tiempo (hr)],TablaTiempos[N° de troquel],Tablageneral14[[#This Row],[N° de Troquel Orden]],TablaTiempos[Actividad],"Encuchillado")</f>
        <v>0</v>
      </c>
      <c r="N71" s="293">
        <f>+SUMIFS(TablaTiempos[Tiempo (hr)],TablaTiempos[N° de troquel],Tablageneral14[[#This Row],[N° de Troquel Orden]],TablaTiempos[Actividad],"Engomado")</f>
        <v>0</v>
      </c>
      <c r="O71" s="296">
        <f>+Tablageneral14[[#This Row],[Engomado (hr)]]+Tablageneral14[[#This Row],[Encuchillado]]</f>
        <v>0</v>
      </c>
      <c r="P71" s="297">
        <f>+SUMIFS(TablaConsumos[[CANTIDAD ]],TablaConsumos[N° DE TROQUEL],Tablageneral14[[#This Row],[N° de Troquel Orden]],TablaConsumos[TIPO],"Cuchilla")</f>
        <v>0</v>
      </c>
      <c r="Q71" s="294">
        <f>+SUMIFS(TablaConsumos[[CANTIDAD ]],TablaConsumos[N° DE TROQUEL],Tablageneral14[[#This Row],[N° de Troquel Orden]],TablaConsumos[TIPO],"Score")</f>
        <v>0</v>
      </c>
      <c r="R71" s="295">
        <f>+Tablageneral14[[#This Row],[Escores]]+Tablageneral14[[#This Row],[Cuchillas]]</f>
        <v>0</v>
      </c>
    </row>
    <row r="72" spans="1:18">
      <c r="A72" s="1" t="s">
        <v>896</v>
      </c>
      <c r="B72" s="237" t="s">
        <v>920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8" t="s">
        <v>1220</v>
      </c>
      <c r="G72" s="240" t="s">
        <v>908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Data!K$2:K$11</xm:f>
          </x14:formula1>
          <xm:sqref>A44:A72</xm:sqref>
        </x14:dataValidation>
        <x14:dataValidation type="list" allowBlank="1" showInputMessage="1" showErrorMessage="1">
          <x14:formula1>
            <xm:f>Data!K$2:K$11</xm:f>
          </x14:formula1>
          <xm:sqref>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88"/>
  <sheetViews>
    <sheetView workbookViewId="0">
      <selection sqref="A1:L88"/>
    </sheetView>
  </sheetViews>
  <sheetFormatPr baseColWidth="10" defaultRowHeight="15"/>
  <cols>
    <col min="1" max="1" width="12.85546875" bestFit="1" customWidth="1"/>
    <col min="2" max="2" width="17.42578125" bestFit="1" customWidth="1"/>
    <col min="3" max="3" width="29.140625" bestFit="1" customWidth="1"/>
    <col min="4" max="4" width="15.140625" bestFit="1" customWidth="1"/>
    <col min="5" max="5" width="34.85546875" bestFit="1" customWidth="1"/>
    <col min="6" max="6" width="12.5703125" bestFit="1" customWidth="1"/>
    <col min="7" max="7" width="13.28515625" customWidth="1"/>
    <col min="8" max="8" width="50.28515625" bestFit="1" customWidth="1"/>
    <col min="9" max="9" width="19" bestFit="1" customWidth="1"/>
    <col min="10" max="10" width="20" bestFit="1" customWidth="1"/>
    <col min="11" max="11" width="8.85546875" bestFit="1" customWidth="1"/>
    <col min="12" max="12" width="10" bestFit="1" customWidth="1"/>
  </cols>
  <sheetData>
    <row r="1" spans="1:12" ht="30">
      <c r="A1" s="287" t="s">
        <v>1229</v>
      </c>
      <c r="B1" s="287" t="s">
        <v>1230</v>
      </c>
      <c r="C1" s="287" t="s">
        <v>1231</v>
      </c>
      <c r="D1" s="287" t="s">
        <v>1232</v>
      </c>
      <c r="E1" s="287" t="s">
        <v>1233</v>
      </c>
      <c r="F1" s="287" t="s">
        <v>1234</v>
      </c>
      <c r="G1" s="287" t="s">
        <v>1235</v>
      </c>
      <c r="H1" s="287" t="s">
        <v>1236</v>
      </c>
      <c r="I1" s="287" t="s">
        <v>1237</v>
      </c>
      <c r="J1" s="287" t="s">
        <v>1238</v>
      </c>
      <c r="K1" s="325" t="s">
        <v>1239</v>
      </c>
      <c r="L1" s="287" t="s">
        <v>1240</v>
      </c>
    </row>
    <row r="2" spans="1:12">
      <c r="A2" s="287" t="s">
        <v>1292</v>
      </c>
      <c r="B2" s="29">
        <v>45481</v>
      </c>
      <c r="C2" s="29">
        <v>45502</v>
      </c>
      <c r="D2" s="287" t="s">
        <v>613</v>
      </c>
      <c r="E2" s="287" t="s">
        <v>934</v>
      </c>
      <c r="F2" s="287" t="s">
        <v>908</v>
      </c>
      <c r="G2" s="287" t="s">
        <v>1241</v>
      </c>
      <c r="H2" s="287"/>
      <c r="I2" s="287">
        <v>21</v>
      </c>
      <c r="J2" s="287">
        <v>21</v>
      </c>
      <c r="K2" s="287" t="s">
        <v>1242</v>
      </c>
      <c r="L2" s="287"/>
    </row>
    <row r="3" spans="1:12">
      <c r="A3" s="287" t="s">
        <v>1296</v>
      </c>
      <c r="B3" s="29">
        <v>45485</v>
      </c>
      <c r="C3" s="29">
        <v>45503</v>
      </c>
      <c r="D3" s="287" t="s">
        <v>613</v>
      </c>
      <c r="E3" s="287" t="s">
        <v>1123</v>
      </c>
      <c r="F3" s="287" t="s">
        <v>909</v>
      </c>
      <c r="G3" s="287" t="s">
        <v>1266</v>
      </c>
      <c r="H3" s="287"/>
      <c r="I3" s="287">
        <v>18</v>
      </c>
      <c r="J3" s="287">
        <v>18</v>
      </c>
      <c r="K3" s="287" t="s">
        <v>1242</v>
      </c>
      <c r="L3" s="287"/>
    </row>
    <row r="4" spans="1:12">
      <c r="A4" s="287">
        <v>3437</v>
      </c>
      <c r="B4" s="29">
        <v>45488</v>
      </c>
      <c r="C4" s="29">
        <v>45505</v>
      </c>
      <c r="D4" s="287" t="s">
        <v>618</v>
      </c>
      <c r="E4" s="287" t="s">
        <v>1001</v>
      </c>
      <c r="F4" s="287" t="s">
        <v>917</v>
      </c>
      <c r="G4" s="287" t="s">
        <v>1285</v>
      </c>
      <c r="H4" s="287"/>
      <c r="I4" s="287">
        <v>17</v>
      </c>
      <c r="J4" s="287">
        <v>17</v>
      </c>
      <c r="K4" s="287" t="s">
        <v>1242</v>
      </c>
      <c r="L4" s="287"/>
    </row>
    <row r="5" spans="1:12">
      <c r="A5" s="287" t="s">
        <v>1299</v>
      </c>
      <c r="B5" s="29">
        <v>45488</v>
      </c>
      <c r="C5" s="29">
        <v>45507</v>
      </c>
      <c r="D5" s="287" t="s">
        <v>618</v>
      </c>
      <c r="E5" s="287" t="s">
        <v>1002</v>
      </c>
      <c r="F5" s="287" t="s">
        <v>917</v>
      </c>
      <c r="G5" s="287" t="s">
        <v>1285</v>
      </c>
      <c r="H5" s="287"/>
      <c r="I5" s="287">
        <v>19</v>
      </c>
      <c r="J5" s="287">
        <v>19</v>
      </c>
      <c r="K5" s="287" t="s">
        <v>1242</v>
      </c>
      <c r="L5" s="287"/>
    </row>
    <row r="6" spans="1:12">
      <c r="A6" s="287">
        <v>3334</v>
      </c>
      <c r="B6" s="29">
        <v>45488</v>
      </c>
      <c r="C6" s="29">
        <v>45507</v>
      </c>
      <c r="D6" s="287" t="s">
        <v>618</v>
      </c>
      <c r="E6" s="287" t="s">
        <v>1001</v>
      </c>
      <c r="F6" s="287" t="s">
        <v>917</v>
      </c>
      <c r="G6" s="287" t="s">
        <v>1285</v>
      </c>
      <c r="H6" s="287"/>
      <c r="I6" s="287">
        <v>19</v>
      </c>
      <c r="J6" s="287">
        <v>19</v>
      </c>
      <c r="K6" s="287" t="s">
        <v>1242</v>
      </c>
      <c r="L6" s="287"/>
    </row>
    <row r="7" spans="1:12">
      <c r="A7" s="287">
        <v>3673</v>
      </c>
      <c r="B7" s="29">
        <v>45489</v>
      </c>
      <c r="C7" s="29">
        <v>45509</v>
      </c>
      <c r="D7" s="287" t="s">
        <v>614</v>
      </c>
      <c r="E7" s="287" t="s">
        <v>962</v>
      </c>
      <c r="F7" s="287" t="s">
        <v>902</v>
      </c>
      <c r="G7" s="287" t="s">
        <v>1279</v>
      </c>
      <c r="H7" s="287"/>
      <c r="I7" s="287">
        <v>20</v>
      </c>
      <c r="J7" s="287">
        <v>20</v>
      </c>
      <c r="K7" s="287" t="s">
        <v>1242</v>
      </c>
      <c r="L7" s="287"/>
    </row>
    <row r="8" spans="1:12">
      <c r="A8" s="287" t="s">
        <v>1302</v>
      </c>
      <c r="B8" s="29">
        <v>45489</v>
      </c>
      <c r="C8" s="29">
        <v>45510</v>
      </c>
      <c r="D8" s="287" t="s">
        <v>615</v>
      </c>
      <c r="E8" s="287" t="s">
        <v>1303</v>
      </c>
      <c r="F8" s="287" t="s">
        <v>917</v>
      </c>
      <c r="G8" s="287" t="s">
        <v>1291</v>
      </c>
      <c r="H8" s="287"/>
      <c r="I8" s="287">
        <v>21</v>
      </c>
      <c r="J8" s="287">
        <v>21</v>
      </c>
      <c r="K8" s="287" t="s">
        <v>1242</v>
      </c>
      <c r="L8" s="287"/>
    </row>
    <row r="9" spans="1:12">
      <c r="A9" s="287" t="s">
        <v>1304</v>
      </c>
      <c r="B9" s="29">
        <v>45489</v>
      </c>
      <c r="C9" s="29">
        <v>45511</v>
      </c>
      <c r="D9" s="287" t="s">
        <v>615</v>
      </c>
      <c r="E9" s="287" t="s">
        <v>1305</v>
      </c>
      <c r="F9" s="287" t="s">
        <v>917</v>
      </c>
      <c r="G9" s="287" t="s">
        <v>1306</v>
      </c>
      <c r="H9" s="287"/>
      <c r="I9" s="287">
        <v>22</v>
      </c>
      <c r="J9" s="287">
        <v>22</v>
      </c>
      <c r="K9" s="287" t="s">
        <v>1242</v>
      </c>
      <c r="L9" s="287"/>
    </row>
    <row r="10" spans="1:12">
      <c r="A10" s="287" t="s">
        <v>1307</v>
      </c>
      <c r="B10" s="29">
        <v>45489</v>
      </c>
      <c r="C10" s="29">
        <v>45512</v>
      </c>
      <c r="D10" s="287" t="s">
        <v>615</v>
      </c>
      <c r="E10" s="287" t="s">
        <v>1308</v>
      </c>
      <c r="F10" s="287" t="s">
        <v>917</v>
      </c>
      <c r="G10" s="287" t="s">
        <v>1306</v>
      </c>
      <c r="H10" s="287"/>
      <c r="I10" s="287">
        <v>23</v>
      </c>
      <c r="J10" s="287">
        <v>23</v>
      </c>
      <c r="K10" s="287" t="s">
        <v>1242</v>
      </c>
      <c r="L10" s="287"/>
    </row>
    <row r="11" spans="1:12">
      <c r="A11" s="287" t="s">
        <v>1309</v>
      </c>
      <c r="B11" s="29">
        <v>45490</v>
      </c>
      <c r="C11" s="29">
        <v>45512</v>
      </c>
      <c r="D11" s="287" t="s">
        <v>615</v>
      </c>
      <c r="E11" s="287" t="s">
        <v>1031</v>
      </c>
      <c r="F11" s="287" t="s">
        <v>902</v>
      </c>
      <c r="G11" s="287" t="s">
        <v>1295</v>
      </c>
      <c r="H11" s="287"/>
      <c r="I11" s="287">
        <v>22</v>
      </c>
      <c r="J11" s="287">
        <v>22</v>
      </c>
      <c r="K11" s="287" t="s">
        <v>1242</v>
      </c>
      <c r="L11" s="287"/>
    </row>
    <row r="12" spans="1:12">
      <c r="A12" s="287">
        <v>3674</v>
      </c>
      <c r="B12" s="29">
        <v>45490</v>
      </c>
      <c r="C12" s="29">
        <v>45513</v>
      </c>
      <c r="D12" s="287" t="s">
        <v>614</v>
      </c>
      <c r="E12" s="287" t="s">
        <v>1310</v>
      </c>
      <c r="F12" s="287" t="s">
        <v>907</v>
      </c>
      <c r="G12" s="287" t="s">
        <v>1243</v>
      </c>
      <c r="H12" s="287"/>
      <c r="I12" s="287">
        <v>23</v>
      </c>
      <c r="J12" s="287">
        <v>23</v>
      </c>
      <c r="K12" s="287" t="s">
        <v>1242</v>
      </c>
      <c r="L12" s="287"/>
    </row>
    <row r="13" spans="1:12">
      <c r="A13" s="287" t="s">
        <v>1311</v>
      </c>
      <c r="B13" s="29">
        <v>45490</v>
      </c>
      <c r="C13" s="29">
        <v>45514</v>
      </c>
      <c r="D13" s="287" t="s">
        <v>615</v>
      </c>
      <c r="E13" s="287" t="s">
        <v>868</v>
      </c>
      <c r="F13" s="287" t="s">
        <v>917</v>
      </c>
      <c r="G13" s="287" t="s">
        <v>1258</v>
      </c>
      <c r="H13" s="287"/>
      <c r="I13" s="287">
        <v>24</v>
      </c>
      <c r="J13" s="287">
        <v>24</v>
      </c>
      <c r="K13" s="287" t="s">
        <v>1242</v>
      </c>
      <c r="L13" s="287"/>
    </row>
    <row r="14" spans="1:12">
      <c r="A14" s="287" t="s">
        <v>1312</v>
      </c>
      <c r="B14" s="29">
        <v>45491</v>
      </c>
      <c r="C14" s="29">
        <v>45514</v>
      </c>
      <c r="D14" s="287" t="s">
        <v>615</v>
      </c>
      <c r="E14" s="287" t="s">
        <v>950</v>
      </c>
      <c r="F14" s="287" t="s">
        <v>902</v>
      </c>
      <c r="G14" s="287" t="s">
        <v>1248</v>
      </c>
      <c r="H14" s="287"/>
      <c r="I14" s="287">
        <v>23</v>
      </c>
      <c r="J14" s="287">
        <v>23</v>
      </c>
      <c r="K14" s="287" t="s">
        <v>1242</v>
      </c>
      <c r="L14" s="287"/>
    </row>
    <row r="15" spans="1:12">
      <c r="A15" s="287" t="s">
        <v>1320</v>
      </c>
      <c r="B15" s="29">
        <v>45491</v>
      </c>
      <c r="C15" s="29"/>
      <c r="D15" s="287" t="s">
        <v>615</v>
      </c>
      <c r="E15" s="287" t="s">
        <v>1013</v>
      </c>
      <c r="F15" s="287" t="s">
        <v>902</v>
      </c>
      <c r="G15" s="287" t="s">
        <v>1314</v>
      </c>
      <c r="H15" s="287"/>
      <c r="I15" s="287">
        <v>-45491</v>
      </c>
      <c r="J15" s="287">
        <v>-45491</v>
      </c>
      <c r="K15" s="287" t="s">
        <v>1242</v>
      </c>
      <c r="L15" s="287"/>
    </row>
    <row r="16" spans="1:12">
      <c r="A16" s="287" t="s">
        <v>1316</v>
      </c>
      <c r="B16" s="29">
        <v>45492</v>
      </c>
      <c r="C16" s="29"/>
      <c r="D16" s="287" t="s">
        <v>613</v>
      </c>
      <c r="E16" s="287" t="s">
        <v>934</v>
      </c>
      <c r="F16" s="287" t="s">
        <v>902</v>
      </c>
      <c r="G16" s="287" t="s">
        <v>1241</v>
      </c>
      <c r="H16" s="287"/>
      <c r="I16" s="287">
        <v>-45492</v>
      </c>
      <c r="J16" s="287">
        <v>-45492</v>
      </c>
      <c r="K16" s="287" t="s">
        <v>1242</v>
      </c>
      <c r="L16" s="287"/>
    </row>
    <row r="17" spans="1:12">
      <c r="A17" s="287">
        <v>3676</v>
      </c>
      <c r="B17" s="29">
        <v>45492</v>
      </c>
      <c r="C17" s="29"/>
      <c r="D17" s="287" t="s">
        <v>614</v>
      </c>
      <c r="E17" s="287" t="s">
        <v>1317</v>
      </c>
      <c r="F17" s="287" t="s">
        <v>909</v>
      </c>
      <c r="G17" s="287" t="s">
        <v>1267</v>
      </c>
      <c r="H17" s="287"/>
      <c r="I17" s="287">
        <v>-45492</v>
      </c>
      <c r="J17" s="287">
        <v>-45492</v>
      </c>
      <c r="K17" s="287" t="s">
        <v>1242</v>
      </c>
      <c r="L17" s="287"/>
    </row>
    <row r="18" spans="1:12">
      <c r="A18" s="287" t="s">
        <v>1318</v>
      </c>
      <c r="B18" s="29">
        <v>45492</v>
      </c>
      <c r="C18" s="29"/>
      <c r="D18" s="287" t="s">
        <v>613</v>
      </c>
      <c r="E18" s="287" t="s">
        <v>934</v>
      </c>
      <c r="F18" s="287" t="s">
        <v>902</v>
      </c>
      <c r="G18" s="287" t="s">
        <v>1241</v>
      </c>
      <c r="H18" s="287"/>
      <c r="I18" s="287">
        <v>-45492</v>
      </c>
      <c r="J18" s="287">
        <v>-45492</v>
      </c>
      <c r="K18" s="287" t="s">
        <v>1242</v>
      </c>
      <c r="L18" s="287"/>
    </row>
    <row r="19" spans="1:12">
      <c r="A19" s="287" t="s">
        <v>1319</v>
      </c>
      <c r="B19" s="29">
        <v>45492</v>
      </c>
      <c r="C19" s="29"/>
      <c r="D19" s="287" t="s">
        <v>613</v>
      </c>
      <c r="E19" s="287" t="s">
        <v>1187</v>
      </c>
      <c r="F19" s="287" t="s">
        <v>902</v>
      </c>
      <c r="G19" s="287" t="s">
        <v>1241</v>
      </c>
      <c r="H19" s="287"/>
      <c r="I19" s="287">
        <v>-45492</v>
      </c>
      <c r="J19" s="287">
        <v>-45492</v>
      </c>
      <c r="K19" s="287" t="s">
        <v>1242</v>
      </c>
      <c r="L19" s="287"/>
    </row>
    <row r="20" spans="1:12">
      <c r="A20" s="287">
        <v>3450</v>
      </c>
      <c r="B20" s="29">
        <v>45493</v>
      </c>
      <c r="C20" s="29"/>
      <c r="D20" s="287" t="s">
        <v>618</v>
      </c>
      <c r="E20" s="287" t="s">
        <v>1321</v>
      </c>
      <c r="F20" s="287" t="s">
        <v>917</v>
      </c>
      <c r="G20" s="287" t="s">
        <v>1285</v>
      </c>
      <c r="H20" s="287"/>
      <c r="I20" s="287">
        <v>-45493</v>
      </c>
      <c r="J20" s="287">
        <v>-45493</v>
      </c>
      <c r="K20" s="287" t="s">
        <v>1242</v>
      </c>
      <c r="L20" s="287"/>
    </row>
    <row r="21" spans="1:12">
      <c r="A21" s="287" t="s">
        <v>1313</v>
      </c>
      <c r="B21" s="29">
        <v>45495</v>
      </c>
      <c r="C21" s="29"/>
      <c r="D21" s="287" t="s">
        <v>615</v>
      </c>
      <c r="E21" s="287" t="s">
        <v>1014</v>
      </c>
      <c r="F21" s="287" t="s">
        <v>902</v>
      </c>
      <c r="G21" s="287" t="s">
        <v>1291</v>
      </c>
      <c r="H21" s="287" t="s">
        <v>1322</v>
      </c>
      <c r="I21" s="287">
        <v>-45495</v>
      </c>
      <c r="J21" s="287">
        <v>-45495</v>
      </c>
      <c r="K21" s="287" t="s">
        <v>1242</v>
      </c>
      <c r="L21" s="287"/>
    </row>
    <row r="22" spans="1:12">
      <c r="A22" s="287" t="s">
        <v>1323</v>
      </c>
      <c r="B22" s="29">
        <v>45495</v>
      </c>
      <c r="C22" s="29"/>
      <c r="D22" s="287" t="s">
        <v>615</v>
      </c>
      <c r="E22" s="287" t="s">
        <v>868</v>
      </c>
      <c r="F22" s="287" t="s">
        <v>917</v>
      </c>
      <c r="G22" s="287" t="s">
        <v>1258</v>
      </c>
      <c r="H22" s="287"/>
      <c r="I22" s="287">
        <v>-45495</v>
      </c>
      <c r="J22" s="287">
        <v>-45495</v>
      </c>
      <c r="K22" s="287" t="s">
        <v>1242</v>
      </c>
      <c r="L22" s="287"/>
    </row>
    <row r="23" spans="1:12">
      <c r="A23" s="287">
        <v>3677</v>
      </c>
      <c r="B23" s="29">
        <v>45495</v>
      </c>
      <c r="C23" s="29"/>
      <c r="D23" s="287" t="s">
        <v>614</v>
      </c>
      <c r="E23" s="287" t="s">
        <v>953</v>
      </c>
      <c r="F23" s="287" t="s">
        <v>906</v>
      </c>
      <c r="G23" s="287" t="s">
        <v>1267</v>
      </c>
      <c r="H23" s="287"/>
      <c r="I23" s="287">
        <v>-45495</v>
      </c>
      <c r="J23" s="287">
        <v>-45495</v>
      </c>
      <c r="K23" s="287" t="s">
        <v>1242</v>
      </c>
      <c r="L23" s="287"/>
    </row>
    <row r="24" spans="1:12">
      <c r="A24" s="287">
        <v>3636</v>
      </c>
      <c r="B24" s="29">
        <v>45496</v>
      </c>
      <c r="C24" s="29"/>
      <c r="D24" s="287" t="s">
        <v>614</v>
      </c>
      <c r="E24" s="287" t="s">
        <v>997</v>
      </c>
      <c r="F24" s="287" t="s">
        <v>909</v>
      </c>
      <c r="G24" s="287" t="s">
        <v>1243</v>
      </c>
      <c r="H24" s="287"/>
      <c r="I24" s="287">
        <v>-45496</v>
      </c>
      <c r="J24" s="287">
        <v>-45496</v>
      </c>
      <c r="K24" s="287" t="s">
        <v>1242</v>
      </c>
      <c r="L24" s="287"/>
    </row>
    <row r="25" spans="1:12">
      <c r="A25" s="287">
        <v>3033</v>
      </c>
      <c r="B25" s="29">
        <v>45497</v>
      </c>
      <c r="C25" s="29"/>
      <c r="D25" s="287" t="s">
        <v>618</v>
      </c>
      <c r="E25" s="287" t="s">
        <v>1324</v>
      </c>
      <c r="F25" s="287" t="s">
        <v>902</v>
      </c>
      <c r="G25" s="287" t="s">
        <v>1276</v>
      </c>
      <c r="H25" s="287"/>
      <c r="I25" s="287">
        <v>-45497</v>
      </c>
      <c r="J25" s="287">
        <v>-45497</v>
      </c>
      <c r="K25" s="287" t="s">
        <v>1242</v>
      </c>
      <c r="L25" s="287"/>
    </row>
    <row r="26" spans="1:12">
      <c r="A26" s="287">
        <v>3856</v>
      </c>
      <c r="B26" s="29">
        <v>45496</v>
      </c>
      <c r="C26" s="29"/>
      <c r="D26" s="287" t="s">
        <v>618</v>
      </c>
      <c r="E26" s="287" t="s">
        <v>1274</v>
      </c>
      <c r="F26" s="287" t="s">
        <v>1325</v>
      </c>
      <c r="G26" s="287" t="s">
        <v>1276</v>
      </c>
      <c r="H26" s="287"/>
      <c r="I26" s="287">
        <v>-45496</v>
      </c>
      <c r="J26" s="287">
        <v>-45496</v>
      </c>
      <c r="K26" s="287" t="s">
        <v>1242</v>
      </c>
      <c r="L26" s="287"/>
    </row>
    <row r="27" spans="1:12">
      <c r="A27" s="287">
        <v>3857</v>
      </c>
      <c r="B27" s="29">
        <v>45496</v>
      </c>
      <c r="C27" s="29"/>
      <c r="D27" s="287" t="s">
        <v>618</v>
      </c>
      <c r="E27" s="287" t="s">
        <v>1274</v>
      </c>
      <c r="F27" s="287" t="s">
        <v>1325</v>
      </c>
      <c r="G27" s="287" t="s">
        <v>1276</v>
      </c>
      <c r="H27" s="287"/>
      <c r="I27" s="287">
        <v>-45496</v>
      </c>
      <c r="J27" s="287">
        <v>-45496</v>
      </c>
      <c r="K27" s="287" t="s">
        <v>1242</v>
      </c>
      <c r="L27" s="287"/>
    </row>
    <row r="28" spans="1:12">
      <c r="A28" s="287">
        <v>3858</v>
      </c>
      <c r="B28" s="29">
        <v>45496</v>
      </c>
      <c r="C28" s="29"/>
      <c r="D28" s="287" t="s">
        <v>618</v>
      </c>
      <c r="E28" s="287" t="s">
        <v>1274</v>
      </c>
      <c r="F28" s="287" t="s">
        <v>1325</v>
      </c>
      <c r="G28" s="287" t="s">
        <v>1276</v>
      </c>
      <c r="H28" s="287"/>
      <c r="I28" s="287">
        <v>-45496</v>
      </c>
      <c r="J28" s="287">
        <v>-45496</v>
      </c>
      <c r="K28" s="287" t="s">
        <v>1242</v>
      </c>
      <c r="L28" s="287"/>
    </row>
    <row r="29" spans="1:12">
      <c r="A29" s="287">
        <v>3859</v>
      </c>
      <c r="B29" s="29">
        <v>45496</v>
      </c>
      <c r="C29" s="29"/>
      <c r="D29" s="287" t="s">
        <v>618</v>
      </c>
      <c r="E29" s="287" t="s">
        <v>1274</v>
      </c>
      <c r="F29" s="287" t="s">
        <v>1325</v>
      </c>
      <c r="G29" s="287" t="s">
        <v>1276</v>
      </c>
      <c r="H29" s="287"/>
      <c r="I29" s="287">
        <v>-45496</v>
      </c>
      <c r="J29" s="287">
        <v>-45496</v>
      </c>
      <c r="K29" s="287" t="s">
        <v>1242</v>
      </c>
      <c r="L29" s="287"/>
    </row>
    <row r="30" spans="1:12">
      <c r="A30" s="287" t="s">
        <v>1326</v>
      </c>
      <c r="B30" s="29">
        <v>45496</v>
      </c>
      <c r="C30" s="29"/>
      <c r="D30" s="287" t="s">
        <v>615</v>
      </c>
      <c r="E30" s="287" t="s">
        <v>1327</v>
      </c>
      <c r="F30" s="287" t="s">
        <v>903</v>
      </c>
      <c r="G30" s="287" t="s">
        <v>1295</v>
      </c>
      <c r="H30" s="287"/>
      <c r="I30" s="287">
        <v>-45496</v>
      </c>
      <c r="J30" s="287">
        <v>-45496</v>
      </c>
      <c r="K30" s="287" t="s">
        <v>1242</v>
      </c>
      <c r="L30" s="287"/>
    </row>
    <row r="31" spans="1:12">
      <c r="A31" s="287">
        <v>3860</v>
      </c>
      <c r="B31" s="29">
        <v>45498</v>
      </c>
      <c r="C31" s="29"/>
      <c r="D31" s="287" t="s">
        <v>618</v>
      </c>
      <c r="E31" s="287" t="s">
        <v>1294</v>
      </c>
      <c r="F31" s="287" t="s">
        <v>1325</v>
      </c>
      <c r="G31" s="287" t="s">
        <v>1276</v>
      </c>
      <c r="H31" s="287"/>
      <c r="I31" s="287">
        <v>-45498</v>
      </c>
      <c r="J31" s="287">
        <v>-45498</v>
      </c>
      <c r="K31" s="287" t="s">
        <v>1242</v>
      </c>
      <c r="L31" s="287"/>
    </row>
    <row r="32" spans="1:12">
      <c r="A32" s="287" t="s">
        <v>1328</v>
      </c>
      <c r="B32" s="29">
        <v>45498</v>
      </c>
      <c r="C32" s="29"/>
      <c r="D32" s="287" t="s">
        <v>615</v>
      </c>
      <c r="E32" s="287" t="s">
        <v>868</v>
      </c>
      <c r="F32" s="287" t="s">
        <v>917</v>
      </c>
      <c r="G32" s="287" t="s">
        <v>1258</v>
      </c>
      <c r="H32" s="287"/>
      <c r="I32" s="287">
        <v>-45498</v>
      </c>
      <c r="J32" s="287">
        <v>-45498</v>
      </c>
      <c r="K32" s="287" t="s">
        <v>1242</v>
      </c>
      <c r="L32" s="287"/>
    </row>
    <row r="33" spans="1:12">
      <c r="A33" s="287">
        <v>3678</v>
      </c>
      <c r="B33" s="29">
        <v>45498</v>
      </c>
      <c r="C33" s="29"/>
      <c r="D33" s="287" t="s">
        <v>614</v>
      </c>
      <c r="E33" s="287" t="s">
        <v>975</v>
      </c>
      <c r="F33" s="287" t="s">
        <v>909</v>
      </c>
      <c r="G33" s="287" t="s">
        <v>1243</v>
      </c>
      <c r="H33" s="287"/>
      <c r="I33" s="287">
        <v>-45498</v>
      </c>
      <c r="J33" s="287">
        <v>-45498</v>
      </c>
      <c r="K33" s="287" t="s">
        <v>1242</v>
      </c>
      <c r="L33" s="287"/>
    </row>
    <row r="34" spans="1:12">
      <c r="A34" s="287">
        <v>3680</v>
      </c>
      <c r="B34" s="29">
        <v>45499</v>
      </c>
      <c r="C34" s="29"/>
      <c r="D34" s="287" t="s">
        <v>614</v>
      </c>
      <c r="E34" s="287" t="s">
        <v>975</v>
      </c>
      <c r="F34" s="287" t="s">
        <v>906</v>
      </c>
      <c r="G34" s="287" t="s">
        <v>1243</v>
      </c>
      <c r="H34" s="287"/>
      <c r="I34" s="287">
        <v>-45499</v>
      </c>
      <c r="J34" s="287">
        <v>-45499</v>
      </c>
      <c r="K34" s="287" t="s">
        <v>1242</v>
      </c>
      <c r="L34" s="287"/>
    </row>
    <row r="35" spans="1:12">
      <c r="A35" s="287" t="s">
        <v>1191</v>
      </c>
      <c r="B35" s="29">
        <v>45471</v>
      </c>
      <c r="C35" s="29"/>
      <c r="D35" s="287" t="s">
        <v>615</v>
      </c>
      <c r="E35" s="287" t="s">
        <v>1192</v>
      </c>
      <c r="F35" s="287" t="s">
        <v>917</v>
      </c>
      <c r="G35" s="287" t="s">
        <v>1248</v>
      </c>
      <c r="H35" s="287"/>
      <c r="I35" s="287">
        <v>-45471</v>
      </c>
      <c r="J35" s="287">
        <v>-45471</v>
      </c>
      <c r="K35" s="287" t="s">
        <v>1242</v>
      </c>
      <c r="L35" s="287"/>
    </row>
    <row r="36" spans="1:12">
      <c r="A36" s="287">
        <v>3862</v>
      </c>
      <c r="B36" s="29">
        <v>45502</v>
      </c>
      <c r="C36" s="29"/>
      <c r="D36" s="287" t="s">
        <v>618</v>
      </c>
      <c r="E36" s="287" t="s">
        <v>1332</v>
      </c>
      <c r="F36" s="287" t="s">
        <v>1325</v>
      </c>
      <c r="G36" s="287" t="s">
        <v>1285</v>
      </c>
      <c r="H36" s="287"/>
      <c r="I36" s="287">
        <v>-45502</v>
      </c>
      <c r="J36" s="287">
        <v>-45502</v>
      </c>
      <c r="K36" s="287" t="s">
        <v>1242</v>
      </c>
      <c r="L36" s="287"/>
    </row>
    <row r="37" spans="1:12">
      <c r="A37" s="287">
        <v>3864</v>
      </c>
      <c r="B37" s="29">
        <v>45502</v>
      </c>
      <c r="C37" s="29"/>
      <c r="D37" s="287" t="s">
        <v>618</v>
      </c>
      <c r="E37" s="287" t="s">
        <v>1001</v>
      </c>
      <c r="F37" s="287" t="s">
        <v>1325</v>
      </c>
      <c r="G37" s="287" t="s">
        <v>1285</v>
      </c>
      <c r="H37" s="287"/>
      <c r="I37" s="287">
        <v>-45502</v>
      </c>
      <c r="J37" s="287">
        <v>-45502</v>
      </c>
      <c r="K37" s="287" t="s">
        <v>1242</v>
      </c>
      <c r="L37" s="287"/>
    </row>
    <row r="38" spans="1:12">
      <c r="A38" s="287">
        <v>3863</v>
      </c>
      <c r="B38" s="29">
        <v>45502</v>
      </c>
      <c r="C38" s="29"/>
      <c r="D38" s="287" t="s">
        <v>618</v>
      </c>
      <c r="E38" s="287" t="s">
        <v>1001</v>
      </c>
      <c r="F38" s="287" t="s">
        <v>1325</v>
      </c>
      <c r="G38" s="287" t="s">
        <v>1285</v>
      </c>
      <c r="H38" s="287"/>
      <c r="I38" s="287">
        <v>-45502</v>
      </c>
      <c r="J38" s="287">
        <v>-45502</v>
      </c>
      <c r="K38" s="287" t="s">
        <v>1242</v>
      </c>
      <c r="L38" s="287"/>
    </row>
    <row r="39" spans="1:12">
      <c r="A39" s="287">
        <v>3681</v>
      </c>
      <c r="B39" s="29">
        <v>45502</v>
      </c>
      <c r="C39" s="29"/>
      <c r="D39" s="287" t="s">
        <v>614</v>
      </c>
      <c r="E39" s="287" t="s">
        <v>921</v>
      </c>
      <c r="F39" s="287" t="s">
        <v>903</v>
      </c>
      <c r="G39" s="287" t="s">
        <v>1243</v>
      </c>
      <c r="H39" s="287"/>
      <c r="I39" s="287">
        <v>-45502</v>
      </c>
      <c r="J39" s="287">
        <v>-45502</v>
      </c>
      <c r="K39" s="287" t="s">
        <v>1242</v>
      </c>
      <c r="L39" s="287"/>
    </row>
    <row r="40" spans="1:12">
      <c r="A40" s="287">
        <v>3682</v>
      </c>
      <c r="B40" s="29">
        <v>45503</v>
      </c>
      <c r="C40" s="29"/>
      <c r="D40" s="287" t="s">
        <v>614</v>
      </c>
      <c r="E40" s="287" t="s">
        <v>997</v>
      </c>
      <c r="F40" s="287" t="s">
        <v>909</v>
      </c>
      <c r="G40" s="287" t="s">
        <v>1265</v>
      </c>
      <c r="H40" s="287"/>
      <c r="I40" s="287">
        <v>-45503</v>
      </c>
      <c r="J40" s="287">
        <v>-45503</v>
      </c>
      <c r="K40" s="287" t="s">
        <v>1242</v>
      </c>
      <c r="L40" s="287"/>
    </row>
    <row r="41" spans="1:12">
      <c r="A41" s="287">
        <v>3683</v>
      </c>
      <c r="B41" s="29">
        <v>45503</v>
      </c>
      <c r="C41" s="29"/>
      <c r="D41" s="287" t="s">
        <v>614</v>
      </c>
      <c r="E41" s="287" t="s">
        <v>928</v>
      </c>
      <c r="F41" s="287" t="s">
        <v>903</v>
      </c>
      <c r="G41" s="287" t="s">
        <v>1333</v>
      </c>
      <c r="H41" s="287"/>
      <c r="I41" s="287">
        <v>-45503</v>
      </c>
      <c r="J41" s="287">
        <v>-45503</v>
      </c>
      <c r="K41" s="287" t="s">
        <v>1242</v>
      </c>
      <c r="L41" s="287"/>
    </row>
    <row r="42" spans="1:12">
      <c r="A42" s="287">
        <v>3868</v>
      </c>
      <c r="B42" s="29">
        <v>45503</v>
      </c>
      <c r="C42" s="29"/>
      <c r="D42" s="287" t="s">
        <v>618</v>
      </c>
      <c r="E42" s="287" t="s">
        <v>1334</v>
      </c>
      <c r="F42" s="287" t="s">
        <v>1325</v>
      </c>
      <c r="G42" s="287" t="s">
        <v>1276</v>
      </c>
      <c r="H42" s="287"/>
      <c r="I42" s="287">
        <v>-45503</v>
      </c>
      <c r="J42" s="287">
        <v>-45503</v>
      </c>
      <c r="K42" s="287" t="s">
        <v>1242</v>
      </c>
      <c r="L42" s="287"/>
    </row>
    <row r="43" spans="1:12">
      <c r="A43" s="287" t="s">
        <v>1335</v>
      </c>
      <c r="B43" s="29">
        <v>45503</v>
      </c>
      <c r="C43" s="29"/>
      <c r="D43" s="287" t="s">
        <v>615</v>
      </c>
      <c r="E43" s="287" t="s">
        <v>1014</v>
      </c>
      <c r="F43" s="287" t="s">
        <v>902</v>
      </c>
      <c r="G43" s="287" t="s">
        <v>1291</v>
      </c>
      <c r="H43" s="287"/>
      <c r="I43" s="287">
        <v>-45503</v>
      </c>
      <c r="J43" s="287">
        <v>-45503</v>
      </c>
      <c r="K43" s="287" t="s">
        <v>1242</v>
      </c>
      <c r="L43" s="287"/>
    </row>
    <row r="44" spans="1:12">
      <c r="A44" s="287" t="s">
        <v>1336</v>
      </c>
      <c r="B44" s="29">
        <v>45503</v>
      </c>
      <c r="C44" s="29"/>
      <c r="D44" s="287" t="s">
        <v>615</v>
      </c>
      <c r="E44" s="287" t="s">
        <v>956</v>
      </c>
      <c r="F44" s="287" t="s">
        <v>917</v>
      </c>
      <c r="G44" s="287" t="s">
        <v>1258</v>
      </c>
      <c r="H44" s="287"/>
      <c r="I44" s="287">
        <v>-45503</v>
      </c>
      <c r="J44" s="287">
        <v>-45503</v>
      </c>
      <c r="K44" s="287" t="s">
        <v>1242</v>
      </c>
      <c r="L44" s="287"/>
    </row>
    <row r="45" spans="1:12">
      <c r="A45" s="287" t="s">
        <v>1337</v>
      </c>
      <c r="B45" s="29">
        <v>45504</v>
      </c>
      <c r="C45" s="29"/>
      <c r="D45" s="287" t="s">
        <v>613</v>
      </c>
      <c r="E45" s="287" t="s">
        <v>1338</v>
      </c>
      <c r="F45" s="287" t="s">
        <v>908</v>
      </c>
      <c r="G45" s="287" t="s">
        <v>1241</v>
      </c>
      <c r="H45" s="287"/>
      <c r="I45" s="287">
        <v>-45504</v>
      </c>
      <c r="J45" s="287">
        <v>-45504</v>
      </c>
      <c r="K45" s="287" t="s">
        <v>1242</v>
      </c>
      <c r="L45" s="287"/>
    </row>
    <row r="46" spans="1:12">
      <c r="A46" s="287" t="s">
        <v>1339</v>
      </c>
      <c r="B46" s="29">
        <v>45504</v>
      </c>
      <c r="C46" s="29"/>
      <c r="D46" s="287" t="s">
        <v>613</v>
      </c>
      <c r="E46" s="287" t="s">
        <v>1338</v>
      </c>
      <c r="F46" s="287" t="s">
        <v>908</v>
      </c>
      <c r="G46" s="287" t="s">
        <v>1241</v>
      </c>
      <c r="H46" s="287"/>
      <c r="I46" s="287">
        <v>-45504</v>
      </c>
      <c r="J46" s="287">
        <v>-45504</v>
      </c>
      <c r="K46" s="287" t="s">
        <v>1242</v>
      </c>
      <c r="L46" s="287"/>
    </row>
    <row r="47" spans="1:12">
      <c r="A47" s="287" t="s">
        <v>1340</v>
      </c>
      <c r="B47" s="29">
        <v>45504</v>
      </c>
      <c r="C47" s="29"/>
      <c r="D47" s="287" t="s">
        <v>613</v>
      </c>
      <c r="E47" s="287" t="s">
        <v>1341</v>
      </c>
      <c r="F47" s="287" t="s">
        <v>908</v>
      </c>
      <c r="G47" s="287" t="s">
        <v>1293</v>
      </c>
      <c r="H47" s="287"/>
      <c r="I47" s="287">
        <v>-45504</v>
      </c>
      <c r="J47" s="287">
        <v>-45504</v>
      </c>
      <c r="K47" s="287" t="s">
        <v>1242</v>
      </c>
      <c r="L47" s="287"/>
    </row>
    <row r="48" spans="1:12">
      <c r="A48" s="287">
        <v>3604</v>
      </c>
      <c r="B48" s="29">
        <v>45441</v>
      </c>
      <c r="C48" s="29"/>
      <c r="D48" s="287" t="s">
        <v>614</v>
      </c>
      <c r="E48" s="287" t="s">
        <v>921</v>
      </c>
      <c r="F48" s="287" t="s">
        <v>1167</v>
      </c>
      <c r="G48" s="287" t="s">
        <v>1243</v>
      </c>
      <c r="H48" s="287" t="s">
        <v>1269</v>
      </c>
      <c r="I48" s="287"/>
      <c r="J48" s="287">
        <v>-45441</v>
      </c>
      <c r="K48" s="287" t="s">
        <v>1242</v>
      </c>
      <c r="L48" s="287"/>
    </row>
    <row r="49" spans="1:12">
      <c r="A49" s="287">
        <v>3613</v>
      </c>
      <c r="B49" s="29">
        <v>45443</v>
      </c>
      <c r="C49" s="29"/>
      <c r="D49" s="287" t="s">
        <v>614</v>
      </c>
      <c r="E49" s="287" t="s">
        <v>975</v>
      </c>
      <c r="F49" s="287" t="s">
        <v>1167</v>
      </c>
      <c r="G49" s="287" t="s">
        <v>1243</v>
      </c>
      <c r="H49" s="287" t="s">
        <v>1269</v>
      </c>
      <c r="I49" s="287"/>
      <c r="J49" s="287">
        <v>-45443</v>
      </c>
      <c r="K49" s="287" t="s">
        <v>1242</v>
      </c>
      <c r="L49" s="287"/>
    </row>
    <row r="50" spans="1:12">
      <c r="A50" s="287">
        <v>3615</v>
      </c>
      <c r="B50" s="29">
        <v>45443</v>
      </c>
      <c r="C50" s="29"/>
      <c r="D50" s="287" t="s">
        <v>614</v>
      </c>
      <c r="E50" s="287" t="s">
        <v>975</v>
      </c>
      <c r="F50" s="287" t="s">
        <v>1167</v>
      </c>
      <c r="G50" s="287" t="s">
        <v>1243</v>
      </c>
      <c r="H50" s="287" t="s">
        <v>1269</v>
      </c>
      <c r="I50" s="287"/>
      <c r="J50" s="287">
        <v>-45443</v>
      </c>
      <c r="K50" s="287" t="s">
        <v>1242</v>
      </c>
      <c r="L50" s="287"/>
    </row>
    <row r="51" spans="1:12">
      <c r="A51" s="287">
        <v>3619</v>
      </c>
      <c r="B51" s="29">
        <v>45448</v>
      </c>
      <c r="C51" s="29"/>
      <c r="D51" s="287" t="s">
        <v>614</v>
      </c>
      <c r="E51" s="287" t="s">
        <v>1201</v>
      </c>
      <c r="F51" s="287" t="s">
        <v>1167</v>
      </c>
      <c r="G51" s="287" t="s">
        <v>1265</v>
      </c>
      <c r="H51" s="287" t="s">
        <v>1269</v>
      </c>
      <c r="I51" s="287"/>
      <c r="J51" s="287">
        <v>-45448</v>
      </c>
      <c r="K51" s="287" t="s">
        <v>1242</v>
      </c>
      <c r="L51" s="287"/>
    </row>
    <row r="52" spans="1:12">
      <c r="A52" s="287">
        <v>3630</v>
      </c>
      <c r="B52" s="29">
        <v>45460</v>
      </c>
      <c r="C52" s="29"/>
      <c r="D52" s="287" t="s">
        <v>614</v>
      </c>
      <c r="E52" s="287" t="s">
        <v>921</v>
      </c>
      <c r="F52" s="287" t="s">
        <v>1167</v>
      </c>
      <c r="G52" s="287" t="s">
        <v>1243</v>
      </c>
      <c r="H52" s="287" t="s">
        <v>1269</v>
      </c>
      <c r="I52" s="287">
        <v>-45460</v>
      </c>
      <c r="J52" s="287">
        <v>-45460</v>
      </c>
      <c r="K52" s="287" t="s">
        <v>1242</v>
      </c>
      <c r="L52" s="287"/>
    </row>
    <row r="53" spans="1:12">
      <c r="A53" s="287">
        <v>3631</v>
      </c>
      <c r="B53" s="29">
        <v>45460</v>
      </c>
      <c r="C53" s="29"/>
      <c r="D53" s="287" t="s">
        <v>614</v>
      </c>
      <c r="E53" s="287" t="s">
        <v>921</v>
      </c>
      <c r="F53" s="287" t="s">
        <v>1167</v>
      </c>
      <c r="G53" s="287" t="s">
        <v>1243</v>
      </c>
      <c r="H53" s="287" t="s">
        <v>1269</v>
      </c>
      <c r="I53" s="287">
        <v>-45460</v>
      </c>
      <c r="J53" s="287">
        <v>-45460</v>
      </c>
      <c r="K53" s="287" t="s">
        <v>1242</v>
      </c>
      <c r="L53" s="287"/>
    </row>
    <row r="54" spans="1:12">
      <c r="A54" s="287">
        <v>3632</v>
      </c>
      <c r="B54" s="29">
        <v>45460</v>
      </c>
      <c r="C54" s="29"/>
      <c r="D54" s="287" t="s">
        <v>614</v>
      </c>
      <c r="E54" s="287" t="s">
        <v>921</v>
      </c>
      <c r="F54" s="287" t="s">
        <v>1167</v>
      </c>
      <c r="G54" s="287" t="s">
        <v>1243</v>
      </c>
      <c r="H54" s="287" t="s">
        <v>1269</v>
      </c>
      <c r="I54" s="287">
        <v>-45460</v>
      </c>
      <c r="J54" s="287">
        <v>-45460</v>
      </c>
      <c r="K54" s="287" t="s">
        <v>1242</v>
      </c>
      <c r="L54" s="287"/>
    </row>
    <row r="55" spans="1:12">
      <c r="A55" s="287">
        <v>3634</v>
      </c>
      <c r="B55" s="29">
        <v>45460</v>
      </c>
      <c r="C55" s="29"/>
      <c r="D55" s="287" t="s">
        <v>614</v>
      </c>
      <c r="E55" s="287" t="s">
        <v>939</v>
      </c>
      <c r="F55" s="287" t="s">
        <v>1167</v>
      </c>
      <c r="G55" s="287" t="s">
        <v>1275</v>
      </c>
      <c r="H55" s="287" t="s">
        <v>1269</v>
      </c>
      <c r="I55" s="287">
        <v>-45460</v>
      </c>
      <c r="J55" s="287">
        <v>-45460</v>
      </c>
      <c r="K55" s="287" t="s">
        <v>1242</v>
      </c>
      <c r="L55" s="287"/>
    </row>
    <row r="56" spans="1:12">
      <c r="A56" s="287">
        <v>3649</v>
      </c>
      <c r="B56" s="29">
        <v>45468</v>
      </c>
      <c r="C56" s="29"/>
      <c r="D56" s="287" t="s">
        <v>614</v>
      </c>
      <c r="E56" s="287" t="s">
        <v>975</v>
      </c>
      <c r="F56" s="287" t="s">
        <v>1167</v>
      </c>
      <c r="G56" s="287" t="s">
        <v>1243</v>
      </c>
      <c r="H56" s="287" t="s">
        <v>1269</v>
      </c>
      <c r="I56" s="287">
        <v>-45468</v>
      </c>
      <c r="J56" s="287">
        <v>-45468</v>
      </c>
      <c r="K56" s="287" t="s">
        <v>1242</v>
      </c>
      <c r="L56" s="287"/>
    </row>
    <row r="57" spans="1:12">
      <c r="A57" s="287">
        <v>3654</v>
      </c>
      <c r="B57" s="29">
        <v>45469</v>
      </c>
      <c r="C57" s="29"/>
      <c r="D57" s="287" t="s">
        <v>614</v>
      </c>
      <c r="E57" s="287" t="s">
        <v>1280</v>
      </c>
      <c r="F57" s="287" t="s">
        <v>1167</v>
      </c>
      <c r="G57" s="287" t="s">
        <v>1267</v>
      </c>
      <c r="H57" s="287" t="s">
        <v>1269</v>
      </c>
      <c r="I57" s="287">
        <v>-45469</v>
      </c>
      <c r="J57" s="287">
        <v>-45469</v>
      </c>
      <c r="K57" s="287" t="s">
        <v>1242</v>
      </c>
      <c r="L57" s="287"/>
    </row>
    <row r="58" spans="1:12">
      <c r="A58" s="287">
        <v>3661</v>
      </c>
      <c r="B58" s="29">
        <v>45470</v>
      </c>
      <c r="C58" s="29"/>
      <c r="D58" s="287" t="s">
        <v>614</v>
      </c>
      <c r="E58" s="287" t="s">
        <v>921</v>
      </c>
      <c r="F58" s="287" t="s">
        <v>1167</v>
      </c>
      <c r="G58" s="287" t="s">
        <v>1243</v>
      </c>
      <c r="H58" s="287" t="s">
        <v>1269</v>
      </c>
      <c r="I58" s="287">
        <v>-45470</v>
      </c>
      <c r="J58" s="287">
        <v>-45470</v>
      </c>
      <c r="K58" s="287" t="s">
        <v>1242</v>
      </c>
      <c r="L58" s="287"/>
    </row>
    <row r="59" spans="1:12">
      <c r="A59" s="287">
        <v>3666</v>
      </c>
      <c r="B59" s="29">
        <v>45482</v>
      </c>
      <c r="C59" s="29"/>
      <c r="D59" s="287" t="s">
        <v>614</v>
      </c>
      <c r="E59" s="287" t="s">
        <v>962</v>
      </c>
      <c r="F59" s="287" t="s">
        <v>1167</v>
      </c>
      <c r="G59" s="287" t="s">
        <v>1279</v>
      </c>
      <c r="H59" s="287" t="s">
        <v>1269</v>
      </c>
      <c r="I59" s="287">
        <v>-45482</v>
      </c>
      <c r="J59" s="287">
        <v>-45482</v>
      </c>
      <c r="K59" s="287" t="s">
        <v>1242</v>
      </c>
      <c r="L59" s="287"/>
    </row>
    <row r="60" spans="1:12">
      <c r="A60" s="287">
        <v>3669</v>
      </c>
      <c r="B60" s="29">
        <v>45485</v>
      </c>
      <c r="C60" s="29"/>
      <c r="D60" s="287" t="s">
        <v>614</v>
      </c>
      <c r="E60" s="287" t="s">
        <v>931</v>
      </c>
      <c r="F60" s="287" t="s">
        <v>1167</v>
      </c>
      <c r="G60" s="287" t="s">
        <v>1275</v>
      </c>
      <c r="H60" s="287" t="s">
        <v>1297</v>
      </c>
      <c r="I60" s="287">
        <v>-45485</v>
      </c>
      <c r="J60" s="287">
        <v>-45485</v>
      </c>
      <c r="K60" s="287" t="s">
        <v>1242</v>
      </c>
      <c r="L60" s="287"/>
    </row>
    <row r="61" spans="1:12">
      <c r="A61" s="287">
        <v>3807</v>
      </c>
      <c r="B61" s="29">
        <v>45402</v>
      </c>
      <c r="C61" s="29"/>
      <c r="D61" s="287" t="s">
        <v>618</v>
      </c>
      <c r="E61" s="287" t="s">
        <v>967</v>
      </c>
      <c r="F61" s="287" t="s">
        <v>1271</v>
      </c>
      <c r="G61" s="287" t="s">
        <v>1245</v>
      </c>
      <c r="H61" s="287" t="s">
        <v>1244</v>
      </c>
      <c r="I61" s="287">
        <v>-45402</v>
      </c>
      <c r="J61" s="287">
        <v>-45402</v>
      </c>
      <c r="K61" s="287" t="s">
        <v>1242</v>
      </c>
      <c r="L61" s="287"/>
    </row>
    <row r="62" spans="1:12">
      <c r="A62" s="287">
        <v>3809</v>
      </c>
      <c r="B62" s="29">
        <v>45402</v>
      </c>
      <c r="C62" s="29"/>
      <c r="D62" s="287" t="s">
        <v>618</v>
      </c>
      <c r="E62" s="287" t="s">
        <v>967</v>
      </c>
      <c r="F62" s="287" t="s">
        <v>1271</v>
      </c>
      <c r="G62" s="287" t="s">
        <v>1245</v>
      </c>
      <c r="H62" s="287" t="s">
        <v>1244</v>
      </c>
      <c r="I62" s="287">
        <v>-45402</v>
      </c>
      <c r="J62" s="287">
        <v>-45402</v>
      </c>
      <c r="K62" s="287" t="s">
        <v>1242</v>
      </c>
      <c r="L62" s="287"/>
    </row>
    <row r="63" spans="1:12">
      <c r="A63" s="287">
        <v>3810</v>
      </c>
      <c r="B63" s="29">
        <v>45402</v>
      </c>
      <c r="C63" s="29"/>
      <c r="D63" s="287" t="s">
        <v>618</v>
      </c>
      <c r="E63" s="287" t="s">
        <v>967</v>
      </c>
      <c r="F63" s="287" t="s">
        <v>1271</v>
      </c>
      <c r="G63" s="287" t="s">
        <v>1245</v>
      </c>
      <c r="H63" s="287" t="s">
        <v>1244</v>
      </c>
      <c r="I63" s="287">
        <v>-45402</v>
      </c>
      <c r="J63" s="287">
        <v>-45402</v>
      </c>
      <c r="K63" s="287" t="s">
        <v>1242</v>
      </c>
      <c r="L63" s="287"/>
    </row>
    <row r="64" spans="1:12">
      <c r="A64" s="287">
        <v>3832</v>
      </c>
      <c r="B64" s="29">
        <v>45456</v>
      </c>
      <c r="C64" s="29"/>
      <c r="D64" s="287" t="s">
        <v>618</v>
      </c>
      <c r="E64" s="287" t="s">
        <v>1001</v>
      </c>
      <c r="F64" s="287" t="s">
        <v>1271</v>
      </c>
      <c r="G64" s="287" t="s">
        <v>1245</v>
      </c>
      <c r="H64" s="287" t="s">
        <v>1244</v>
      </c>
      <c r="I64" s="287">
        <v>-45456</v>
      </c>
      <c r="J64" s="287">
        <v>-45456</v>
      </c>
      <c r="K64" s="287" t="s">
        <v>1242</v>
      </c>
      <c r="L64" s="287"/>
    </row>
    <row r="65" spans="1:12">
      <c r="A65" s="287">
        <v>3833</v>
      </c>
      <c r="B65" s="29">
        <v>45456</v>
      </c>
      <c r="C65" s="29"/>
      <c r="D65" s="287" t="s">
        <v>618</v>
      </c>
      <c r="E65" s="287" t="s">
        <v>1001</v>
      </c>
      <c r="F65" s="287" t="s">
        <v>1271</v>
      </c>
      <c r="G65" s="287" t="s">
        <v>1245</v>
      </c>
      <c r="H65" s="287" t="s">
        <v>1244</v>
      </c>
      <c r="I65" s="287">
        <v>-45456</v>
      </c>
      <c r="J65" s="287">
        <v>-45456</v>
      </c>
      <c r="K65" s="287" t="s">
        <v>1242</v>
      </c>
      <c r="L65" s="287"/>
    </row>
    <row r="66" spans="1:12">
      <c r="A66" s="287">
        <v>3838</v>
      </c>
      <c r="B66" s="29">
        <v>45464</v>
      </c>
      <c r="C66" s="29"/>
      <c r="D66" s="287" t="s">
        <v>618</v>
      </c>
      <c r="E66" s="287" t="s">
        <v>1274</v>
      </c>
      <c r="F66" s="287" t="s">
        <v>1271</v>
      </c>
      <c r="G66" s="287" t="s">
        <v>1276</v>
      </c>
      <c r="H66" s="287" t="s">
        <v>1244</v>
      </c>
      <c r="I66" s="287">
        <v>-45464</v>
      </c>
      <c r="J66" s="287">
        <v>-45464</v>
      </c>
      <c r="K66" s="287" t="s">
        <v>1242</v>
      </c>
      <c r="L66" s="287"/>
    </row>
    <row r="67" spans="1:12">
      <c r="A67" s="287">
        <v>3865</v>
      </c>
      <c r="B67" s="29">
        <v>45502</v>
      </c>
      <c r="C67" s="29"/>
      <c r="D67" s="287" t="s">
        <v>618</v>
      </c>
      <c r="E67" s="287" t="s">
        <v>1044</v>
      </c>
      <c r="F67" s="287" t="s">
        <v>1342</v>
      </c>
      <c r="G67" s="287" t="s">
        <v>1276</v>
      </c>
      <c r="H67" s="287" t="s">
        <v>1343</v>
      </c>
      <c r="I67" s="287">
        <v>-45502</v>
      </c>
      <c r="J67" s="287">
        <v>-45502</v>
      </c>
      <c r="K67" s="287" t="s">
        <v>1242</v>
      </c>
      <c r="L67" s="287"/>
    </row>
    <row r="68" spans="1:12">
      <c r="A68" s="287">
        <v>3866</v>
      </c>
      <c r="B68" s="29">
        <v>45503</v>
      </c>
      <c r="C68" s="29"/>
      <c r="D68" s="287" t="s">
        <v>618</v>
      </c>
      <c r="E68" s="287" t="s">
        <v>1044</v>
      </c>
      <c r="F68" s="287" t="s">
        <v>1342</v>
      </c>
      <c r="G68" s="287" t="s">
        <v>1276</v>
      </c>
      <c r="H68" s="287" t="s">
        <v>1343</v>
      </c>
      <c r="I68" s="287">
        <v>-45503</v>
      </c>
      <c r="J68" s="287">
        <v>-45503</v>
      </c>
      <c r="K68" s="287" t="s">
        <v>1242</v>
      </c>
      <c r="L68" s="287"/>
    </row>
    <row r="69" spans="1:12">
      <c r="A69" s="287">
        <v>3867</v>
      </c>
      <c r="B69" s="29">
        <v>45503</v>
      </c>
      <c r="C69" s="29"/>
      <c r="D69" s="287" t="s">
        <v>618</v>
      </c>
      <c r="E69" s="287" t="s">
        <v>1044</v>
      </c>
      <c r="F69" s="287" t="s">
        <v>1342</v>
      </c>
      <c r="G69" s="287" t="s">
        <v>1276</v>
      </c>
      <c r="H69" s="287" t="s">
        <v>1343</v>
      </c>
      <c r="I69" s="287">
        <v>-45503</v>
      </c>
      <c r="J69" s="287">
        <v>-45503</v>
      </c>
      <c r="K69" s="287" t="s">
        <v>1242</v>
      </c>
      <c r="L69" s="287"/>
    </row>
    <row r="70" spans="1:12">
      <c r="A70" s="287">
        <v>3870</v>
      </c>
      <c r="B70" s="29">
        <v>45503</v>
      </c>
      <c r="C70" s="29"/>
      <c r="D70" s="287" t="s">
        <v>618</v>
      </c>
      <c r="E70" s="287" t="s">
        <v>1334</v>
      </c>
      <c r="F70" s="287" t="s">
        <v>1342</v>
      </c>
      <c r="G70" s="287" t="s">
        <v>1276</v>
      </c>
      <c r="H70" s="287" t="s">
        <v>1343</v>
      </c>
      <c r="I70" s="287">
        <v>-45503</v>
      </c>
      <c r="J70" s="287">
        <v>-45503</v>
      </c>
      <c r="K70" s="287" t="s">
        <v>1242</v>
      </c>
      <c r="L70" s="287"/>
    </row>
    <row r="71" spans="1:12">
      <c r="A71" s="287">
        <v>3869</v>
      </c>
      <c r="B71" s="29">
        <v>45503</v>
      </c>
      <c r="C71" s="29"/>
      <c r="D71" s="287" t="s">
        <v>1344</v>
      </c>
      <c r="E71" s="287" t="s">
        <v>1334</v>
      </c>
      <c r="F71" s="287" t="s">
        <v>1342</v>
      </c>
      <c r="G71" s="287" t="s">
        <v>1276</v>
      </c>
      <c r="H71" s="287" t="s">
        <v>1343</v>
      </c>
      <c r="I71" s="287">
        <v>-45503</v>
      </c>
      <c r="J71" s="287">
        <v>-45503</v>
      </c>
      <c r="K71" s="287" t="s">
        <v>1242</v>
      </c>
      <c r="L71" s="287"/>
    </row>
    <row r="72" spans="1:12">
      <c r="A72" s="287" t="s">
        <v>1249</v>
      </c>
      <c r="B72" s="29">
        <v>45399</v>
      </c>
      <c r="C72" s="29"/>
      <c r="D72" s="287" t="s">
        <v>614</v>
      </c>
      <c r="E72" s="287" t="s">
        <v>1250</v>
      </c>
      <c r="F72" s="287" t="s">
        <v>909</v>
      </c>
      <c r="G72" s="287" t="s">
        <v>1251</v>
      </c>
      <c r="H72" s="287" t="s">
        <v>1252</v>
      </c>
      <c r="I72" s="287"/>
      <c r="J72" s="287"/>
      <c r="K72" s="287" t="s">
        <v>1242</v>
      </c>
      <c r="L72" s="287"/>
    </row>
    <row r="73" spans="1:12">
      <c r="A73" s="287" t="s">
        <v>1253</v>
      </c>
      <c r="B73" s="29">
        <v>45399</v>
      </c>
      <c r="C73" s="29"/>
      <c r="D73" s="287" t="s">
        <v>614</v>
      </c>
      <c r="E73" s="287" t="s">
        <v>921</v>
      </c>
      <c r="F73" s="287" t="s">
        <v>909</v>
      </c>
      <c r="G73" s="287" t="s">
        <v>1251</v>
      </c>
      <c r="H73" s="287" t="s">
        <v>1252</v>
      </c>
      <c r="I73" s="287"/>
      <c r="J73" s="287"/>
      <c r="K73" s="287" t="s">
        <v>1242</v>
      </c>
      <c r="L73" s="287"/>
    </row>
    <row r="74" spans="1:12">
      <c r="A74" s="287" t="s">
        <v>1254</v>
      </c>
      <c r="B74" s="29">
        <v>45412</v>
      </c>
      <c r="C74" s="29"/>
      <c r="D74" s="287" t="s">
        <v>614</v>
      </c>
      <c r="E74" s="287" t="s">
        <v>921</v>
      </c>
      <c r="F74" s="287" t="s">
        <v>909</v>
      </c>
      <c r="G74" s="287" t="s">
        <v>1251</v>
      </c>
      <c r="H74" s="287" t="s">
        <v>1255</v>
      </c>
      <c r="I74" s="287"/>
      <c r="J74" s="287"/>
      <c r="K74" s="287" t="s">
        <v>1242</v>
      </c>
      <c r="L74" s="287"/>
    </row>
    <row r="75" spans="1:12">
      <c r="A75" s="287" t="s">
        <v>1256</v>
      </c>
      <c r="B75" s="29">
        <v>45113</v>
      </c>
      <c r="C75" s="29"/>
      <c r="D75" s="287" t="s">
        <v>614</v>
      </c>
      <c r="E75" s="287" t="s">
        <v>928</v>
      </c>
      <c r="F75" s="287" t="s">
        <v>906</v>
      </c>
      <c r="G75" s="287" t="s">
        <v>1251</v>
      </c>
      <c r="H75" s="287"/>
      <c r="I75" s="287"/>
      <c r="J75" s="287"/>
      <c r="K75" s="287" t="s">
        <v>1242</v>
      </c>
      <c r="L75" s="287"/>
    </row>
    <row r="76" spans="1:12">
      <c r="A76" s="287" t="s">
        <v>1330</v>
      </c>
      <c r="B76" s="29">
        <v>45502</v>
      </c>
      <c r="C76" s="29"/>
      <c r="D76" s="287" t="s">
        <v>615</v>
      </c>
      <c r="E76" s="287" t="s">
        <v>1331</v>
      </c>
      <c r="F76" s="287" t="s">
        <v>917</v>
      </c>
      <c r="G76" s="287" t="s">
        <v>1258</v>
      </c>
      <c r="H76" s="287" t="s">
        <v>1268</v>
      </c>
      <c r="I76" s="287">
        <v>-45502</v>
      </c>
      <c r="J76" s="287">
        <v>-45502</v>
      </c>
      <c r="K76" s="287" t="s">
        <v>1242</v>
      </c>
      <c r="L76" s="287"/>
    </row>
    <row r="77" spans="1:12">
      <c r="A77" s="287" t="s">
        <v>1315</v>
      </c>
      <c r="B77" s="29">
        <v>45492</v>
      </c>
      <c r="C77" s="29"/>
      <c r="D77" s="287" t="s">
        <v>615</v>
      </c>
      <c r="E77" s="287" t="s">
        <v>868</v>
      </c>
      <c r="F77" s="287" t="s">
        <v>917</v>
      </c>
      <c r="G77" s="287" t="s">
        <v>1258</v>
      </c>
      <c r="H77" s="287" t="s">
        <v>1268</v>
      </c>
      <c r="I77" s="287">
        <v>-45492</v>
      </c>
      <c r="J77" s="287">
        <v>-45492</v>
      </c>
      <c r="K77" s="287" t="s">
        <v>1242</v>
      </c>
      <c r="L77" s="287"/>
    </row>
    <row r="78" spans="1:12">
      <c r="A78" s="287" t="s">
        <v>1329</v>
      </c>
      <c r="B78" s="29">
        <v>45498</v>
      </c>
      <c r="C78" s="29"/>
      <c r="D78" s="287" t="s">
        <v>615</v>
      </c>
      <c r="E78" s="287" t="s">
        <v>868</v>
      </c>
      <c r="F78" s="287" t="s">
        <v>917</v>
      </c>
      <c r="G78" s="287" t="s">
        <v>1258</v>
      </c>
      <c r="H78" s="287" t="s">
        <v>1268</v>
      </c>
      <c r="I78" s="287">
        <v>-45498</v>
      </c>
      <c r="J78" s="287">
        <v>-45498</v>
      </c>
      <c r="K78" s="287" t="s">
        <v>1242</v>
      </c>
      <c r="L78" s="287"/>
    </row>
    <row r="79" spans="1:12">
      <c r="A79" s="287">
        <v>50005814</v>
      </c>
      <c r="B79" s="29">
        <v>45478</v>
      </c>
      <c r="C79" s="29"/>
      <c r="D79" s="287" t="s">
        <v>619</v>
      </c>
      <c r="E79" s="287" t="s">
        <v>871</v>
      </c>
      <c r="F79" s="287" t="s">
        <v>1282</v>
      </c>
      <c r="G79" s="287" t="s">
        <v>1287</v>
      </c>
      <c r="H79" s="287" t="s">
        <v>1300</v>
      </c>
      <c r="I79" s="287">
        <v>-45478</v>
      </c>
      <c r="J79" s="287">
        <v>-45478</v>
      </c>
      <c r="K79" s="287" t="s">
        <v>1242</v>
      </c>
      <c r="L79" s="287"/>
    </row>
    <row r="80" spans="1:12">
      <c r="A80" s="287">
        <v>50006174</v>
      </c>
      <c r="B80" s="29">
        <v>45478</v>
      </c>
      <c r="C80" s="29"/>
      <c r="D80" s="287" t="s">
        <v>619</v>
      </c>
      <c r="E80" s="287" t="s">
        <v>1288</v>
      </c>
      <c r="F80" s="287" t="s">
        <v>1282</v>
      </c>
      <c r="G80" s="287" t="s">
        <v>1287</v>
      </c>
      <c r="H80" s="287" t="s">
        <v>1300</v>
      </c>
      <c r="I80" s="287">
        <v>-45478</v>
      </c>
      <c r="J80" s="287">
        <v>-45478</v>
      </c>
      <c r="K80" s="287" t="s">
        <v>1242</v>
      </c>
      <c r="L80" s="287"/>
    </row>
    <row r="81" spans="1:12">
      <c r="A81" s="287">
        <v>50005519</v>
      </c>
      <c r="B81" s="29">
        <v>45478</v>
      </c>
      <c r="C81" s="29"/>
      <c r="D81" s="287" t="s">
        <v>619</v>
      </c>
      <c r="E81" s="287" t="s">
        <v>1281</v>
      </c>
      <c r="F81" s="287" t="s">
        <v>1282</v>
      </c>
      <c r="G81" s="287" t="s">
        <v>1287</v>
      </c>
      <c r="H81" s="287" t="s">
        <v>1300</v>
      </c>
      <c r="I81" s="287">
        <v>-45478</v>
      </c>
      <c r="J81" s="287">
        <v>-45478</v>
      </c>
      <c r="K81" s="287" t="s">
        <v>1242</v>
      </c>
      <c r="L81" s="287"/>
    </row>
    <row r="82" spans="1:12">
      <c r="A82" s="287">
        <v>50004277</v>
      </c>
      <c r="B82" s="29">
        <v>45478</v>
      </c>
      <c r="C82" s="29"/>
      <c r="D82" s="287" t="s">
        <v>619</v>
      </c>
      <c r="E82" s="287" t="s">
        <v>1289</v>
      </c>
      <c r="F82" s="287" t="s">
        <v>1282</v>
      </c>
      <c r="G82" s="287" t="s">
        <v>1287</v>
      </c>
      <c r="H82" s="287" t="s">
        <v>1300</v>
      </c>
      <c r="I82" s="287">
        <v>-45478</v>
      </c>
      <c r="J82" s="287">
        <v>-45478</v>
      </c>
      <c r="K82" s="287" t="s">
        <v>1242</v>
      </c>
      <c r="L82" s="287"/>
    </row>
    <row r="83" spans="1:12">
      <c r="A83" s="287">
        <v>50006336</v>
      </c>
      <c r="B83" s="29">
        <v>45478</v>
      </c>
      <c r="C83" s="29"/>
      <c r="D83" s="287" t="s">
        <v>619</v>
      </c>
      <c r="E83" s="287" t="s">
        <v>1290</v>
      </c>
      <c r="F83" s="287" t="s">
        <v>1282</v>
      </c>
      <c r="G83" s="287" t="s">
        <v>1287</v>
      </c>
      <c r="H83" s="287" t="s">
        <v>1300</v>
      </c>
      <c r="I83" s="287">
        <v>-45478</v>
      </c>
      <c r="J83" s="287">
        <v>-45478</v>
      </c>
      <c r="K83" s="287" t="s">
        <v>1242</v>
      </c>
      <c r="L83" s="287"/>
    </row>
    <row r="84" spans="1:12">
      <c r="A84" s="287" t="s">
        <v>1277</v>
      </c>
      <c r="B84" s="29">
        <v>45463</v>
      </c>
      <c r="C84" s="29"/>
      <c r="D84" s="287" t="s">
        <v>613</v>
      </c>
      <c r="E84" s="287" t="s">
        <v>1278</v>
      </c>
      <c r="F84" s="287" t="s">
        <v>909</v>
      </c>
      <c r="G84" s="287" t="s">
        <v>1266</v>
      </c>
      <c r="H84" s="287" t="s">
        <v>1268</v>
      </c>
      <c r="I84" s="287">
        <v>-45463</v>
      </c>
      <c r="J84" s="287">
        <v>-45463</v>
      </c>
      <c r="K84" s="287" t="s">
        <v>1242</v>
      </c>
      <c r="L84" s="287"/>
    </row>
    <row r="85" spans="1:12">
      <c r="A85" s="287" t="s">
        <v>1270</v>
      </c>
      <c r="B85" s="29">
        <v>45447</v>
      </c>
      <c r="C85" s="29"/>
      <c r="D85" s="287" t="s">
        <v>615</v>
      </c>
      <c r="E85" s="287" t="s">
        <v>868</v>
      </c>
      <c r="F85" s="287" t="s">
        <v>917</v>
      </c>
      <c r="G85" s="287" t="s">
        <v>1258</v>
      </c>
      <c r="H85" s="287" t="s">
        <v>1268</v>
      </c>
      <c r="I85" s="287">
        <v>-45447</v>
      </c>
      <c r="J85" s="287">
        <v>-45447</v>
      </c>
      <c r="K85" s="287" t="s">
        <v>1242</v>
      </c>
      <c r="L85" s="287"/>
    </row>
    <row r="86" spans="1:12">
      <c r="A86" s="287" t="s">
        <v>1246</v>
      </c>
      <c r="B86" s="29">
        <v>45414</v>
      </c>
      <c r="C86" s="29"/>
      <c r="D86" s="287" t="s">
        <v>613</v>
      </c>
      <c r="E86" s="287" t="s">
        <v>1247</v>
      </c>
      <c r="F86" s="287" t="s">
        <v>908</v>
      </c>
      <c r="G86" s="287" t="s">
        <v>1241</v>
      </c>
      <c r="H86" s="287" t="s">
        <v>1259</v>
      </c>
      <c r="I86" s="287">
        <v>-45414</v>
      </c>
      <c r="J86" s="287">
        <v>-45414</v>
      </c>
      <c r="K86" s="287" t="s">
        <v>1242</v>
      </c>
      <c r="L86" s="287"/>
    </row>
    <row r="87" spans="1:12">
      <c r="A87" s="287" t="s">
        <v>1261</v>
      </c>
      <c r="B87" s="29">
        <v>45427</v>
      </c>
      <c r="C87" s="29"/>
      <c r="D87" s="287" t="s">
        <v>615</v>
      </c>
      <c r="E87" s="287" t="s">
        <v>956</v>
      </c>
      <c r="F87" s="287" t="s">
        <v>917</v>
      </c>
      <c r="G87" s="287" t="s">
        <v>1258</v>
      </c>
      <c r="H87" s="287" t="s">
        <v>1262</v>
      </c>
      <c r="I87" s="287">
        <v>-45427</v>
      </c>
      <c r="J87" s="287">
        <v>-45427</v>
      </c>
      <c r="K87" s="287" t="s">
        <v>1242</v>
      </c>
      <c r="L87" s="287"/>
    </row>
    <row r="88" spans="1:12">
      <c r="A88" s="287" t="s">
        <v>1263</v>
      </c>
      <c r="B88" s="29">
        <v>45429</v>
      </c>
      <c r="C88" s="29">
        <v>45451</v>
      </c>
      <c r="D88" s="287" t="s">
        <v>615</v>
      </c>
      <c r="E88" s="287" t="s">
        <v>1264</v>
      </c>
      <c r="F88" s="287" t="s">
        <v>902</v>
      </c>
      <c r="G88" s="287" t="s">
        <v>1248</v>
      </c>
      <c r="H88" s="287" t="s">
        <v>1268</v>
      </c>
      <c r="I88" s="287">
        <v>22</v>
      </c>
      <c r="J88" s="287">
        <v>22</v>
      </c>
      <c r="K88" s="287" t="s">
        <v>1242</v>
      </c>
      <c r="L88" s="28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Ronald David Vera Meneses</cp:lastModifiedBy>
  <cp:lastPrinted>2024-06-18T13:23:08Z</cp:lastPrinted>
  <dcterms:created xsi:type="dcterms:W3CDTF">2019-03-20T15:01:17Z</dcterms:created>
  <dcterms:modified xsi:type="dcterms:W3CDTF">2025-02-14T15:51:52Z</dcterms:modified>
</cp:coreProperties>
</file>