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78c08b75ca23108/Projects/ResultHidraucenter/Acompanhamento/"/>
    </mc:Choice>
  </mc:AlternateContent>
  <xr:revisionPtr revIDLastSave="0" documentId="13_ncr:1_{5E3C44AB-42C9-4AF1-88B0-4877E1EAC205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Analis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5" i="3" l="1"/>
  <c r="Q23" i="3" s="1"/>
  <c r="Q36" i="3"/>
  <c r="Q34" i="3" s="1"/>
  <c r="Q22" i="3"/>
  <c r="Q15" i="3"/>
  <c r="Q10" i="3"/>
  <c r="N72" i="3"/>
  <c r="R72" i="3"/>
  <c r="S72" i="3"/>
  <c r="T72" i="3"/>
  <c r="U72" i="3"/>
  <c r="J64" i="3"/>
  <c r="K64" i="3"/>
  <c r="L64" i="3"/>
  <c r="M64" i="3"/>
  <c r="N64" i="3"/>
  <c r="O64" i="3"/>
  <c r="P64" i="3"/>
  <c r="Q64" i="3"/>
  <c r="R64" i="3"/>
  <c r="S64" i="3"/>
  <c r="T64" i="3"/>
  <c r="U64" i="3"/>
  <c r="J59" i="3"/>
  <c r="K59" i="3"/>
  <c r="L59" i="3"/>
  <c r="M59" i="3"/>
  <c r="N59" i="3"/>
  <c r="O59" i="3"/>
  <c r="P59" i="3"/>
  <c r="Q59" i="3"/>
  <c r="R59" i="3"/>
  <c r="S59" i="3"/>
  <c r="T59" i="3"/>
  <c r="U59" i="3"/>
  <c r="J55" i="3"/>
  <c r="K55" i="3"/>
  <c r="L55" i="3"/>
  <c r="M55" i="3"/>
  <c r="N55" i="3"/>
  <c r="O55" i="3"/>
  <c r="P55" i="3"/>
  <c r="Q55" i="3"/>
  <c r="R55" i="3"/>
  <c r="S55" i="3"/>
  <c r="T55" i="3"/>
  <c r="U55" i="3"/>
  <c r="J39" i="3"/>
  <c r="K39" i="3"/>
  <c r="L39" i="3"/>
  <c r="M39" i="3"/>
  <c r="N39" i="3"/>
  <c r="O39" i="3"/>
  <c r="P39" i="3"/>
  <c r="Q39" i="3"/>
  <c r="R39" i="3"/>
  <c r="S39" i="3"/>
  <c r="T39" i="3"/>
  <c r="U39" i="3"/>
  <c r="J34" i="3"/>
  <c r="K34" i="3"/>
  <c r="L34" i="3"/>
  <c r="M34" i="3"/>
  <c r="N34" i="3"/>
  <c r="O34" i="3"/>
  <c r="P34" i="3"/>
  <c r="R34" i="3"/>
  <c r="S34" i="3"/>
  <c r="T34" i="3"/>
  <c r="U34" i="3"/>
  <c r="J29" i="3"/>
  <c r="K29" i="3"/>
  <c r="L29" i="3"/>
  <c r="M29" i="3"/>
  <c r="N29" i="3"/>
  <c r="O29" i="3"/>
  <c r="P29" i="3"/>
  <c r="Q29" i="3"/>
  <c r="R29" i="3"/>
  <c r="S29" i="3"/>
  <c r="T29" i="3"/>
  <c r="U29" i="3"/>
  <c r="Q24" i="3"/>
  <c r="J23" i="3"/>
  <c r="K23" i="3"/>
  <c r="L23" i="3"/>
  <c r="M23" i="3"/>
  <c r="N23" i="3"/>
  <c r="O23" i="3"/>
  <c r="P23" i="3"/>
  <c r="R23" i="3"/>
  <c r="S23" i="3"/>
  <c r="T23" i="3"/>
  <c r="U23" i="3"/>
  <c r="J10" i="3"/>
  <c r="J72" i="3" s="1"/>
  <c r="K10" i="3"/>
  <c r="K72" i="3" s="1"/>
  <c r="L10" i="3"/>
  <c r="L72" i="3" s="1"/>
  <c r="M10" i="3"/>
  <c r="M72" i="3" s="1"/>
  <c r="N10" i="3"/>
  <c r="O10" i="3"/>
  <c r="O72" i="3" s="1"/>
  <c r="P10" i="3"/>
  <c r="P72" i="3" s="1"/>
  <c r="R10" i="3"/>
  <c r="S10" i="3"/>
  <c r="T10" i="3"/>
  <c r="U10" i="3"/>
  <c r="Q2" i="3"/>
  <c r="J2" i="3"/>
  <c r="K2" i="3"/>
  <c r="L2" i="3"/>
  <c r="M2" i="3"/>
  <c r="N2" i="3"/>
  <c r="O2" i="3"/>
  <c r="P2" i="3"/>
  <c r="R2" i="3"/>
  <c r="S2" i="3"/>
  <c r="T2" i="3"/>
  <c r="U2" i="3"/>
  <c r="E22" i="3"/>
  <c r="E36" i="3"/>
  <c r="E34" i="3" s="1"/>
  <c r="E24" i="3"/>
  <c r="E21" i="3"/>
  <c r="E12" i="3"/>
  <c r="E64" i="3"/>
  <c r="F64" i="3"/>
  <c r="G64" i="3"/>
  <c r="H64" i="3"/>
  <c r="I64" i="3"/>
  <c r="E59" i="3"/>
  <c r="F59" i="3"/>
  <c r="G59" i="3"/>
  <c r="H59" i="3"/>
  <c r="I59" i="3"/>
  <c r="E55" i="3"/>
  <c r="F55" i="3"/>
  <c r="G55" i="3"/>
  <c r="H55" i="3"/>
  <c r="I55" i="3"/>
  <c r="E39" i="3"/>
  <c r="F39" i="3"/>
  <c r="G39" i="3"/>
  <c r="H39" i="3"/>
  <c r="I39" i="3"/>
  <c r="F34" i="3"/>
  <c r="G34" i="3"/>
  <c r="H34" i="3"/>
  <c r="I34" i="3"/>
  <c r="E29" i="3"/>
  <c r="F29" i="3"/>
  <c r="G29" i="3"/>
  <c r="H29" i="3"/>
  <c r="I29" i="3"/>
  <c r="E23" i="3"/>
  <c r="F23" i="3"/>
  <c r="G23" i="3"/>
  <c r="H23" i="3"/>
  <c r="I23" i="3"/>
  <c r="F10" i="3"/>
  <c r="G10" i="3"/>
  <c r="H10" i="3"/>
  <c r="I10" i="3"/>
  <c r="E2" i="3"/>
  <c r="F2" i="3"/>
  <c r="G2" i="3"/>
  <c r="H2" i="3"/>
  <c r="I2" i="3"/>
  <c r="Q72" i="3" l="1"/>
  <c r="G72" i="3"/>
  <c r="F72" i="3"/>
  <c r="E10" i="3"/>
  <c r="E72" i="3" s="1"/>
  <c r="I72" i="3"/>
  <c r="H72" i="3"/>
  <c r="D24" i="3" l="1"/>
  <c r="D36" i="3"/>
  <c r="D21" i="3"/>
  <c r="D23" i="3"/>
  <c r="D29" i="3"/>
  <c r="D34" i="3"/>
  <c r="D39" i="3"/>
  <c r="D55" i="3"/>
  <c r="D59" i="3"/>
  <c r="D64" i="3"/>
  <c r="D10" i="3"/>
  <c r="D2" i="3"/>
  <c r="D72" i="3" s="1"/>
</calcChain>
</file>

<file path=xl/sharedStrings.xml><?xml version="1.0" encoding="utf-8"?>
<sst xmlns="http://schemas.openxmlformats.org/spreadsheetml/2006/main" count="77" uniqueCount="74">
  <si>
    <t>MAQ, EQUIP E FERRAMENTAS</t>
  </si>
  <si>
    <t>RECEITAS</t>
  </si>
  <si>
    <t>DINHEIRO</t>
  </si>
  <si>
    <t>CHEQUES</t>
  </si>
  <si>
    <t>CARTÃO</t>
  </si>
  <si>
    <t>FINANCEIRAS</t>
  </si>
  <si>
    <t>TRANSFERENCIAS</t>
  </si>
  <si>
    <t>APORTES</t>
  </si>
  <si>
    <t>DESPESAS OPERACIONAIS</t>
  </si>
  <si>
    <t>ALUGUEL</t>
  </si>
  <si>
    <t>MATERIAL DE EXPEDIENTE</t>
  </si>
  <si>
    <t>COSERN</t>
  </si>
  <si>
    <t>CAERN</t>
  </si>
  <si>
    <t>TELEFONIA E INTERNET</t>
  </si>
  <si>
    <t>SOFTWARE</t>
  </si>
  <si>
    <t>CONTABILIDADE</t>
  </si>
  <si>
    <t>MATERIAL DE LIMPEZA</t>
  </si>
  <si>
    <t>DIVERSOS</t>
  </si>
  <si>
    <t>ALIMENTAÇÃO</t>
  </si>
  <si>
    <t>MANUTENÇÃO PREDIAL</t>
  </si>
  <si>
    <t>INSUMOS</t>
  </si>
  <si>
    <t>FORNECEDORES E TERCEIROS</t>
  </si>
  <si>
    <t>FORNECEDORES</t>
  </si>
  <si>
    <t>SERVICOS DE TERCEIROS</t>
  </si>
  <si>
    <t>DIFERENÇA DE ICMS</t>
  </si>
  <si>
    <t>FRETE</t>
  </si>
  <si>
    <t>IMPOSTOS</t>
  </si>
  <si>
    <t>SIMPLES NACIONAL - DAS</t>
  </si>
  <si>
    <t>IRPJ</t>
  </si>
  <si>
    <t>ALVARA PREFEITURA</t>
  </si>
  <si>
    <t>IPTU</t>
  </si>
  <si>
    <t>DESPESAS COMERCIAIS</t>
  </si>
  <si>
    <t>PROPAGANDA</t>
  </si>
  <si>
    <t>COMISSÕES</t>
  </si>
  <si>
    <t>VIAGENS</t>
  </si>
  <si>
    <t>DESPESAS COM PESSOAL</t>
  </si>
  <si>
    <t>SALARIOS</t>
  </si>
  <si>
    <t>INSS</t>
  </si>
  <si>
    <t>FGTS</t>
  </si>
  <si>
    <t>VALE TRANSPORTE</t>
  </si>
  <si>
    <t>13 SALARIO</t>
  </si>
  <si>
    <t>FERIAS</t>
  </si>
  <si>
    <t>RESCISÃO</t>
  </si>
  <si>
    <t>MULTA DE FGTS</t>
  </si>
  <si>
    <t>VALE SALARIO</t>
  </si>
  <si>
    <t>VALE ALIMENTAÇÃO</t>
  </si>
  <si>
    <t>HORA EXTRA</t>
  </si>
  <si>
    <t>UNIFORME</t>
  </si>
  <si>
    <t>BONIFICAÇÃO</t>
  </si>
  <si>
    <t>ASO</t>
  </si>
  <si>
    <t>EPIS</t>
  </si>
  <si>
    <t>DESPESAS FINANCEIRAS</t>
  </si>
  <si>
    <t>JUROS</t>
  </si>
  <si>
    <t>TARIFAS BANCARIAS</t>
  </si>
  <si>
    <t>DESPESAS COM IMOBILIZADO</t>
  </si>
  <si>
    <t>MOVEIS</t>
  </si>
  <si>
    <t>VEICULOS</t>
  </si>
  <si>
    <t>COMPUTADORES E AFINS</t>
  </si>
  <si>
    <t>DESPESAS COM VEICULOS</t>
  </si>
  <si>
    <t>COMBUSTIVEL</t>
  </si>
  <si>
    <t>SERVIÇOS</t>
  </si>
  <si>
    <t>PNEUS</t>
  </si>
  <si>
    <t>PEÇAS</t>
  </si>
  <si>
    <t>EMPLACAMENTO</t>
  </si>
  <si>
    <t>SEGURO</t>
  </si>
  <si>
    <t>INFRAÇÕES</t>
  </si>
  <si>
    <t>FATURADO</t>
  </si>
  <si>
    <t>Reultado:</t>
  </si>
  <si>
    <t>Cartões - Liberado</t>
  </si>
  <si>
    <t>Cartões - A Receber</t>
  </si>
  <si>
    <t>Duplicatas a Receber</t>
  </si>
  <si>
    <t>BB - CC</t>
  </si>
  <si>
    <t>Estoque - custo</t>
  </si>
  <si>
    <t>Contas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</si>
</sst>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mm/yyyy"/>
    <numFmt numFmtId="165" formatCode="#,##0.00;[Red]#,##0.00"/>
  </numFmts>
  <fonts count="6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Times New Roman"/>
      <charset val="204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3">
    <xf numFmtId="0" fontId="0" fillId="0" borderId="0" xfId="0" applyAlignment="1">
      <alignment horizontal="left" vertical="top"/>
    </xf>
    <xf numFmtId="43" fontId="1" fillId="0" borderId="0" xfId="1" applyFont="1" applyFill="1" applyBorder="1" applyAlignment="1">
      <alignment horizontal="left" vertical="top"/>
    </xf>
    <xf numFmtId="43" fontId="4" fillId="0" borderId="9" xfId="1" applyFont="1" applyFill="1" applyBorder="1" applyAlignment="1">
      <alignment vertical="top" wrapText="1"/>
    </xf>
    <xf numFmtId="43" fontId="1" fillId="0" borderId="0" xfId="1" applyFont="1" applyFill="1" applyBorder="1" applyAlignment="1">
      <alignment vertical="top"/>
    </xf>
    <xf numFmtId="43" fontId="4" fillId="0" borderId="10" xfId="1" applyFont="1" applyFill="1" applyBorder="1" applyAlignment="1">
      <alignment vertical="top" wrapText="1"/>
    </xf>
    <xf numFmtId="43" fontId="4" fillId="0" borderId="12" xfId="1" applyFont="1" applyFill="1" applyBorder="1" applyAlignment="1">
      <alignment vertical="top" wrapText="1"/>
    </xf>
    <xf numFmtId="43" fontId="4" fillId="0" borderId="11" xfId="1" applyFont="1" applyFill="1" applyBorder="1" applyAlignment="1">
      <alignment vertical="top" wrapText="1"/>
    </xf>
    <xf numFmtId="43" fontId="3" fillId="0" borderId="8" xfId="1" applyFont="1" applyFill="1" applyBorder="1" applyAlignment="1">
      <alignment horizontal="left" vertical="top" wrapText="1"/>
    </xf>
    <xf numFmtId="164" fontId="1" fillId="2" borderId="0" xfId="1" applyNumberFormat="1" applyFont="1" applyFill="1" applyBorder="1" applyAlignment="1">
      <alignment horizontal="right" vertical="top"/>
    </xf>
    <xf numFmtId="164" fontId="1" fillId="2" borderId="0" xfId="1" applyNumberFormat="1" applyFont="1" applyFill="1" applyBorder="1" applyAlignment="1">
      <alignment horizontal="left" vertical="top"/>
    </xf>
    <xf numFmtId="164" fontId="1" fillId="3" borderId="0" xfId="1" applyNumberFormat="1" applyFont="1" applyFill="1" applyBorder="1" applyAlignment="1">
      <alignment horizontal="left" vertical="top"/>
    </xf>
    <xf numFmtId="165" fontId="1" fillId="0" borderId="5" xfId="1" applyNumberFormat="1" applyFont="1" applyFill="1" applyBorder="1" applyAlignment="1">
      <alignment horizontal="right" vertical="top"/>
    </xf>
    <xf numFmtId="165" fontId="1" fillId="0" borderId="0" xfId="1" applyNumberFormat="1" applyFont="1" applyFill="1" applyBorder="1" applyAlignment="1">
      <alignment horizontal="right" vertical="top"/>
    </xf>
    <xf numFmtId="1" fontId="1" fillId="0" borderId="0" xfId="1" applyNumberFormat="1" applyFont="1" applyFill="1" applyBorder="1" applyAlignment="1">
      <alignment horizontal="left" vertical="top"/>
    </xf>
    <xf numFmtId="1" fontId="1" fillId="0" borderId="2" xfId="1" applyNumberFormat="1" applyFont="1" applyFill="1" applyBorder="1" applyAlignment="1">
      <alignment vertical="top" wrapText="1"/>
    </xf>
    <xf numFmtId="1" fontId="1" fillId="0" borderId="3" xfId="1" applyNumberFormat="1" applyFont="1" applyFill="1" applyBorder="1" applyAlignment="1">
      <alignment vertical="top" wrapText="1"/>
    </xf>
    <xf numFmtId="1" fontId="2" fillId="0" borderId="6" xfId="1" applyNumberFormat="1" applyFont="1" applyFill="1" applyBorder="1" applyAlignment="1">
      <alignment vertical="top" shrinkToFit="1"/>
    </xf>
    <xf numFmtId="1" fontId="2" fillId="0" borderId="7" xfId="1" applyNumberFormat="1" applyFont="1" applyFill="1" applyBorder="1" applyAlignment="1">
      <alignment vertical="top" shrinkToFit="1"/>
    </xf>
    <xf numFmtId="1" fontId="1" fillId="0" borderId="14" xfId="1" applyNumberFormat="1" applyFont="1" applyFill="1" applyBorder="1" applyAlignment="1">
      <alignment horizontal="left" vertical="top" shrinkToFit="1"/>
    </xf>
    <xf numFmtId="1" fontId="1" fillId="0" borderId="1" xfId="1" applyNumberFormat="1" applyFont="1" applyFill="1" applyBorder="1" applyAlignment="1">
      <alignment horizontal="left" vertical="top" shrinkToFit="1"/>
    </xf>
    <xf numFmtId="1" fontId="1" fillId="0" borderId="15" xfId="1" applyNumberFormat="1" applyFont="1" applyFill="1" applyBorder="1" applyAlignment="1">
      <alignment horizontal="left" vertical="top" shrinkToFit="1"/>
    </xf>
    <xf numFmtId="165" fontId="1" fillId="0" borderId="13" xfId="1" applyNumberFormat="1" applyFont="1" applyFill="1" applyBorder="1" applyAlignment="1">
      <alignment horizontal="right" vertical="top"/>
    </xf>
    <xf numFmtId="165" fontId="1" fillId="0" borderId="13" xfId="1" applyNumberFormat="1" applyFont="1" applyBorder="1" applyAlignment="1">
      <alignment horizontal="right" vertical="top"/>
    </xf>
    <xf numFmtId="43" fontId="1" fillId="0" borderId="13" xfId="1" applyFont="1" applyFill="1" applyBorder="1" applyAlignment="1">
      <alignment horizontal="left" vertical="top"/>
    </xf>
    <xf numFmtId="43" fontId="4" fillId="0" borderId="16" xfId="1" applyFont="1" applyFill="1" applyBorder="1" applyAlignment="1">
      <alignment vertical="top" wrapText="1"/>
    </xf>
    <xf numFmtId="165" fontId="1" fillId="0" borderId="17" xfId="1" applyNumberFormat="1" applyFont="1" applyFill="1" applyBorder="1" applyAlignment="1">
      <alignment horizontal="right" vertical="top"/>
    </xf>
    <xf numFmtId="165" fontId="1" fillId="0" borderId="17" xfId="1" applyNumberFormat="1" applyFont="1" applyBorder="1" applyAlignment="1">
      <alignment horizontal="right" vertical="top"/>
    </xf>
    <xf numFmtId="43" fontId="1" fillId="0" borderId="17" xfId="1" applyFont="1" applyFill="1" applyBorder="1" applyAlignment="1">
      <alignment horizontal="left" vertical="top"/>
    </xf>
    <xf numFmtId="43" fontId="3" fillId="0" borderId="4" xfId="1" applyFont="1" applyFill="1" applyBorder="1" applyAlignment="1">
      <alignment horizontal="left" vertical="top" wrapText="1"/>
    </xf>
    <xf numFmtId="43" fontId="1" fillId="0" borderId="13" xfId="1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165" fontId="1" fillId="0" borderId="13" xfId="0" applyNumberFormat="1" applyFont="1" applyBorder="1" applyAlignment="1">
      <alignment horizontal="right" vertical="top"/>
    </xf>
    <xf numFmtId="165" fontId="1" fillId="0" borderId="18" xfId="1" applyNumberFormat="1" applyFont="1" applyFill="1" applyBorder="1" applyAlignment="1">
      <alignment horizontal="right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79"/>
  <sheetViews>
    <sheetView tabSelected="1" topLeftCell="A40" zoomScale="120" zoomScaleNormal="120" workbookViewId="0">
      <pane xSplit="1" topLeftCell="B1" activePane="topRight" state="frozen"/>
      <selection pane="topRight" activeCell="A59" sqref="A59"/>
    </sheetView>
  </sheetViews>
  <sheetFormatPr defaultRowHeight="12.75" x14ac:dyDescent="0.2"/>
  <cols>
    <col min="1" max="1" width="28.33203125" style="1" bestFit="1" customWidth="1"/>
    <col min="2" max="2" width="2.6640625" style="13" customWidth="1"/>
    <col min="3" max="3" width="3.5" style="13" bestFit="1" customWidth="1"/>
    <col min="4" max="4" width="13" style="12" bestFit="1" customWidth="1"/>
    <col min="5" max="9" width="12.1640625" style="12" bestFit="1" customWidth="1"/>
    <col min="10" max="15" width="12.1640625" style="1" bestFit="1" customWidth="1"/>
    <col min="16" max="17" width="12.83203125" style="1" bestFit="1" customWidth="1"/>
    <col min="18" max="21" width="12.1640625" style="1" bestFit="1" customWidth="1"/>
    <col min="22" max="16384" width="9.33203125" style="1"/>
  </cols>
  <sheetData>
    <row r="1" spans="1:21" ht="13.5" thickBot="1" x14ac:dyDescent="0.25">
      <c r="D1" s="8">
        <v>44764</v>
      </c>
      <c r="E1" s="8">
        <v>44795</v>
      </c>
      <c r="F1" s="9">
        <v>44826</v>
      </c>
      <c r="G1" s="9">
        <v>44856</v>
      </c>
      <c r="H1" s="9">
        <v>44887</v>
      </c>
      <c r="I1" s="9">
        <v>44917</v>
      </c>
      <c r="J1" s="10">
        <v>44948</v>
      </c>
      <c r="K1" s="10">
        <v>44979</v>
      </c>
      <c r="L1" s="10">
        <v>45007</v>
      </c>
      <c r="M1" s="10">
        <v>45038</v>
      </c>
      <c r="N1" s="10">
        <v>45068</v>
      </c>
      <c r="O1" s="10">
        <v>45099</v>
      </c>
      <c r="P1" s="10">
        <v>45129</v>
      </c>
      <c r="Q1" s="10">
        <v>45160</v>
      </c>
      <c r="R1" s="10">
        <v>45191</v>
      </c>
      <c r="S1" s="10">
        <v>45221</v>
      </c>
      <c r="T1" s="10">
        <v>45252</v>
      </c>
      <c r="U1" s="10">
        <v>45282</v>
      </c>
    </row>
    <row r="2" spans="1:21" ht="14.25" customHeight="1" thickBot="1" x14ac:dyDescent="0.25">
      <c r="A2" s="28" t="s">
        <v>1</v>
      </c>
      <c r="B2" s="16">
        <v>1</v>
      </c>
      <c r="C2" s="17"/>
      <c r="D2" s="11">
        <f>SUM(D3:D9)</f>
        <v>29507.309999999998</v>
      </c>
      <c r="E2" s="11">
        <f t="shared" ref="E2:U2" si="0">SUM(E3:E9)</f>
        <v>38495.119999999995</v>
      </c>
      <c r="F2" s="11">
        <f t="shared" si="0"/>
        <v>0</v>
      </c>
      <c r="G2" s="11">
        <f t="shared" si="0"/>
        <v>0</v>
      </c>
      <c r="H2" s="11">
        <f t="shared" si="0"/>
        <v>0</v>
      </c>
      <c r="I2" s="11">
        <f t="shared" si="0"/>
        <v>0</v>
      </c>
      <c r="J2" s="11">
        <f t="shared" si="0"/>
        <v>0</v>
      </c>
      <c r="K2" s="11">
        <f t="shared" si="0"/>
        <v>0</v>
      </c>
      <c r="L2" s="11">
        <f t="shared" si="0"/>
        <v>0</v>
      </c>
      <c r="M2" s="11">
        <f t="shared" si="0"/>
        <v>0</v>
      </c>
      <c r="N2" s="11">
        <f t="shared" si="0"/>
        <v>0</v>
      </c>
      <c r="O2" s="11">
        <f t="shared" si="0"/>
        <v>0</v>
      </c>
      <c r="P2" s="11">
        <f t="shared" si="0"/>
        <v>0</v>
      </c>
      <c r="Q2" s="11">
        <f>SUM(Q3:Q9)</f>
        <v>73143.37000000001</v>
      </c>
      <c r="R2" s="11">
        <f t="shared" si="0"/>
        <v>0</v>
      </c>
      <c r="S2" s="11">
        <f t="shared" si="0"/>
        <v>0</v>
      </c>
      <c r="T2" s="11">
        <f t="shared" si="0"/>
        <v>0</v>
      </c>
      <c r="U2" s="11">
        <f t="shared" si="0"/>
        <v>0</v>
      </c>
    </row>
    <row r="3" spans="1:21" ht="14.25" customHeight="1" x14ac:dyDescent="0.2">
      <c r="A3" s="24" t="s">
        <v>2</v>
      </c>
      <c r="B3" s="14"/>
      <c r="C3" s="18">
        <v>1</v>
      </c>
      <c r="D3" s="25">
        <v>1705.1100000000001</v>
      </c>
      <c r="E3" s="26">
        <v>3406.9899999999993</v>
      </c>
      <c r="F3" s="25"/>
      <c r="G3" s="25"/>
      <c r="H3" s="25"/>
      <c r="I3" s="25"/>
      <c r="J3" s="27"/>
      <c r="K3" s="27"/>
      <c r="L3" s="27"/>
      <c r="M3" s="27"/>
      <c r="N3" s="27"/>
      <c r="O3" s="27"/>
      <c r="P3" s="27"/>
      <c r="Q3" s="27">
        <v>3552.3</v>
      </c>
      <c r="R3" s="27"/>
      <c r="S3" s="27"/>
      <c r="T3" s="27"/>
      <c r="U3" s="27"/>
    </row>
    <row r="4" spans="1:21" ht="14.25" customHeight="1" x14ac:dyDescent="0.2">
      <c r="A4" s="4" t="s">
        <v>3</v>
      </c>
      <c r="B4" s="14"/>
      <c r="C4" s="19">
        <v>2</v>
      </c>
      <c r="D4" s="21">
        <v>0</v>
      </c>
      <c r="E4" s="22">
        <v>0</v>
      </c>
      <c r="F4" s="21"/>
      <c r="G4" s="21"/>
      <c r="H4" s="21"/>
      <c r="I4" s="21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</row>
    <row r="5" spans="1:21" ht="14.25" customHeight="1" x14ac:dyDescent="0.2">
      <c r="A5" s="4" t="s">
        <v>4</v>
      </c>
      <c r="B5" s="14"/>
      <c r="C5" s="19">
        <v>3</v>
      </c>
      <c r="D5" s="21">
        <v>1272.9699999999998</v>
      </c>
      <c r="E5" s="22">
        <v>6535.56</v>
      </c>
      <c r="F5" s="21"/>
      <c r="G5" s="21"/>
      <c r="H5" s="21"/>
      <c r="I5" s="21"/>
      <c r="J5" s="23"/>
      <c r="K5" s="23"/>
      <c r="L5" s="23"/>
      <c r="M5" s="23"/>
      <c r="N5" s="23"/>
      <c r="O5" s="23"/>
      <c r="P5" s="23"/>
      <c r="Q5" s="23">
        <v>12604.54</v>
      </c>
      <c r="R5" s="23"/>
      <c r="S5" s="23"/>
      <c r="T5" s="23"/>
      <c r="U5" s="23"/>
    </row>
    <row r="6" spans="1:21" ht="14.25" customHeight="1" x14ac:dyDescent="0.2">
      <c r="A6" s="4" t="s">
        <v>66</v>
      </c>
      <c r="B6" s="14"/>
      <c r="C6" s="19">
        <v>4</v>
      </c>
      <c r="D6" s="22">
        <v>25463.51</v>
      </c>
      <c r="E6" s="22">
        <v>18455.59</v>
      </c>
      <c r="F6" s="21"/>
      <c r="G6" s="21"/>
      <c r="H6" s="21"/>
      <c r="I6" s="21"/>
      <c r="J6" s="23"/>
      <c r="K6" s="23"/>
      <c r="L6" s="23"/>
      <c r="M6" s="23"/>
      <c r="N6" s="23"/>
      <c r="O6" s="23"/>
      <c r="P6" s="23"/>
      <c r="Q6" s="23">
        <v>38500.65</v>
      </c>
      <c r="R6" s="23"/>
      <c r="S6" s="23"/>
      <c r="T6" s="23"/>
      <c r="U6" s="23"/>
    </row>
    <row r="7" spans="1:21" ht="14.25" customHeight="1" x14ac:dyDescent="0.2">
      <c r="A7" s="4" t="s">
        <v>5</v>
      </c>
      <c r="B7" s="14"/>
      <c r="C7" s="19">
        <v>5</v>
      </c>
      <c r="D7" s="21"/>
      <c r="E7" s="21"/>
      <c r="F7" s="21"/>
      <c r="G7" s="21"/>
      <c r="H7" s="21"/>
      <c r="I7" s="21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</row>
    <row r="8" spans="1:21" ht="14.25" customHeight="1" x14ac:dyDescent="0.2">
      <c r="A8" s="4" t="s">
        <v>6</v>
      </c>
      <c r="B8" s="14"/>
      <c r="C8" s="19">
        <v>6</v>
      </c>
      <c r="D8" s="21">
        <v>1065.72</v>
      </c>
      <c r="E8" s="22">
        <v>10096.98</v>
      </c>
      <c r="F8" s="21"/>
      <c r="G8" s="21"/>
      <c r="H8" s="21"/>
      <c r="I8" s="21"/>
      <c r="J8" s="23"/>
      <c r="K8" s="23"/>
      <c r="L8" s="23"/>
      <c r="M8" s="23"/>
      <c r="N8" s="23"/>
      <c r="O8" s="23"/>
      <c r="P8" s="23"/>
      <c r="Q8" s="23">
        <v>18485.88</v>
      </c>
      <c r="R8" s="23"/>
      <c r="S8" s="23"/>
      <c r="T8" s="23"/>
      <c r="U8" s="23"/>
    </row>
    <row r="9" spans="1:21" ht="14.25" customHeight="1" thickBot="1" x14ac:dyDescent="0.25">
      <c r="A9" s="5" t="s">
        <v>7</v>
      </c>
      <c r="B9" s="14"/>
      <c r="C9" s="20">
        <v>7</v>
      </c>
      <c r="D9" s="21"/>
      <c r="E9" s="21"/>
      <c r="F9" s="21"/>
      <c r="G9" s="21"/>
      <c r="H9" s="21"/>
      <c r="I9" s="21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</row>
    <row r="10" spans="1:21" ht="14.25" customHeight="1" thickBot="1" x14ac:dyDescent="0.25">
      <c r="A10" s="28" t="s">
        <v>8</v>
      </c>
      <c r="B10" s="16">
        <v>2</v>
      </c>
      <c r="C10" s="17"/>
      <c r="D10" s="11">
        <f>-1*SUM(D11:D22)</f>
        <v>-6882.9699999999993</v>
      </c>
      <c r="E10" s="11">
        <f t="shared" ref="E10:U10" si="1">-1*SUM(E11:E22)</f>
        <v>-5707.37</v>
      </c>
      <c r="F10" s="11">
        <f t="shared" si="1"/>
        <v>-3500</v>
      </c>
      <c r="G10" s="11">
        <f t="shared" si="1"/>
        <v>-3500</v>
      </c>
      <c r="H10" s="11">
        <f t="shared" si="1"/>
        <v>-3500</v>
      </c>
      <c r="I10" s="11">
        <f t="shared" si="1"/>
        <v>-3500</v>
      </c>
      <c r="J10" s="11">
        <f t="shared" si="1"/>
        <v>-3500</v>
      </c>
      <c r="K10" s="11">
        <f t="shared" si="1"/>
        <v>-3500</v>
      </c>
      <c r="L10" s="11">
        <f t="shared" si="1"/>
        <v>-3500</v>
      </c>
      <c r="M10" s="11">
        <f t="shared" si="1"/>
        <v>-3500</v>
      </c>
      <c r="N10" s="11">
        <f t="shared" si="1"/>
        <v>-3500</v>
      </c>
      <c r="O10" s="11">
        <f t="shared" si="1"/>
        <v>-3500</v>
      </c>
      <c r="P10" s="11">
        <f t="shared" si="1"/>
        <v>-3500</v>
      </c>
      <c r="Q10" s="11">
        <f t="shared" si="1"/>
        <v>-5378.17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</row>
    <row r="11" spans="1:21" ht="14.25" customHeight="1" x14ac:dyDescent="0.2">
      <c r="A11" s="2" t="s">
        <v>9</v>
      </c>
      <c r="B11" s="14"/>
      <c r="C11" s="18">
        <v>1</v>
      </c>
      <c r="D11" s="21">
        <v>3500</v>
      </c>
      <c r="E11" s="21">
        <v>3500</v>
      </c>
      <c r="F11" s="21">
        <v>3500</v>
      </c>
      <c r="G11" s="21">
        <v>3500</v>
      </c>
      <c r="H11" s="21">
        <v>3500</v>
      </c>
      <c r="I11" s="21">
        <v>3500</v>
      </c>
      <c r="J11" s="21">
        <v>3500</v>
      </c>
      <c r="K11" s="21">
        <v>3500</v>
      </c>
      <c r="L11" s="21">
        <v>3500</v>
      </c>
      <c r="M11" s="21">
        <v>3500</v>
      </c>
      <c r="N11" s="21">
        <v>3500</v>
      </c>
      <c r="O11" s="21">
        <v>3500</v>
      </c>
      <c r="P11" s="21">
        <v>3500</v>
      </c>
      <c r="Q11" s="23">
        <v>3500</v>
      </c>
      <c r="R11" s="23"/>
      <c r="S11" s="23"/>
      <c r="T11" s="23"/>
      <c r="U11" s="23"/>
    </row>
    <row r="12" spans="1:21" ht="14.25" customHeight="1" x14ac:dyDescent="0.2">
      <c r="A12" s="4" t="s">
        <v>10</v>
      </c>
      <c r="B12" s="14"/>
      <c r="C12" s="19">
        <v>2</v>
      </c>
      <c r="D12" s="22">
        <v>12.49</v>
      </c>
      <c r="E12" s="31">
        <f>50+249.9</f>
        <v>299.89999999999998</v>
      </c>
      <c r="F12" s="21"/>
      <c r="G12" s="22"/>
      <c r="H12" s="22"/>
      <c r="I12" s="22"/>
      <c r="J12" s="29"/>
      <c r="K12" s="30"/>
      <c r="L12" s="30"/>
      <c r="M12" s="30"/>
      <c r="N12" s="23"/>
      <c r="O12" s="23"/>
      <c r="P12" s="23"/>
      <c r="Q12" s="23"/>
      <c r="R12" s="23"/>
      <c r="S12" s="23"/>
      <c r="T12" s="23"/>
      <c r="U12" s="23"/>
    </row>
    <row r="13" spans="1:21" ht="14.25" customHeight="1" x14ac:dyDescent="0.2">
      <c r="A13" s="4" t="s">
        <v>11</v>
      </c>
      <c r="B13" s="14"/>
      <c r="C13" s="19">
        <v>3</v>
      </c>
      <c r="D13" s="22">
        <v>170.45</v>
      </c>
      <c r="E13" s="31">
        <v>203.43</v>
      </c>
      <c r="F13" s="21"/>
      <c r="G13" s="22"/>
      <c r="H13" s="22"/>
      <c r="I13" s="22"/>
      <c r="J13" s="29"/>
      <c r="K13" s="30"/>
      <c r="L13" s="30"/>
      <c r="M13" s="30"/>
      <c r="N13" s="23"/>
      <c r="O13" s="23"/>
      <c r="P13" s="23"/>
      <c r="Q13" s="23">
        <v>324.63</v>
      </c>
      <c r="R13" s="23"/>
      <c r="S13" s="23"/>
      <c r="T13" s="23"/>
      <c r="U13" s="23"/>
    </row>
    <row r="14" spans="1:21" ht="14.25" customHeight="1" x14ac:dyDescent="0.2">
      <c r="A14" s="4" t="s">
        <v>12</v>
      </c>
      <c r="B14" s="14"/>
      <c r="C14" s="19">
        <v>4</v>
      </c>
      <c r="D14" s="22">
        <v>47.17</v>
      </c>
      <c r="E14" s="31">
        <v>46.71</v>
      </c>
      <c r="F14" s="21"/>
      <c r="G14" s="22"/>
      <c r="H14" s="22"/>
      <c r="I14" s="22"/>
      <c r="J14" s="29"/>
      <c r="K14" s="31"/>
      <c r="L14" s="30"/>
      <c r="M14" s="30"/>
      <c r="N14" s="23"/>
      <c r="O14" s="23"/>
      <c r="P14" s="23"/>
      <c r="Q14" s="23">
        <v>57.67</v>
      </c>
      <c r="R14" s="23"/>
      <c r="S14" s="23"/>
      <c r="T14" s="23"/>
      <c r="U14" s="23"/>
    </row>
    <row r="15" spans="1:21" ht="14.25" customHeight="1" x14ac:dyDescent="0.2">
      <c r="A15" s="4" t="s">
        <v>13</v>
      </c>
      <c r="B15" s="14"/>
      <c r="C15" s="19">
        <v>5</v>
      </c>
      <c r="D15" s="22">
        <v>223.54</v>
      </c>
      <c r="E15" s="31">
        <v>26.44</v>
      </c>
      <c r="F15" s="21"/>
      <c r="G15" s="22"/>
      <c r="H15" s="22"/>
      <c r="I15" s="22"/>
      <c r="J15" s="29"/>
      <c r="K15" s="31"/>
      <c r="L15" s="30"/>
      <c r="M15" s="30"/>
      <c r="N15" s="23"/>
      <c r="O15" s="23"/>
      <c r="P15" s="23"/>
      <c r="Q15" s="23">
        <f>44.99+141.46+30.99</f>
        <v>217.44000000000003</v>
      </c>
      <c r="R15" s="23"/>
      <c r="S15" s="23"/>
      <c r="T15" s="23"/>
      <c r="U15" s="23"/>
    </row>
    <row r="16" spans="1:21" ht="14.25" customHeight="1" x14ac:dyDescent="0.2">
      <c r="A16" s="4" t="s">
        <v>14</v>
      </c>
      <c r="B16" s="14"/>
      <c r="C16" s="19">
        <v>6</v>
      </c>
      <c r="D16" s="22">
        <v>180</v>
      </c>
      <c r="E16" s="31">
        <v>115</v>
      </c>
      <c r="F16" s="21"/>
      <c r="G16" s="22"/>
      <c r="H16" s="22"/>
      <c r="I16" s="22"/>
      <c r="J16" s="29"/>
      <c r="K16" s="31"/>
      <c r="L16" s="30"/>
      <c r="M16" s="30"/>
      <c r="N16" s="23"/>
      <c r="O16" s="23"/>
      <c r="P16" s="23"/>
      <c r="Q16" s="23">
        <v>225</v>
      </c>
      <c r="R16" s="23"/>
      <c r="S16" s="23"/>
      <c r="T16" s="23"/>
      <c r="U16" s="23"/>
    </row>
    <row r="17" spans="1:21" ht="14.25" customHeight="1" x14ac:dyDescent="0.2">
      <c r="A17" s="4" t="s">
        <v>15</v>
      </c>
      <c r="B17" s="14"/>
      <c r="C17" s="19">
        <v>7</v>
      </c>
      <c r="D17" s="22">
        <v>360</v>
      </c>
      <c r="E17" s="31">
        <v>180</v>
      </c>
      <c r="F17" s="21"/>
      <c r="G17" s="22"/>
      <c r="H17" s="22"/>
      <c r="I17" s="22"/>
      <c r="J17" s="29"/>
      <c r="K17" s="31"/>
      <c r="L17" s="30"/>
      <c r="M17" s="30"/>
      <c r="N17" s="23"/>
      <c r="O17" s="23"/>
      <c r="P17" s="23"/>
      <c r="Q17" s="23">
        <v>387</v>
      </c>
      <c r="R17" s="23"/>
      <c r="S17" s="23"/>
      <c r="T17" s="23"/>
      <c r="U17" s="23"/>
    </row>
    <row r="18" spans="1:21" ht="14.25" customHeight="1" x14ac:dyDescent="0.2">
      <c r="A18" s="4" t="s">
        <v>16</v>
      </c>
      <c r="B18" s="14"/>
      <c r="C18" s="19">
        <v>8</v>
      </c>
      <c r="D18" s="22">
        <v>115.4</v>
      </c>
      <c r="E18" s="31">
        <v>360</v>
      </c>
      <c r="F18" s="21"/>
      <c r="G18" s="22"/>
      <c r="H18" s="22"/>
      <c r="I18" s="22"/>
      <c r="J18" s="29"/>
      <c r="K18" s="31"/>
      <c r="L18" s="30"/>
      <c r="M18" s="30"/>
      <c r="N18" s="23"/>
      <c r="O18" s="23"/>
      <c r="P18" s="23"/>
      <c r="Q18" s="23">
        <v>170.75</v>
      </c>
      <c r="R18" s="23"/>
      <c r="S18" s="23"/>
      <c r="T18" s="23"/>
      <c r="U18" s="23"/>
    </row>
    <row r="19" spans="1:21" ht="14.25" customHeight="1" x14ac:dyDescent="0.2">
      <c r="A19" s="4" t="s">
        <v>17</v>
      </c>
      <c r="B19" s="14"/>
      <c r="C19" s="19">
        <v>9</v>
      </c>
      <c r="D19" s="22">
        <v>820</v>
      </c>
      <c r="E19" s="21">
        <v>92</v>
      </c>
      <c r="F19" s="21"/>
      <c r="G19" s="21"/>
      <c r="H19" s="21"/>
      <c r="I19" s="22"/>
      <c r="J19" s="29"/>
      <c r="K19" s="31"/>
      <c r="L19" s="30"/>
      <c r="M19" s="30"/>
      <c r="N19" s="23"/>
      <c r="O19" s="23"/>
      <c r="P19" s="23"/>
      <c r="Q19" s="23"/>
      <c r="R19" s="23"/>
      <c r="S19" s="23"/>
      <c r="T19" s="23"/>
      <c r="U19" s="23"/>
    </row>
    <row r="20" spans="1:21" ht="14.25" customHeight="1" x14ac:dyDescent="0.2">
      <c r="A20" s="4" t="s">
        <v>18</v>
      </c>
      <c r="B20" s="14"/>
      <c r="C20" s="19">
        <v>10</v>
      </c>
      <c r="D20" s="22">
        <v>12</v>
      </c>
      <c r="E20" s="21"/>
      <c r="F20" s="21"/>
      <c r="G20" s="21"/>
      <c r="H20" s="21"/>
      <c r="I20" s="22"/>
      <c r="J20" s="29"/>
      <c r="K20" s="31"/>
      <c r="L20" s="30"/>
      <c r="M20" s="30"/>
      <c r="N20" s="23"/>
      <c r="O20" s="23"/>
      <c r="P20" s="23"/>
      <c r="Q20" s="23"/>
      <c r="R20" s="23"/>
      <c r="S20" s="23"/>
      <c r="T20" s="23"/>
      <c r="U20" s="23"/>
    </row>
    <row r="21" spans="1:21" ht="14.25" customHeight="1" x14ac:dyDescent="0.2">
      <c r="A21" s="4" t="s">
        <v>19</v>
      </c>
      <c r="B21" s="14"/>
      <c r="C21" s="19">
        <v>11</v>
      </c>
      <c r="D21" s="22">
        <f>1237.55+204.37</f>
        <v>1441.92</v>
      </c>
      <c r="E21" s="31">
        <f>442.2+52.9</f>
        <v>495.09999999999997</v>
      </c>
      <c r="F21" s="21"/>
      <c r="G21" s="21"/>
      <c r="H21" s="21"/>
      <c r="I21" s="22"/>
      <c r="J21" s="29"/>
      <c r="K21" s="31"/>
      <c r="L21" s="30"/>
      <c r="M21" s="30"/>
      <c r="N21" s="23"/>
      <c r="O21" s="23"/>
      <c r="P21" s="23"/>
      <c r="Q21" s="23"/>
      <c r="R21" s="23"/>
      <c r="S21" s="23"/>
      <c r="T21" s="23"/>
      <c r="U21" s="23"/>
    </row>
    <row r="22" spans="1:21" ht="14.25" customHeight="1" thickBot="1" x14ac:dyDescent="0.25">
      <c r="A22" s="6" t="s">
        <v>20</v>
      </c>
      <c r="B22" s="14"/>
      <c r="C22" s="20">
        <v>12</v>
      </c>
      <c r="D22" s="21"/>
      <c r="E22" s="31">
        <f>370.6+18.19</f>
        <v>388.79</v>
      </c>
      <c r="F22" s="21"/>
      <c r="G22" s="21"/>
      <c r="H22" s="21"/>
      <c r="I22" s="22"/>
      <c r="J22" s="29"/>
      <c r="K22" s="31"/>
      <c r="L22" s="30"/>
      <c r="M22" s="30"/>
      <c r="N22" s="23"/>
      <c r="O22" s="23"/>
      <c r="P22" s="23"/>
      <c r="Q22" s="23">
        <f>354.85+140.83</f>
        <v>495.68000000000006</v>
      </c>
      <c r="R22" s="23"/>
      <c r="S22" s="23"/>
      <c r="T22" s="23"/>
      <c r="U22" s="23"/>
    </row>
    <row r="23" spans="1:21" ht="14.25" customHeight="1" thickBot="1" x14ac:dyDescent="0.25">
      <c r="A23" s="28" t="s">
        <v>21</v>
      </c>
      <c r="B23" s="16">
        <v>3</v>
      </c>
      <c r="C23" s="17"/>
      <c r="D23" s="11">
        <f>-1*SUM(D24:D28)</f>
        <v>-13164.18</v>
      </c>
      <c r="E23" s="11">
        <f t="shared" ref="E23:U23" si="2">-1*SUM(E24:E28)</f>
        <v>-18019.84</v>
      </c>
      <c r="F23" s="11">
        <f t="shared" si="2"/>
        <v>0</v>
      </c>
      <c r="G23" s="11">
        <f t="shared" si="2"/>
        <v>0</v>
      </c>
      <c r="H23" s="11">
        <f t="shared" si="2"/>
        <v>0</v>
      </c>
      <c r="I23" s="11">
        <f t="shared" si="2"/>
        <v>0</v>
      </c>
      <c r="J23" s="11">
        <f t="shared" si="2"/>
        <v>0</v>
      </c>
      <c r="K23" s="11">
        <f t="shared" si="2"/>
        <v>0</v>
      </c>
      <c r="L23" s="11">
        <f t="shared" si="2"/>
        <v>0</v>
      </c>
      <c r="M23" s="11">
        <f t="shared" si="2"/>
        <v>0</v>
      </c>
      <c r="N23" s="11">
        <f t="shared" si="2"/>
        <v>0</v>
      </c>
      <c r="O23" s="11">
        <f t="shared" si="2"/>
        <v>0</v>
      </c>
      <c r="P23" s="11">
        <f t="shared" si="2"/>
        <v>0</v>
      </c>
      <c r="Q23" s="11">
        <f t="shared" si="2"/>
        <v>-29084.82</v>
      </c>
      <c r="R23" s="11">
        <f t="shared" si="2"/>
        <v>0</v>
      </c>
      <c r="S23" s="11">
        <f t="shared" si="2"/>
        <v>0</v>
      </c>
      <c r="T23" s="11">
        <f t="shared" si="2"/>
        <v>0</v>
      </c>
      <c r="U23" s="11">
        <f t="shared" si="2"/>
        <v>0</v>
      </c>
    </row>
    <row r="24" spans="1:21" ht="14.25" customHeight="1" x14ac:dyDescent="0.2">
      <c r="A24" s="2" t="s">
        <v>22</v>
      </c>
      <c r="B24" s="14"/>
      <c r="C24" s="18">
        <v>1</v>
      </c>
      <c r="D24" s="22">
        <f>890.75+12253.43+20</f>
        <v>13164.18</v>
      </c>
      <c r="E24" s="21">
        <f>17831.84+108</f>
        <v>17939.84</v>
      </c>
      <c r="F24" s="21"/>
      <c r="G24" s="32"/>
      <c r="H24" s="21"/>
      <c r="I24" s="22"/>
      <c r="J24" s="29"/>
      <c r="K24" s="31"/>
      <c r="L24" s="30"/>
      <c r="M24" s="30"/>
      <c r="N24" s="23"/>
      <c r="O24" s="23"/>
      <c r="P24" s="23"/>
      <c r="Q24" s="23">
        <f>27476.82+253</f>
        <v>27729.82</v>
      </c>
      <c r="R24" s="23"/>
      <c r="S24" s="23"/>
      <c r="T24" s="23"/>
      <c r="U24" s="23"/>
    </row>
    <row r="25" spans="1:21" ht="14.25" customHeight="1" x14ac:dyDescent="0.2">
      <c r="A25" s="4" t="s">
        <v>23</v>
      </c>
      <c r="B25" s="14"/>
      <c r="C25" s="19">
        <v>2</v>
      </c>
      <c r="D25" s="21"/>
      <c r="E25" s="21"/>
      <c r="F25" s="21"/>
      <c r="G25" s="32"/>
      <c r="H25" s="21"/>
      <c r="I25" s="22"/>
      <c r="J25" s="29"/>
      <c r="K25" s="31"/>
      <c r="L25" s="30"/>
      <c r="M25" s="30"/>
      <c r="N25" s="23"/>
      <c r="O25" s="23"/>
      <c r="P25" s="23"/>
      <c r="Q25" s="23">
        <f>185+50+230+445+445</f>
        <v>1355</v>
      </c>
      <c r="R25" s="23"/>
      <c r="S25" s="23"/>
      <c r="T25" s="23"/>
      <c r="U25" s="23"/>
    </row>
    <row r="26" spans="1:21" ht="14.25" customHeight="1" x14ac:dyDescent="0.2">
      <c r="A26" s="4" t="s">
        <v>24</v>
      </c>
      <c r="B26" s="14"/>
      <c r="C26" s="19">
        <v>3</v>
      </c>
      <c r="D26" s="22"/>
      <c r="E26" s="21"/>
      <c r="F26" s="21"/>
      <c r="G26" s="32"/>
      <c r="H26" s="21"/>
      <c r="I26" s="22"/>
      <c r="J26" s="29"/>
      <c r="K26" s="31"/>
      <c r="L26" s="30"/>
      <c r="M26" s="30"/>
      <c r="N26" s="23"/>
      <c r="O26" s="23"/>
      <c r="P26" s="23"/>
      <c r="Q26" s="23"/>
      <c r="R26" s="23"/>
      <c r="S26" s="23"/>
      <c r="T26" s="23"/>
      <c r="U26" s="23"/>
    </row>
    <row r="27" spans="1:21" ht="14.25" customHeight="1" x14ac:dyDescent="0.2">
      <c r="A27" s="4" t="s">
        <v>25</v>
      </c>
      <c r="B27" s="14"/>
      <c r="C27" s="19">
        <v>4</v>
      </c>
      <c r="D27" s="22"/>
      <c r="E27" s="21">
        <v>80</v>
      </c>
      <c r="F27" s="21"/>
      <c r="G27" s="32"/>
      <c r="H27" s="21"/>
      <c r="I27" s="22"/>
      <c r="J27" s="29"/>
      <c r="K27" s="31"/>
      <c r="L27" s="30"/>
      <c r="M27" s="30"/>
      <c r="N27" s="23"/>
      <c r="O27" s="23"/>
      <c r="P27" s="23"/>
      <c r="Q27" s="23"/>
      <c r="R27" s="23"/>
      <c r="S27" s="23"/>
      <c r="T27" s="23"/>
      <c r="U27" s="23"/>
    </row>
    <row r="28" spans="1:21" ht="14.25" customHeight="1" thickBot="1" x14ac:dyDescent="0.25">
      <c r="A28" s="6" t="s">
        <v>17</v>
      </c>
      <c r="B28" s="14"/>
      <c r="C28" s="20">
        <v>5</v>
      </c>
      <c r="D28" s="21"/>
      <c r="E28" s="21"/>
      <c r="F28" s="21"/>
      <c r="G28" s="32"/>
      <c r="H28" s="21"/>
      <c r="I28" s="22"/>
      <c r="J28" s="29"/>
      <c r="K28" s="31"/>
      <c r="L28" s="30"/>
      <c r="M28" s="30"/>
      <c r="N28" s="23"/>
      <c r="O28" s="23"/>
      <c r="P28" s="23"/>
      <c r="Q28" s="23"/>
      <c r="R28" s="23"/>
      <c r="S28" s="23"/>
      <c r="T28" s="23"/>
      <c r="U28" s="23"/>
    </row>
    <row r="29" spans="1:21" ht="14.25" customHeight="1" thickBot="1" x14ac:dyDescent="0.25">
      <c r="A29" s="28" t="s">
        <v>26</v>
      </c>
      <c r="B29" s="16">
        <v>4</v>
      </c>
      <c r="C29" s="17"/>
      <c r="D29" s="11">
        <f>-1*SUM(D30:D33)</f>
        <v>0</v>
      </c>
      <c r="E29" s="11">
        <f t="shared" ref="E29:U29" si="3">-1*SUM(E30:E33)</f>
        <v>-1126.4100000000001</v>
      </c>
      <c r="F29" s="11">
        <f t="shared" si="3"/>
        <v>0</v>
      </c>
      <c r="G29" s="11">
        <f t="shared" si="3"/>
        <v>0</v>
      </c>
      <c r="H29" s="11">
        <f t="shared" si="3"/>
        <v>0</v>
      </c>
      <c r="I29" s="11">
        <f t="shared" si="3"/>
        <v>0</v>
      </c>
      <c r="J29" s="11">
        <f t="shared" si="3"/>
        <v>0</v>
      </c>
      <c r="K29" s="11">
        <f t="shared" si="3"/>
        <v>0</v>
      </c>
      <c r="L29" s="11">
        <f t="shared" si="3"/>
        <v>0</v>
      </c>
      <c r="M29" s="11">
        <f t="shared" si="3"/>
        <v>0</v>
      </c>
      <c r="N29" s="11">
        <f t="shared" si="3"/>
        <v>0</v>
      </c>
      <c r="O29" s="11">
        <f t="shared" si="3"/>
        <v>0</v>
      </c>
      <c r="P29" s="11">
        <f t="shared" si="3"/>
        <v>0</v>
      </c>
      <c r="Q29" s="11">
        <f t="shared" si="3"/>
        <v>-4328.1000000000004</v>
      </c>
      <c r="R29" s="11">
        <f t="shared" si="3"/>
        <v>0</v>
      </c>
      <c r="S29" s="11">
        <f t="shared" si="3"/>
        <v>0</v>
      </c>
      <c r="T29" s="11">
        <f t="shared" si="3"/>
        <v>0</v>
      </c>
      <c r="U29" s="11">
        <f t="shared" si="3"/>
        <v>0</v>
      </c>
    </row>
    <row r="30" spans="1:21" ht="14.25" customHeight="1" x14ac:dyDescent="0.2">
      <c r="A30" s="2" t="s">
        <v>27</v>
      </c>
      <c r="B30" s="14"/>
      <c r="C30" s="18">
        <v>1</v>
      </c>
      <c r="D30" s="21"/>
      <c r="E30" s="31">
        <v>1126.4100000000001</v>
      </c>
      <c r="F30" s="21"/>
      <c r="G30" s="32"/>
      <c r="H30" s="21"/>
      <c r="I30" s="21"/>
      <c r="J30" s="23"/>
      <c r="K30" s="23"/>
      <c r="L30" s="23"/>
      <c r="M30" s="23"/>
      <c r="N30" s="23"/>
      <c r="O30" s="23"/>
      <c r="P30" s="23"/>
      <c r="Q30" s="23">
        <v>4328.1000000000004</v>
      </c>
      <c r="R30" s="23"/>
      <c r="S30" s="23"/>
      <c r="T30" s="23"/>
      <c r="U30" s="23"/>
    </row>
    <row r="31" spans="1:21" ht="14.25" customHeight="1" x14ac:dyDescent="0.2">
      <c r="A31" s="4" t="s">
        <v>28</v>
      </c>
      <c r="B31" s="14"/>
      <c r="C31" s="19">
        <v>2</v>
      </c>
      <c r="D31" s="21"/>
      <c r="E31" s="21"/>
      <c r="F31" s="21"/>
      <c r="G31" s="32"/>
      <c r="H31" s="21"/>
      <c r="I31" s="21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</row>
    <row r="32" spans="1:21" ht="14.25" customHeight="1" x14ac:dyDescent="0.2">
      <c r="A32" s="4" t="s">
        <v>29</v>
      </c>
      <c r="B32" s="14"/>
      <c r="C32" s="19">
        <v>3</v>
      </c>
      <c r="D32" s="21"/>
      <c r="E32" s="21"/>
      <c r="F32" s="21"/>
      <c r="G32" s="32"/>
      <c r="H32" s="21"/>
      <c r="I32" s="21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</row>
    <row r="33" spans="1:21" ht="14.25" customHeight="1" thickBot="1" x14ac:dyDescent="0.25">
      <c r="A33" s="6" t="s">
        <v>30</v>
      </c>
      <c r="B33" s="14"/>
      <c r="C33" s="20">
        <v>4</v>
      </c>
      <c r="D33" s="21"/>
      <c r="E33" s="21"/>
      <c r="F33" s="21"/>
      <c r="G33" s="32"/>
      <c r="H33" s="21"/>
      <c r="I33" s="21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</row>
    <row r="34" spans="1:21" ht="14.25" customHeight="1" thickBot="1" x14ac:dyDescent="0.25">
      <c r="A34" s="28" t="s">
        <v>31</v>
      </c>
      <c r="B34" s="16">
        <v>5</v>
      </c>
      <c r="C34" s="17"/>
      <c r="D34" s="11">
        <f>-1*SUM(D35:D38)</f>
        <v>-691.6</v>
      </c>
      <c r="E34" s="11">
        <f t="shared" ref="E34:U34" si="4">-1*SUM(E35:E38)</f>
        <v>-420</v>
      </c>
      <c r="F34" s="11">
        <f t="shared" si="4"/>
        <v>0</v>
      </c>
      <c r="G34" s="11">
        <f t="shared" si="4"/>
        <v>0</v>
      </c>
      <c r="H34" s="11">
        <f t="shared" si="4"/>
        <v>0</v>
      </c>
      <c r="I34" s="11">
        <f t="shared" si="4"/>
        <v>0</v>
      </c>
      <c r="J34" s="11">
        <f t="shared" si="4"/>
        <v>0</v>
      </c>
      <c r="K34" s="11">
        <f t="shared" si="4"/>
        <v>0</v>
      </c>
      <c r="L34" s="11">
        <f t="shared" si="4"/>
        <v>0</v>
      </c>
      <c r="M34" s="11">
        <f t="shared" si="4"/>
        <v>0</v>
      </c>
      <c r="N34" s="11">
        <f t="shared" si="4"/>
        <v>0</v>
      </c>
      <c r="O34" s="11">
        <f t="shared" si="4"/>
        <v>0</v>
      </c>
      <c r="P34" s="11">
        <f t="shared" si="4"/>
        <v>0</v>
      </c>
      <c r="Q34" s="11">
        <f t="shared" si="4"/>
        <v>-757</v>
      </c>
      <c r="R34" s="11">
        <f t="shared" si="4"/>
        <v>0</v>
      </c>
      <c r="S34" s="11">
        <f t="shared" si="4"/>
        <v>0</v>
      </c>
      <c r="T34" s="11">
        <f t="shared" si="4"/>
        <v>0</v>
      </c>
      <c r="U34" s="11">
        <f t="shared" si="4"/>
        <v>0</v>
      </c>
    </row>
    <row r="35" spans="1:21" ht="14.25" customHeight="1" x14ac:dyDescent="0.2">
      <c r="A35" s="2" t="s">
        <v>32</v>
      </c>
      <c r="B35" s="14"/>
      <c r="C35" s="18">
        <v>1</v>
      </c>
      <c r="D35" s="22">
        <v>200</v>
      </c>
      <c r="E35" s="31">
        <v>150</v>
      </c>
      <c r="F35" s="21"/>
      <c r="G35" s="32"/>
      <c r="H35" s="21"/>
      <c r="I35" s="21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</row>
    <row r="36" spans="1:21" ht="14.25" customHeight="1" x14ac:dyDescent="0.2">
      <c r="A36" s="4" t="s">
        <v>33</v>
      </c>
      <c r="B36" s="14"/>
      <c r="C36" s="19">
        <v>2</v>
      </c>
      <c r="D36" s="22">
        <f>235+256.6</f>
        <v>491.6</v>
      </c>
      <c r="E36" s="31">
        <f>150+120</f>
        <v>270</v>
      </c>
      <c r="F36" s="21"/>
      <c r="G36" s="32"/>
      <c r="H36" s="21"/>
      <c r="I36" s="21"/>
      <c r="J36" s="23"/>
      <c r="K36" s="23"/>
      <c r="L36" s="23"/>
      <c r="M36" s="23"/>
      <c r="N36" s="23"/>
      <c r="O36" s="23"/>
      <c r="P36" s="23"/>
      <c r="Q36" s="23">
        <f>657+100</f>
        <v>757</v>
      </c>
      <c r="R36" s="23"/>
      <c r="S36" s="23"/>
      <c r="T36" s="23"/>
      <c r="U36" s="23"/>
    </row>
    <row r="37" spans="1:21" ht="14.25" customHeight="1" x14ac:dyDescent="0.2">
      <c r="A37" s="4" t="s">
        <v>18</v>
      </c>
      <c r="B37" s="14"/>
      <c r="C37" s="19">
        <v>3</v>
      </c>
      <c r="D37" s="21"/>
      <c r="E37" s="21"/>
      <c r="F37" s="21"/>
      <c r="G37" s="32"/>
      <c r="H37" s="21"/>
      <c r="I37" s="21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</row>
    <row r="38" spans="1:21" ht="14.25" customHeight="1" thickBot="1" x14ac:dyDescent="0.25">
      <c r="A38" s="6" t="s">
        <v>34</v>
      </c>
      <c r="B38" s="14"/>
      <c r="C38" s="20">
        <v>4</v>
      </c>
      <c r="D38" s="21"/>
      <c r="E38" s="21"/>
      <c r="F38" s="21"/>
      <c r="G38" s="32"/>
      <c r="H38" s="21"/>
      <c r="I38" s="21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</row>
    <row r="39" spans="1:21" ht="14.25" customHeight="1" thickBot="1" x14ac:dyDescent="0.25">
      <c r="A39" s="28" t="s">
        <v>35</v>
      </c>
      <c r="B39" s="16">
        <v>6</v>
      </c>
      <c r="C39" s="17"/>
      <c r="D39" s="11">
        <f>-1*SUM(D40:D54)</f>
        <v>-3750.77</v>
      </c>
      <c r="E39" s="11">
        <f t="shared" ref="E39:U39" si="5">-1*SUM(E40:E54)</f>
        <v>-5032.6900000000005</v>
      </c>
      <c r="F39" s="11">
        <f t="shared" si="5"/>
        <v>0</v>
      </c>
      <c r="G39" s="11">
        <f t="shared" si="5"/>
        <v>0</v>
      </c>
      <c r="H39" s="11">
        <f t="shared" si="5"/>
        <v>0</v>
      </c>
      <c r="I39" s="11">
        <f t="shared" si="5"/>
        <v>0</v>
      </c>
      <c r="J39" s="11">
        <f t="shared" si="5"/>
        <v>0</v>
      </c>
      <c r="K39" s="11">
        <f t="shared" si="5"/>
        <v>0</v>
      </c>
      <c r="L39" s="11">
        <f t="shared" si="5"/>
        <v>0</v>
      </c>
      <c r="M39" s="11">
        <f t="shared" si="5"/>
        <v>0</v>
      </c>
      <c r="N39" s="11">
        <f t="shared" si="5"/>
        <v>0</v>
      </c>
      <c r="O39" s="11">
        <f t="shared" si="5"/>
        <v>0</v>
      </c>
      <c r="P39" s="11">
        <f t="shared" si="5"/>
        <v>0</v>
      </c>
      <c r="Q39" s="11">
        <f t="shared" si="5"/>
        <v>-10334.92</v>
      </c>
      <c r="R39" s="11">
        <f t="shared" si="5"/>
        <v>0</v>
      </c>
      <c r="S39" s="11">
        <f t="shared" si="5"/>
        <v>0</v>
      </c>
      <c r="T39" s="11">
        <f t="shared" si="5"/>
        <v>0</v>
      </c>
      <c r="U39" s="11">
        <f t="shared" si="5"/>
        <v>0</v>
      </c>
    </row>
    <row r="40" spans="1:21" ht="14.25" customHeight="1" x14ac:dyDescent="0.2">
      <c r="A40" s="2" t="s">
        <v>36</v>
      </c>
      <c r="B40" s="14"/>
      <c r="C40" s="18">
        <v>1</v>
      </c>
      <c r="D40" s="22">
        <v>2432.56</v>
      </c>
      <c r="E40" s="31">
        <v>3434.32</v>
      </c>
      <c r="F40" s="21"/>
      <c r="G40" s="32"/>
      <c r="H40" s="21"/>
      <c r="I40" s="21"/>
      <c r="J40" s="23"/>
      <c r="K40" s="23"/>
      <c r="L40" s="23"/>
      <c r="M40" s="23"/>
      <c r="N40" s="23"/>
      <c r="O40" s="23"/>
      <c r="P40" s="23"/>
      <c r="Q40" s="23">
        <v>7373.14</v>
      </c>
      <c r="R40" s="23"/>
      <c r="S40" s="23"/>
      <c r="T40" s="23"/>
      <c r="U40" s="23"/>
    </row>
    <row r="41" spans="1:21" ht="14.25" customHeight="1" x14ac:dyDescent="0.2">
      <c r="A41" s="4" t="s">
        <v>37</v>
      </c>
      <c r="B41" s="14"/>
      <c r="C41" s="19">
        <v>2</v>
      </c>
      <c r="D41" s="22">
        <v>175</v>
      </c>
      <c r="E41" s="31">
        <v>255.88</v>
      </c>
      <c r="F41" s="21"/>
      <c r="G41" s="32"/>
      <c r="H41" s="21"/>
      <c r="I41" s="21"/>
      <c r="J41" s="23"/>
      <c r="K41" s="23"/>
      <c r="L41" s="23"/>
      <c r="M41" s="23"/>
      <c r="N41" s="23"/>
      <c r="O41" s="23"/>
      <c r="P41" s="23"/>
      <c r="Q41" s="23">
        <v>642.16</v>
      </c>
      <c r="R41" s="23"/>
      <c r="S41" s="23"/>
      <c r="T41" s="23"/>
      <c r="U41" s="23"/>
    </row>
    <row r="42" spans="1:21" ht="14.25" customHeight="1" x14ac:dyDescent="0.2">
      <c r="A42" s="4" t="s">
        <v>38</v>
      </c>
      <c r="B42" s="14"/>
      <c r="C42" s="19">
        <v>3</v>
      </c>
      <c r="D42" s="22">
        <v>171.71</v>
      </c>
      <c r="E42" s="31">
        <v>274.19</v>
      </c>
      <c r="F42" s="21"/>
      <c r="G42" s="32"/>
      <c r="H42" s="21"/>
      <c r="I42" s="21"/>
      <c r="J42" s="23"/>
      <c r="K42" s="23"/>
      <c r="L42" s="23"/>
      <c r="M42" s="23"/>
      <c r="N42" s="23"/>
      <c r="O42" s="23"/>
      <c r="P42" s="23"/>
      <c r="Q42" s="23">
        <v>641.22</v>
      </c>
      <c r="R42" s="23"/>
      <c r="S42" s="23"/>
      <c r="T42" s="23"/>
      <c r="U42" s="23"/>
    </row>
    <row r="43" spans="1:21" ht="14.25" customHeight="1" x14ac:dyDescent="0.2">
      <c r="A43" s="4" t="s">
        <v>39</v>
      </c>
      <c r="B43" s="14"/>
      <c r="C43" s="19">
        <v>4</v>
      </c>
      <c r="D43" s="22">
        <v>492.5</v>
      </c>
      <c r="E43" s="31">
        <v>240.3</v>
      </c>
      <c r="F43" s="21"/>
      <c r="G43" s="32"/>
      <c r="H43" s="21"/>
      <c r="I43" s="21"/>
      <c r="J43" s="23"/>
      <c r="K43" s="23"/>
      <c r="L43" s="23"/>
      <c r="M43" s="23"/>
      <c r="N43" s="23"/>
      <c r="O43" s="23"/>
      <c r="P43" s="23"/>
      <c r="Q43" s="23">
        <v>298.39999999999998</v>
      </c>
      <c r="R43" s="23"/>
      <c r="S43" s="23"/>
      <c r="T43" s="23"/>
      <c r="U43" s="23"/>
    </row>
    <row r="44" spans="1:21" ht="14.25" customHeight="1" x14ac:dyDescent="0.2">
      <c r="A44" s="4" t="s">
        <v>40</v>
      </c>
      <c r="B44" s="14"/>
      <c r="C44" s="19">
        <v>5</v>
      </c>
      <c r="D44" s="21"/>
      <c r="E44" s="21"/>
      <c r="F44" s="21"/>
      <c r="G44" s="32"/>
      <c r="H44" s="21"/>
      <c r="I44" s="21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</row>
    <row r="45" spans="1:21" ht="14.25" customHeight="1" x14ac:dyDescent="0.2">
      <c r="A45" s="4" t="s">
        <v>41</v>
      </c>
      <c r="B45" s="14"/>
      <c r="C45" s="19">
        <v>6</v>
      </c>
      <c r="D45" s="21"/>
      <c r="E45" s="21"/>
      <c r="F45" s="21"/>
      <c r="G45" s="32"/>
      <c r="H45" s="21"/>
      <c r="I45" s="21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</row>
    <row r="46" spans="1:21" ht="14.25" customHeight="1" x14ac:dyDescent="0.2">
      <c r="A46" s="4" t="s">
        <v>42</v>
      </c>
      <c r="B46" s="14"/>
      <c r="C46" s="19">
        <v>7</v>
      </c>
      <c r="D46" s="21"/>
      <c r="E46" s="21"/>
      <c r="F46" s="21"/>
      <c r="G46" s="32"/>
      <c r="H46" s="21"/>
      <c r="I46" s="21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</row>
    <row r="47" spans="1:21" ht="14.25" customHeight="1" x14ac:dyDescent="0.2">
      <c r="A47" s="4" t="s">
        <v>43</v>
      </c>
      <c r="B47" s="14"/>
      <c r="C47" s="19">
        <v>8</v>
      </c>
      <c r="D47" s="21"/>
      <c r="E47" s="23"/>
      <c r="F47" s="21"/>
      <c r="G47" s="32"/>
      <c r="H47" s="21"/>
      <c r="I47" s="21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</row>
    <row r="48" spans="1:21" ht="14.25" customHeight="1" x14ac:dyDescent="0.2">
      <c r="A48" s="4" t="s">
        <v>44</v>
      </c>
      <c r="B48" s="14"/>
      <c r="C48" s="19">
        <v>9</v>
      </c>
      <c r="D48" s="21"/>
      <c r="E48" s="21"/>
      <c r="F48" s="21"/>
      <c r="G48" s="32"/>
      <c r="H48" s="21"/>
      <c r="I48" s="21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</row>
    <row r="49" spans="1:21" ht="14.25" customHeight="1" x14ac:dyDescent="0.2">
      <c r="A49" s="4" t="s">
        <v>45</v>
      </c>
      <c r="B49" s="14"/>
      <c r="C49" s="19">
        <v>10</v>
      </c>
      <c r="D49" s="22">
        <v>444</v>
      </c>
      <c r="E49" s="31">
        <v>828</v>
      </c>
      <c r="F49" s="21"/>
      <c r="G49" s="32"/>
      <c r="H49" s="21"/>
      <c r="I49" s="21"/>
      <c r="J49" s="23"/>
      <c r="K49" s="23"/>
      <c r="L49" s="23"/>
      <c r="M49" s="23"/>
      <c r="N49" s="23"/>
      <c r="O49" s="23"/>
      <c r="P49" s="23"/>
      <c r="Q49" s="23">
        <v>1380</v>
      </c>
      <c r="R49" s="23"/>
      <c r="S49" s="23"/>
      <c r="T49" s="23"/>
      <c r="U49" s="23"/>
    </row>
    <row r="50" spans="1:21" ht="14.25" customHeight="1" x14ac:dyDescent="0.2">
      <c r="A50" s="4" t="s">
        <v>46</v>
      </c>
      <c r="B50" s="14"/>
      <c r="C50" s="19">
        <v>11</v>
      </c>
      <c r="D50" s="21"/>
      <c r="E50" s="21"/>
      <c r="F50" s="21"/>
      <c r="G50" s="32"/>
      <c r="H50" s="21"/>
      <c r="I50" s="21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</row>
    <row r="51" spans="1:21" ht="14.25" customHeight="1" x14ac:dyDescent="0.2">
      <c r="A51" s="4" t="s">
        <v>47</v>
      </c>
      <c r="B51" s="14"/>
      <c r="C51" s="19">
        <v>12</v>
      </c>
      <c r="D51" s="21"/>
      <c r="E51" s="21"/>
      <c r="F51" s="21"/>
      <c r="G51" s="32"/>
      <c r="H51" s="21"/>
      <c r="I51" s="21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</row>
    <row r="52" spans="1:21" ht="14.25" customHeight="1" x14ac:dyDescent="0.2">
      <c r="A52" s="4" t="s">
        <v>48</v>
      </c>
      <c r="B52" s="14"/>
      <c r="C52" s="19">
        <v>13</v>
      </c>
      <c r="D52" s="21"/>
      <c r="E52" s="21"/>
      <c r="F52" s="21"/>
      <c r="G52" s="32"/>
      <c r="H52" s="21"/>
      <c r="I52" s="21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</row>
    <row r="53" spans="1:21" ht="14.25" customHeight="1" x14ac:dyDescent="0.2">
      <c r="A53" s="4" t="s">
        <v>49</v>
      </c>
      <c r="B53" s="14"/>
      <c r="C53" s="19">
        <v>14</v>
      </c>
      <c r="D53" s="22">
        <v>35</v>
      </c>
      <c r="E53" s="21"/>
      <c r="F53" s="21"/>
      <c r="G53" s="32"/>
      <c r="H53" s="21"/>
      <c r="I53" s="21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</row>
    <row r="54" spans="1:21" ht="14.25" customHeight="1" thickBot="1" x14ac:dyDescent="0.25">
      <c r="A54" s="6" t="s">
        <v>50</v>
      </c>
      <c r="B54" s="14"/>
      <c r="C54" s="20">
        <v>15</v>
      </c>
      <c r="D54" s="21"/>
      <c r="E54" s="21"/>
      <c r="F54" s="21"/>
      <c r="G54" s="32"/>
      <c r="H54" s="21"/>
      <c r="I54" s="21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</row>
    <row r="55" spans="1:21" ht="14.25" customHeight="1" thickBot="1" x14ac:dyDescent="0.25">
      <c r="A55" s="28" t="s">
        <v>51</v>
      </c>
      <c r="B55" s="16">
        <v>7</v>
      </c>
      <c r="C55" s="17"/>
      <c r="D55" s="11">
        <f>-1*SUM(D56:D58)</f>
        <v>0</v>
      </c>
      <c r="E55" s="11">
        <f t="shared" ref="E55:U55" si="6">-1*SUM(E56:E58)</f>
        <v>0</v>
      </c>
      <c r="F55" s="11">
        <f t="shared" si="6"/>
        <v>0</v>
      </c>
      <c r="G55" s="11">
        <f t="shared" si="6"/>
        <v>0</v>
      </c>
      <c r="H55" s="11">
        <f t="shared" si="6"/>
        <v>0</v>
      </c>
      <c r="I55" s="11">
        <f t="shared" si="6"/>
        <v>0</v>
      </c>
      <c r="J55" s="11">
        <f t="shared" si="6"/>
        <v>0</v>
      </c>
      <c r="K55" s="11">
        <f t="shared" si="6"/>
        <v>0</v>
      </c>
      <c r="L55" s="11">
        <f t="shared" si="6"/>
        <v>0</v>
      </c>
      <c r="M55" s="11">
        <f t="shared" si="6"/>
        <v>0</v>
      </c>
      <c r="N55" s="11">
        <f t="shared" si="6"/>
        <v>0</v>
      </c>
      <c r="O55" s="11">
        <f t="shared" si="6"/>
        <v>0</v>
      </c>
      <c r="P55" s="11">
        <f t="shared" si="6"/>
        <v>0</v>
      </c>
      <c r="Q55" s="11">
        <f t="shared" si="6"/>
        <v>0</v>
      </c>
      <c r="R55" s="11">
        <f t="shared" si="6"/>
        <v>0</v>
      </c>
      <c r="S55" s="11">
        <f t="shared" si="6"/>
        <v>0</v>
      </c>
      <c r="T55" s="11">
        <f t="shared" si="6"/>
        <v>0</v>
      </c>
      <c r="U55" s="11">
        <f t="shared" si="6"/>
        <v>0</v>
      </c>
    </row>
    <row r="56" spans="1:21" ht="14.25" customHeight="1" x14ac:dyDescent="0.2">
      <c r="A56" s="2" t="s">
        <v>52</v>
      </c>
      <c r="B56" s="14"/>
      <c r="C56" s="18">
        <v>1</v>
      </c>
      <c r="D56" s="21"/>
      <c r="E56" s="21"/>
      <c r="F56" s="21"/>
      <c r="G56" s="32"/>
      <c r="H56" s="21"/>
      <c r="I56" s="21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</row>
    <row r="57" spans="1:21" ht="14.25" customHeight="1" x14ac:dyDescent="0.2">
      <c r="A57" s="4" t="s">
        <v>53</v>
      </c>
      <c r="B57" s="14"/>
      <c r="C57" s="19">
        <v>2</v>
      </c>
      <c r="D57" s="21"/>
      <c r="E57" s="21"/>
      <c r="F57" s="21"/>
      <c r="G57" s="32"/>
      <c r="H57" s="21"/>
      <c r="I57" s="21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</row>
    <row r="58" spans="1:21" ht="14.25" customHeight="1" thickBot="1" x14ac:dyDescent="0.25">
      <c r="A58" s="6" t="s">
        <v>17</v>
      </c>
      <c r="B58" s="14"/>
      <c r="C58" s="20">
        <v>3</v>
      </c>
      <c r="D58" s="21"/>
      <c r="E58" s="21"/>
      <c r="F58" s="21"/>
      <c r="G58" s="32"/>
      <c r="H58" s="21"/>
      <c r="I58" s="21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</row>
    <row r="59" spans="1:21" ht="14.25" customHeight="1" thickBot="1" x14ac:dyDescent="0.25">
      <c r="A59" s="28" t="s">
        <v>54</v>
      </c>
      <c r="B59" s="16">
        <v>8</v>
      </c>
      <c r="C59" s="17"/>
      <c r="D59" s="11">
        <f>-1*SUM(D60:D63)</f>
        <v>0</v>
      </c>
      <c r="E59" s="11">
        <f t="shared" ref="E59:U59" si="7">-1*SUM(E60:E63)</f>
        <v>0</v>
      </c>
      <c r="F59" s="11">
        <f t="shared" si="7"/>
        <v>0</v>
      </c>
      <c r="G59" s="11">
        <f t="shared" si="7"/>
        <v>0</v>
      </c>
      <c r="H59" s="11">
        <f t="shared" si="7"/>
        <v>0</v>
      </c>
      <c r="I59" s="11">
        <f t="shared" si="7"/>
        <v>0</v>
      </c>
      <c r="J59" s="11">
        <f t="shared" si="7"/>
        <v>0</v>
      </c>
      <c r="K59" s="11">
        <f t="shared" si="7"/>
        <v>0</v>
      </c>
      <c r="L59" s="11">
        <f t="shared" si="7"/>
        <v>0</v>
      </c>
      <c r="M59" s="11">
        <f t="shared" si="7"/>
        <v>0</v>
      </c>
      <c r="N59" s="11">
        <f t="shared" si="7"/>
        <v>0</v>
      </c>
      <c r="O59" s="11">
        <f t="shared" si="7"/>
        <v>0</v>
      </c>
      <c r="P59" s="11">
        <f t="shared" si="7"/>
        <v>0</v>
      </c>
      <c r="Q59" s="11">
        <f t="shared" si="7"/>
        <v>-6.15</v>
      </c>
      <c r="R59" s="11">
        <f t="shared" si="7"/>
        <v>0</v>
      </c>
      <c r="S59" s="11">
        <f t="shared" si="7"/>
        <v>0</v>
      </c>
      <c r="T59" s="11">
        <f t="shared" si="7"/>
        <v>0</v>
      </c>
      <c r="U59" s="11">
        <f t="shared" si="7"/>
        <v>0</v>
      </c>
    </row>
    <row r="60" spans="1:21" x14ac:dyDescent="0.2">
      <c r="A60" s="2" t="s">
        <v>55</v>
      </c>
      <c r="B60" s="14"/>
      <c r="C60" s="18">
        <v>1</v>
      </c>
      <c r="D60" s="21"/>
      <c r="E60" s="21"/>
      <c r="F60" s="21"/>
      <c r="G60" s="32"/>
      <c r="H60" s="21"/>
      <c r="I60" s="21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</row>
    <row r="61" spans="1:21" x14ac:dyDescent="0.2">
      <c r="A61" s="4" t="s">
        <v>0</v>
      </c>
      <c r="B61" s="14"/>
      <c r="C61" s="19">
        <v>2</v>
      </c>
      <c r="D61" s="21"/>
      <c r="E61" s="21"/>
      <c r="F61" s="21"/>
      <c r="G61" s="32"/>
      <c r="H61" s="21"/>
      <c r="I61" s="21"/>
      <c r="J61" s="23"/>
      <c r="K61" s="23"/>
      <c r="L61" s="23"/>
      <c r="M61" s="23"/>
      <c r="N61" s="23"/>
      <c r="O61" s="23"/>
      <c r="P61" s="23"/>
      <c r="Q61" s="23">
        <v>6.15</v>
      </c>
      <c r="R61" s="23"/>
      <c r="S61" s="23"/>
      <c r="T61" s="23"/>
      <c r="U61" s="23"/>
    </row>
    <row r="62" spans="1:21" x14ac:dyDescent="0.2">
      <c r="A62" s="4" t="s">
        <v>56</v>
      </c>
      <c r="B62" s="14"/>
      <c r="C62" s="19">
        <v>3</v>
      </c>
      <c r="D62" s="21"/>
      <c r="E62" s="21"/>
      <c r="F62" s="21"/>
      <c r="G62" s="32"/>
      <c r="H62" s="21"/>
      <c r="I62" s="21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</row>
    <row r="63" spans="1:21" ht="13.5" thickBot="1" x14ac:dyDescent="0.25">
      <c r="A63" s="6" t="s">
        <v>57</v>
      </c>
      <c r="B63" s="14"/>
      <c r="C63" s="20">
        <v>4</v>
      </c>
      <c r="D63" s="21"/>
      <c r="E63" s="21"/>
      <c r="F63" s="21"/>
      <c r="G63" s="32"/>
      <c r="H63" s="21"/>
      <c r="I63" s="21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</row>
    <row r="64" spans="1:21" ht="14.25" customHeight="1" thickBot="1" x14ac:dyDescent="0.25">
      <c r="A64" s="28" t="s">
        <v>58</v>
      </c>
      <c r="B64" s="16">
        <v>9</v>
      </c>
      <c r="C64" s="17"/>
      <c r="D64" s="11">
        <f>-1*SUM(D65:D71)</f>
        <v>-180</v>
      </c>
      <c r="E64" s="11">
        <f t="shared" ref="E64:U64" si="8">-1*SUM(E65:E71)</f>
        <v>-320</v>
      </c>
      <c r="F64" s="11">
        <f t="shared" si="8"/>
        <v>0</v>
      </c>
      <c r="G64" s="11">
        <f t="shared" si="8"/>
        <v>0</v>
      </c>
      <c r="H64" s="11">
        <f t="shared" si="8"/>
        <v>0</v>
      </c>
      <c r="I64" s="11">
        <f t="shared" si="8"/>
        <v>0</v>
      </c>
      <c r="J64" s="11">
        <f t="shared" si="8"/>
        <v>0</v>
      </c>
      <c r="K64" s="11">
        <f t="shared" si="8"/>
        <v>0</v>
      </c>
      <c r="L64" s="11">
        <f t="shared" si="8"/>
        <v>0</v>
      </c>
      <c r="M64" s="11">
        <f t="shared" si="8"/>
        <v>0</v>
      </c>
      <c r="N64" s="11">
        <f t="shared" si="8"/>
        <v>0</v>
      </c>
      <c r="O64" s="11">
        <f t="shared" si="8"/>
        <v>0</v>
      </c>
      <c r="P64" s="11">
        <f t="shared" si="8"/>
        <v>0</v>
      </c>
      <c r="Q64" s="11">
        <f t="shared" si="8"/>
        <v>-432</v>
      </c>
      <c r="R64" s="11">
        <f t="shared" si="8"/>
        <v>0</v>
      </c>
      <c r="S64" s="11">
        <f t="shared" si="8"/>
        <v>0</v>
      </c>
      <c r="T64" s="11">
        <f t="shared" si="8"/>
        <v>0</v>
      </c>
      <c r="U64" s="11">
        <f t="shared" si="8"/>
        <v>0</v>
      </c>
    </row>
    <row r="65" spans="1:21" x14ac:dyDescent="0.2">
      <c r="A65" s="2" t="s">
        <v>59</v>
      </c>
      <c r="B65" s="14"/>
      <c r="C65" s="18">
        <v>1</v>
      </c>
      <c r="D65" s="22">
        <v>150</v>
      </c>
      <c r="E65" s="21">
        <v>100</v>
      </c>
      <c r="F65" s="21"/>
      <c r="G65" s="32"/>
      <c r="H65" s="21"/>
      <c r="I65" s="21"/>
      <c r="J65" s="23"/>
      <c r="K65" s="23"/>
      <c r="L65" s="23"/>
      <c r="M65" s="23"/>
      <c r="N65" s="23"/>
      <c r="O65" s="23"/>
      <c r="P65" s="23"/>
      <c r="Q65" s="23">
        <v>300</v>
      </c>
      <c r="R65" s="23"/>
      <c r="S65" s="23"/>
      <c r="T65" s="23"/>
      <c r="U65" s="23"/>
    </row>
    <row r="66" spans="1:21" x14ac:dyDescent="0.2">
      <c r="A66" s="4" t="s">
        <v>60</v>
      </c>
      <c r="B66" s="14"/>
      <c r="C66" s="19">
        <v>2</v>
      </c>
      <c r="D66" s="22">
        <v>30</v>
      </c>
      <c r="E66" s="31">
        <v>220</v>
      </c>
      <c r="F66" s="21"/>
      <c r="G66" s="32"/>
      <c r="H66" s="21"/>
      <c r="I66" s="21"/>
      <c r="J66" s="23"/>
      <c r="K66" s="23"/>
      <c r="L66" s="23"/>
      <c r="M66" s="23"/>
      <c r="N66" s="23"/>
      <c r="O66" s="23"/>
      <c r="P66" s="23"/>
      <c r="Q66" s="23">
        <v>132</v>
      </c>
      <c r="R66" s="23"/>
      <c r="S66" s="23"/>
      <c r="T66" s="23"/>
      <c r="U66" s="23"/>
    </row>
    <row r="67" spans="1:21" x14ac:dyDescent="0.2">
      <c r="A67" s="4" t="s">
        <v>61</v>
      </c>
      <c r="B67" s="14"/>
      <c r="C67" s="19">
        <v>3</v>
      </c>
      <c r="D67" s="21"/>
      <c r="E67" s="21"/>
      <c r="F67" s="21"/>
      <c r="G67" s="32"/>
      <c r="H67" s="21"/>
      <c r="I67" s="21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</row>
    <row r="68" spans="1:21" x14ac:dyDescent="0.2">
      <c r="A68" s="4" t="s">
        <v>62</v>
      </c>
      <c r="B68" s="14"/>
      <c r="C68" s="19">
        <v>4</v>
      </c>
      <c r="D68" s="21"/>
      <c r="E68" s="21"/>
      <c r="F68" s="21"/>
      <c r="G68" s="32"/>
      <c r="H68" s="21"/>
      <c r="I68" s="21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</row>
    <row r="69" spans="1:21" x14ac:dyDescent="0.2">
      <c r="A69" s="4" t="s">
        <v>63</v>
      </c>
      <c r="B69" s="14"/>
      <c r="C69" s="19">
        <v>5</v>
      </c>
      <c r="D69" s="21"/>
      <c r="E69" s="21"/>
      <c r="F69" s="21"/>
      <c r="G69" s="32"/>
      <c r="H69" s="21"/>
      <c r="I69" s="21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</row>
    <row r="70" spans="1:21" x14ac:dyDescent="0.2">
      <c r="A70" s="4" t="s">
        <v>64</v>
      </c>
      <c r="B70" s="14"/>
      <c r="C70" s="19">
        <v>6</v>
      </c>
      <c r="D70" s="21"/>
      <c r="E70" s="21"/>
      <c r="F70" s="21"/>
      <c r="G70" s="32"/>
      <c r="H70" s="21"/>
      <c r="I70" s="21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</row>
    <row r="71" spans="1:21" ht="13.5" thickBot="1" x14ac:dyDescent="0.25">
      <c r="A71" s="4" t="s">
        <v>65</v>
      </c>
      <c r="B71" s="15"/>
      <c r="C71" s="19">
        <v>7</v>
      </c>
      <c r="D71" s="21"/>
      <c r="E71" s="21"/>
      <c r="F71" s="21"/>
      <c r="G71" s="32"/>
      <c r="H71" s="21"/>
      <c r="I71" s="21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</row>
    <row r="72" spans="1:21" ht="14.25" customHeight="1" thickBot="1" x14ac:dyDescent="0.25">
      <c r="A72" s="28" t="s">
        <v>67</v>
      </c>
      <c r="B72" s="16"/>
      <c r="C72" s="17"/>
      <c r="D72" s="11">
        <f>D2+SUM(D64,D59,D55,D39,D34,D29,D23,D10)</f>
        <v>4837.7900000000009</v>
      </c>
      <c r="E72" s="11">
        <f t="shared" ref="E72:U72" si="9">E2+SUM(E64,E59,E55,E39,E34,E29,E23,E10)</f>
        <v>7868.809999999994</v>
      </c>
      <c r="F72" s="11">
        <f t="shared" si="9"/>
        <v>-3500</v>
      </c>
      <c r="G72" s="11">
        <f t="shared" si="9"/>
        <v>-3500</v>
      </c>
      <c r="H72" s="11">
        <f t="shared" si="9"/>
        <v>-3500</v>
      </c>
      <c r="I72" s="11">
        <f t="shared" si="9"/>
        <v>-3500</v>
      </c>
      <c r="J72" s="11">
        <f t="shared" si="9"/>
        <v>-3500</v>
      </c>
      <c r="K72" s="11">
        <f t="shared" si="9"/>
        <v>-3500</v>
      </c>
      <c r="L72" s="11">
        <f t="shared" si="9"/>
        <v>-3500</v>
      </c>
      <c r="M72" s="11">
        <f t="shared" si="9"/>
        <v>-3500</v>
      </c>
      <c r="N72" s="11">
        <f t="shared" si="9"/>
        <v>-3500</v>
      </c>
      <c r="O72" s="11">
        <f t="shared" si="9"/>
        <v>-3500</v>
      </c>
      <c r="P72" s="11">
        <f t="shared" si="9"/>
        <v>-3500</v>
      </c>
      <c r="Q72" s="11">
        <f t="shared" si="9"/>
        <v>22822.210000000014</v>
      </c>
      <c r="R72" s="11">
        <f t="shared" si="9"/>
        <v>0</v>
      </c>
      <c r="S72" s="11">
        <f t="shared" si="9"/>
        <v>0</v>
      </c>
      <c r="T72" s="11">
        <f t="shared" si="9"/>
        <v>0</v>
      </c>
      <c r="U72" s="11">
        <f t="shared" si="9"/>
        <v>0</v>
      </c>
    </row>
    <row r="73" spans="1:21" ht="13.5" thickBot="1" x14ac:dyDescent="0.25">
      <c r="A73" s="3"/>
      <c r="D73" s="21"/>
      <c r="E73" s="21"/>
      <c r="F73" s="21"/>
      <c r="G73" s="32"/>
      <c r="H73" s="21"/>
      <c r="I73" s="21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</row>
    <row r="74" spans="1:21" ht="13.5" thickBot="1" x14ac:dyDescent="0.25">
      <c r="A74" s="7" t="s">
        <v>73</v>
      </c>
      <c r="D74" s="21">
        <v>8981.7800000000007</v>
      </c>
      <c r="E74" s="21">
        <v>9020.07</v>
      </c>
      <c r="F74" s="21"/>
      <c r="G74" s="32"/>
      <c r="H74" s="21"/>
      <c r="I74" s="21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</row>
    <row r="75" spans="1:21" ht="13.5" thickBot="1" x14ac:dyDescent="0.25">
      <c r="A75" s="7" t="s">
        <v>68</v>
      </c>
      <c r="D75" s="21"/>
      <c r="E75" s="21"/>
      <c r="F75" s="21"/>
      <c r="G75" s="32"/>
      <c r="H75" s="21"/>
      <c r="I75" s="21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</row>
    <row r="76" spans="1:21" ht="13.5" thickBot="1" x14ac:dyDescent="0.25">
      <c r="A76" s="7" t="s">
        <v>69</v>
      </c>
      <c r="D76" s="21"/>
      <c r="E76" s="21"/>
      <c r="F76" s="21"/>
      <c r="G76" s="32"/>
      <c r="H76" s="21"/>
      <c r="I76" s="21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</row>
    <row r="77" spans="1:21" ht="13.5" thickBot="1" x14ac:dyDescent="0.25">
      <c r="A77" s="7" t="s">
        <v>70</v>
      </c>
      <c r="D77" s="21"/>
      <c r="E77" s="21"/>
      <c r="F77" s="21"/>
      <c r="G77" s="32"/>
      <c r="H77" s="21"/>
      <c r="I77" s="21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</row>
    <row r="78" spans="1:21" ht="13.5" thickBot="1" x14ac:dyDescent="0.25">
      <c r="A78" s="7" t="s">
        <v>71</v>
      </c>
      <c r="D78" s="21"/>
      <c r="E78" s="21"/>
      <c r="F78" s="21"/>
      <c r="G78" s="32"/>
      <c r="H78" s="21"/>
      <c r="I78" s="21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</row>
    <row r="79" spans="1:21" ht="13.5" thickBot="1" x14ac:dyDescent="0.25">
      <c r="A79" s="7" t="s">
        <v>72</v>
      </c>
      <c r="D79" s="21">
        <v>232057.87460000001</v>
      </c>
      <c r="E79" s="21">
        <v>233683.92980000001</v>
      </c>
      <c r="F79" s="21"/>
      <c r="G79" s="32"/>
      <c r="H79" s="21"/>
      <c r="I79" s="21"/>
      <c r="J79" s="23"/>
      <c r="K79" s="23"/>
      <c r="L79" s="23"/>
      <c r="M79" s="23"/>
      <c r="N79" s="23"/>
      <c r="O79" s="23"/>
      <c r="P79" s="23">
        <v>305265.59000000003</v>
      </c>
      <c r="Q79" s="23">
        <v>332737.89</v>
      </c>
      <c r="R79" s="23"/>
      <c r="S79" s="23"/>
      <c r="T79" s="23"/>
      <c r="U79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DANFe Retrato</dc:title>
  <dc:creator>silvi</dc:creator>
  <cp:lastModifiedBy>João Artur Costa</cp:lastModifiedBy>
  <dcterms:created xsi:type="dcterms:W3CDTF">2022-10-06T17:21:00Z</dcterms:created>
  <dcterms:modified xsi:type="dcterms:W3CDTF">2024-04-12T13:38:29Z</dcterms:modified>
</cp:coreProperties>
</file>