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"/>
    </mc:Choice>
  </mc:AlternateContent>
  <xr:revisionPtr revIDLastSave="0" documentId="13_ncr:1_{68645540-20E3-4DC5-A704-2E9215B18E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E23" i="3" s="1"/>
  <c r="E36" i="3"/>
  <c r="E34" i="3" s="1"/>
  <c r="E21" i="3"/>
  <c r="E10" i="3" s="1"/>
  <c r="D22" i="3"/>
  <c r="D36" i="3"/>
  <c r="D34" i="3" s="1"/>
  <c r="D24" i="3"/>
  <c r="D23" i="3" s="1"/>
  <c r="D21" i="3"/>
  <c r="D12" i="3"/>
  <c r="D64" i="3"/>
  <c r="E64" i="3"/>
  <c r="F64" i="3"/>
  <c r="G64" i="3"/>
  <c r="H64" i="3"/>
  <c r="D59" i="3"/>
  <c r="E59" i="3"/>
  <c r="F59" i="3"/>
  <c r="G59" i="3"/>
  <c r="H59" i="3"/>
  <c r="D55" i="3"/>
  <c r="E55" i="3"/>
  <c r="F55" i="3"/>
  <c r="G55" i="3"/>
  <c r="H55" i="3"/>
  <c r="D39" i="3"/>
  <c r="E39" i="3"/>
  <c r="F39" i="3"/>
  <c r="G39" i="3"/>
  <c r="H39" i="3"/>
  <c r="F34" i="3"/>
  <c r="G34" i="3"/>
  <c r="H34" i="3"/>
  <c r="D29" i="3"/>
  <c r="E29" i="3"/>
  <c r="F29" i="3"/>
  <c r="G29" i="3"/>
  <c r="H29" i="3"/>
  <c r="F23" i="3"/>
  <c r="G23" i="3"/>
  <c r="H23" i="3"/>
  <c r="F10" i="3"/>
  <c r="G10" i="3"/>
  <c r="H10" i="3"/>
  <c r="D2" i="3"/>
  <c r="E2" i="3"/>
  <c r="F2" i="3"/>
  <c r="G2" i="3"/>
  <c r="H2" i="3"/>
  <c r="F72" i="3" l="1"/>
  <c r="E72" i="3"/>
  <c r="D10" i="3"/>
  <c r="D72" i="3" s="1"/>
  <c r="H72" i="3"/>
  <c r="G72" i="3"/>
  <c r="C24" i="3" l="1"/>
  <c r="C36" i="3"/>
  <c r="C21" i="3"/>
  <c r="C23" i="3"/>
  <c r="C29" i="3"/>
  <c r="C34" i="3"/>
  <c r="C39" i="3"/>
  <c r="C55" i="3"/>
  <c r="C59" i="3"/>
  <c r="C64" i="3"/>
  <c r="C10" i="3"/>
  <c r="C2" i="3"/>
  <c r="C72" i="3" l="1"/>
</calcChain>
</file>

<file path=xl/sharedStrings.xml><?xml version="1.0" encoding="utf-8"?>
<sst xmlns="http://schemas.openxmlformats.org/spreadsheetml/2006/main" count="135" uniqueCount="132">
  <si>
    <t>MAQ, EQUIP E FERRAMENTAS</t>
  </si>
  <si>
    <t>RECEITAS</t>
  </si>
  <si>
    <t>DINHEIRO</t>
  </si>
  <si>
    <t>CHEQUES</t>
  </si>
  <si>
    <t>CARTÃO</t>
  </si>
  <si>
    <t>FINANCEIRAS</t>
  </si>
  <si>
    <t>TRANSFERENCIAS</t>
  </si>
  <si>
    <t>APORTES</t>
  </si>
  <si>
    <t>DESPESAS OPERACIONAIS</t>
  </si>
  <si>
    <t>ALUGUEL</t>
  </si>
  <si>
    <t>MATERIAL DE EXPEDIENTE</t>
  </si>
  <si>
    <t>COSERN</t>
  </si>
  <si>
    <t>CAERN</t>
  </si>
  <si>
    <t>TELEFONIA E INTERNET</t>
  </si>
  <si>
    <t>SOFTWARE</t>
  </si>
  <si>
    <t>CONTABILIDADE</t>
  </si>
  <si>
    <t>MATERIAL DE LIMPEZA</t>
  </si>
  <si>
    <t>DIVERSOS</t>
  </si>
  <si>
    <t>ALIMENTAÇÃO</t>
  </si>
  <si>
    <t>MANUTENÇÃO PREDIAL</t>
  </si>
  <si>
    <t>INSUMOS</t>
  </si>
  <si>
    <t>FORNECEDORES E TERCEIROS</t>
  </si>
  <si>
    <t>FORNECEDORES</t>
  </si>
  <si>
    <t>SERVICOS DE TERCEIROS</t>
  </si>
  <si>
    <t>DIFERENÇA DE ICMS</t>
  </si>
  <si>
    <t>FRETE</t>
  </si>
  <si>
    <t>IMPOSTOS</t>
  </si>
  <si>
    <t>SIMPLES NACIONAL - DAS</t>
  </si>
  <si>
    <t>IRPJ</t>
  </si>
  <si>
    <t>ALVARA PREFEITURA</t>
  </si>
  <si>
    <t>IPTU</t>
  </si>
  <si>
    <t>DESPESAS COMERCIAIS</t>
  </si>
  <si>
    <t>PROPAGANDA</t>
  </si>
  <si>
    <t>COMISSÕES</t>
  </si>
  <si>
    <t>VIAGENS</t>
  </si>
  <si>
    <t>DESPESAS COM PESSOAL</t>
  </si>
  <si>
    <t>SALARIOS</t>
  </si>
  <si>
    <t>INSS</t>
  </si>
  <si>
    <t>FGTS</t>
  </si>
  <si>
    <t>VALE TRANSPORTE</t>
  </si>
  <si>
    <t>13 SALARIO</t>
  </si>
  <si>
    <t>FERIAS</t>
  </si>
  <si>
    <t>RESCISÃO</t>
  </si>
  <si>
    <t>MULTA DE FGTS</t>
  </si>
  <si>
    <t>VALE SALARIO</t>
  </si>
  <si>
    <t>VALE ALIMENTAÇÃO</t>
  </si>
  <si>
    <t>HORA EXTRA</t>
  </si>
  <si>
    <t>UNIFORME</t>
  </si>
  <si>
    <t>BONIFICAÇÃO</t>
  </si>
  <si>
    <t>ASO</t>
  </si>
  <si>
    <t>EPIS</t>
  </si>
  <si>
    <t>DESPESAS FINANCEIRAS</t>
  </si>
  <si>
    <t>JUROS</t>
  </si>
  <si>
    <t>TARIFAS BANCARIAS</t>
  </si>
  <si>
    <t>DESPESAS COM IMOBILIZADO</t>
  </si>
  <si>
    <t>MOVEIS</t>
  </si>
  <si>
    <t>VEICULOS</t>
  </si>
  <si>
    <t>COMPUTADORES E AFINS</t>
  </si>
  <si>
    <t>DESPESAS COM VEICULOS</t>
  </si>
  <si>
    <t>COMBUSTIVEL</t>
  </si>
  <si>
    <t>SERVIÇOS</t>
  </si>
  <si>
    <t>PNEUS</t>
  </si>
  <si>
    <t>PEÇAS</t>
  </si>
  <si>
    <t>EMPLACAMENTO</t>
  </si>
  <si>
    <t>SEGURO</t>
  </si>
  <si>
    <t>INFRAÇÕES</t>
  </si>
  <si>
    <t>FATURADO</t>
  </si>
  <si>
    <t>Cartões - Liberado</t>
  </si>
  <si>
    <t>Cartões - A Receber</t>
  </si>
  <si>
    <t>Duplicatas a Receber</t>
  </si>
  <si>
    <t>BB - CC</t>
  </si>
  <si>
    <t>Estoque - custo</t>
  </si>
  <si>
    <t>Contas a Pagar</t>
  </si>
  <si>
    <t>07-2022</t>
  </si>
  <si>
    <t>08-2022</t>
  </si>
  <si>
    <t>09-2022</t>
  </si>
  <si>
    <t>10-2022</t>
  </si>
  <si>
    <t>11-2022</t>
  </si>
  <si>
    <t>12-2022</t>
  </si>
  <si>
    <t>2</t>
  </si>
  <si>
    <t>3</t>
  </si>
  <si>
    <t>2.10</t>
  </si>
  <si>
    <t>3.1</t>
  </si>
  <si>
    <t>3.2</t>
  </si>
  <si>
    <t>3.3</t>
  </si>
  <si>
    <t>3.4</t>
  </si>
  <si>
    <t>3.5</t>
  </si>
  <si>
    <t>4</t>
  </si>
  <si>
    <t>4.1</t>
  </si>
  <si>
    <t>4.2</t>
  </si>
  <si>
    <t>4.3</t>
  </si>
  <si>
    <t>4.4</t>
  </si>
  <si>
    <t>5</t>
  </si>
  <si>
    <t>5.1</t>
  </si>
  <si>
    <t>5.2</t>
  </si>
  <si>
    <t>5.3</t>
  </si>
  <si>
    <t>5.4</t>
  </si>
  <si>
    <t>6</t>
  </si>
  <si>
    <t>6.4</t>
  </si>
  <si>
    <t>6.1</t>
  </si>
  <si>
    <t>6.2</t>
  </si>
  <si>
    <t>6.3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</si>
  <si>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</si>
  <si>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</si>
  <si>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</si>
  <si>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</si>
  <si>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</si>
  <si>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</si>
  <si>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</si>
  <si>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</si>
  <si>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</si>
  <si>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</si>
  <si>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</si>
  <si>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7</t>
  </si>
  <si>
    <t>7.1</t>
  </si>
  <si>
    <t>7.2</t>
  </si>
  <si>
    <t>7.3</t>
  </si>
  <si>
    <t>8</t>
  </si>
  <si>
    <t>8.1</t>
  </si>
  <si>
    <t>8.2</t>
  </si>
  <si>
    <t>8.3</t>
  </si>
  <si>
    <t>8.4</t>
  </si>
  <si>
    <t>9</t>
  </si>
  <si>
    <t>9.1</t>
  </si>
  <si>
    <t>9.2</t>
  </si>
  <si>
    <t>9.3</t>
  </si>
  <si>
    <t>9.4</t>
  </si>
  <si>
    <t>9.5</t>
  </si>
  <si>
    <t>9.6</t>
  </si>
  <si>
    <t>9.7</t>
  </si>
  <si>
    <t>Cód. Conta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</si>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</sst>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#,##0.00;[Red]#,##0.00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charset val="204"/>
    </font>
    <font>
      <sz val="8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5">
    <xf numFmtId="0" fontId="0" fillId="0" borderId="0" xfId="0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43" fontId="3" fillId="0" borderId="7" xfId="1" applyFont="1" applyFill="1" applyBorder="1" applyAlignment="1">
      <alignment horizontal="left" vertical="top" wrapText="1"/>
    </xf>
    <xf numFmtId="43" fontId="4" fillId="0" borderId="11" xfId="1" applyFont="1" applyFill="1" applyBorder="1" applyAlignment="1">
      <alignment vertical="top" wrapText="1"/>
    </xf>
    <xf numFmtId="43" fontId="1" fillId="0" borderId="0" xfId="1" applyFont="1" applyFill="1" applyBorder="1" applyAlignment="1">
      <alignment vertical="top"/>
    </xf>
    <xf numFmtId="43" fontId="4" fillId="0" borderId="12" xfId="1" applyFont="1" applyFill="1" applyBorder="1" applyAlignment="1">
      <alignment vertical="top" wrapText="1"/>
    </xf>
    <xf numFmtId="43" fontId="4" fillId="0" borderId="15" xfId="1" applyFont="1" applyFill="1" applyBorder="1" applyAlignment="1">
      <alignment vertical="top" wrapText="1"/>
    </xf>
    <xf numFmtId="43" fontId="3" fillId="0" borderId="13" xfId="1" applyFont="1" applyFill="1" applyBorder="1" applyAlignment="1">
      <alignment horizontal="left" vertical="top" wrapText="1"/>
    </xf>
    <xf numFmtId="43" fontId="1" fillId="0" borderId="0" xfId="1" applyFont="1" applyAlignment="1">
      <alignment horizontal="left" vertical="top"/>
    </xf>
    <xf numFmtId="43" fontId="1" fillId="0" borderId="0" xfId="1" applyFont="1" applyAlignment="1">
      <alignment horizontal="right" vertical="top"/>
    </xf>
    <xf numFmtId="43" fontId="4" fillId="0" borderId="14" xfId="1" applyFont="1" applyFill="1" applyBorder="1" applyAlignment="1">
      <alignment vertical="top" wrapText="1"/>
    </xf>
    <xf numFmtId="43" fontId="3" fillId="0" borderId="9" xfId="1" applyFont="1" applyFill="1" applyBorder="1" applyAlignment="1">
      <alignment horizontal="left" vertical="top" wrapText="1"/>
    </xf>
    <xf numFmtId="164" fontId="1" fillId="3" borderId="0" xfId="1" applyNumberFormat="1" applyFont="1" applyFill="1" applyBorder="1" applyAlignment="1">
      <alignment horizontal="left" vertical="top"/>
    </xf>
    <xf numFmtId="164" fontId="1" fillId="4" borderId="0" xfId="1" applyNumberFormat="1" applyFont="1" applyFill="1" applyBorder="1" applyAlignment="1">
      <alignment horizontal="left" vertical="top"/>
    </xf>
    <xf numFmtId="165" fontId="1" fillId="0" borderId="4" xfId="1" applyNumberFormat="1" applyFont="1" applyFill="1" applyBorder="1" applyAlignment="1">
      <alignment horizontal="right" vertical="top"/>
    </xf>
    <xf numFmtId="165" fontId="1" fillId="0" borderId="0" xfId="1" applyNumberFormat="1" applyFont="1" applyFill="1" applyBorder="1" applyAlignment="1">
      <alignment horizontal="right" vertical="top"/>
    </xf>
    <xf numFmtId="165" fontId="1" fillId="0" borderId="0" xfId="1" applyNumberFormat="1" applyFont="1" applyAlignment="1">
      <alignment horizontal="right" vertical="top"/>
    </xf>
    <xf numFmtId="165" fontId="1" fillId="0" borderId="3" xfId="1" applyNumberFormat="1" applyFont="1" applyFill="1" applyBorder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43" fontId="3" fillId="2" borderId="2" xfId="1" applyFont="1" applyFill="1" applyBorder="1" applyAlignment="1">
      <alignment horizontal="center" vertical="top" wrapText="1"/>
    </xf>
    <xf numFmtId="164" fontId="1" fillId="3" borderId="0" xfId="1" applyNumberFormat="1" applyFont="1" applyFill="1" applyBorder="1" applyAlignment="1">
      <alignment vertical="top"/>
    </xf>
    <xf numFmtId="165" fontId="1" fillId="0" borderId="4" xfId="1" applyNumberFormat="1" applyFont="1" applyFill="1" applyBorder="1" applyAlignment="1">
      <alignment vertical="top"/>
    </xf>
    <xf numFmtId="165" fontId="1" fillId="0" borderId="0" xfId="1" applyNumberFormat="1" applyFont="1" applyFill="1" applyBorder="1" applyAlignment="1">
      <alignment vertical="top"/>
    </xf>
    <xf numFmtId="165" fontId="1" fillId="0" borderId="0" xfId="1" applyNumberFormat="1" applyFont="1" applyAlignment="1">
      <alignment vertical="top"/>
    </xf>
    <xf numFmtId="165" fontId="1" fillId="0" borderId="3" xfId="1" applyNumberFormat="1" applyFont="1" applyFill="1" applyBorder="1" applyAlignment="1">
      <alignment vertical="top"/>
    </xf>
    <xf numFmtId="165" fontId="1" fillId="0" borderId="0" xfId="0" applyNumberFormat="1" applyFont="1" applyAlignment="1">
      <alignment vertical="top"/>
    </xf>
    <xf numFmtId="49" fontId="1" fillId="0" borderId="0" xfId="1" applyNumberFormat="1" applyFont="1" applyFill="1" applyBorder="1" applyAlignment="1">
      <alignment horizontal="left" vertical="top"/>
    </xf>
    <xf numFmtId="49" fontId="2" fillId="0" borderId="8" xfId="1" applyNumberFormat="1" applyFont="1" applyFill="1" applyBorder="1" applyAlignment="1">
      <alignment horizontal="center" vertical="top" shrinkToFit="1"/>
    </xf>
    <xf numFmtId="49" fontId="2" fillId="0" borderId="10" xfId="1" applyNumberFormat="1" applyFont="1" applyFill="1" applyBorder="1" applyAlignment="1">
      <alignment horizontal="center" vertical="top" shrinkToFit="1"/>
    </xf>
    <xf numFmtId="49" fontId="3" fillId="2" borderId="2" xfId="1" applyNumberFormat="1" applyFont="1" applyFill="1" applyBorder="1" applyAlignment="1">
      <alignment horizontal="center" vertical="top" wrapText="1"/>
    </xf>
    <xf numFmtId="49" fontId="1" fillId="0" borderId="0" xfId="1" applyNumberFormat="1" applyFont="1" applyFill="1" applyBorder="1" applyAlignment="1">
      <alignment horizontal="right" vertical="top"/>
    </xf>
    <xf numFmtId="49" fontId="1" fillId="0" borderId="6" xfId="1" applyNumberFormat="1" applyFont="1" applyFill="1" applyBorder="1" applyAlignment="1">
      <alignment horizontal="right" vertical="top" shrinkToFit="1"/>
    </xf>
    <xf numFmtId="49" fontId="1" fillId="0" borderId="1" xfId="1" applyNumberFormat="1" applyFont="1" applyFill="1" applyBorder="1" applyAlignment="1">
      <alignment horizontal="right" vertical="top" shrinkToFit="1"/>
    </xf>
    <xf numFmtId="49" fontId="1" fillId="0" borderId="5" xfId="1" applyNumberFormat="1" applyFont="1" applyFill="1" applyBorder="1" applyAlignment="1">
      <alignment horizontal="right" vertical="top" shrinkToFit="1"/>
    </xf>
  </cellXfs>
  <cellStyles count="2">
    <cellStyle name="Normal" xfId="0" builtinId="0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4" formatCode="mm/yyyy"/>
      <fill>
        <patternFill patternType="solid">
          <fgColor indexed="64"/>
          <bgColor theme="2" tint="-0.249977111117893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3A50AA-B476-4372-A686-BCD6A38F1093}" name="Table1" displayName="Table1" ref="A1:H72" totalsRowShown="0" headerRowDxfId="9" dataDxfId="8">
  <autoFilter ref="A1:H72" xr:uid="{D93A50AA-B476-4372-A686-BCD6A38F1093}"/>
  <tableColumns count="8">
    <tableColumn id="2" xr3:uid="{7ECDE654-D34F-4C63-869D-C2F56902DB77}" name="Cód. Conta" dataDxfId="7"/>
    <tableColumn id="3" xr3:uid="{286B80D1-B3BF-407A-87CE-CB8C09ED47DE}" name="Descrição" dataDxfId="6"/>
    <tableColumn id="4" xr3:uid="{874A68F7-781A-40AE-AEF3-44D5E9A23E21}" name="07-2022" dataDxfId="5"/>
    <tableColumn id="5" xr3:uid="{DEE32520-9EE6-4ADD-A7E3-80D057EAD2F9}" name="08-2022" dataDxfId="4"/>
    <tableColumn id="6" xr3:uid="{A0B582BC-13AF-4A1F-9CEA-9A76ED478624}" name="09-2022" dataDxfId="3"/>
    <tableColumn id="7" xr3:uid="{001F4576-0F24-4DDD-8D86-CD458906DD52}" name="10-2022" dataDxfId="2"/>
    <tableColumn id="8" xr3:uid="{8B17DBB2-F9A8-4517-9FD4-23353A6CCD30}" name="11-2022" dataDxfId="1"/>
    <tableColumn id="9" xr3:uid="{2E80E42B-E889-4B5E-B2A4-233862458A3B}" name="12-202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D79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9.33203125" defaultRowHeight="13.8" x14ac:dyDescent="0.25"/>
  <cols>
    <col min="1" max="1" width="11.77734375" style="27" customWidth="1"/>
    <col min="2" max="2" width="28.33203125" style="2" bestFit="1" customWidth="1"/>
    <col min="3" max="3" width="13" style="23" bestFit="1" customWidth="1"/>
    <col min="4" max="5" width="12.109375" style="23" bestFit="1" customWidth="1"/>
    <col min="6" max="8" width="12.109375" style="16" bestFit="1" customWidth="1"/>
    <col min="9" max="20" width="12.109375" style="2" bestFit="1" customWidth="1"/>
    <col min="21" max="21" width="9.33203125" style="2"/>
    <col min="22" max="22" width="23.6640625" style="2" bestFit="1" customWidth="1"/>
    <col min="23" max="23" width="11" style="2" bestFit="1" customWidth="1"/>
    <col min="24" max="24" width="5.6640625" style="2" bestFit="1" customWidth="1"/>
    <col min="25" max="25" width="16.109375" style="2" bestFit="1" customWidth="1"/>
    <col min="26" max="26" width="8.33203125" style="2" bestFit="1" customWidth="1"/>
    <col min="27" max="27" width="10.109375" style="2" bestFit="1" customWidth="1"/>
    <col min="28" max="28" width="10.77734375" style="2" bestFit="1" customWidth="1"/>
    <col min="29" max="29" width="16.44140625" style="2" bestFit="1" customWidth="1"/>
    <col min="30" max="30" width="13.77734375" style="2" bestFit="1" customWidth="1"/>
    <col min="31" max="31" width="27.77734375" style="2" bestFit="1" customWidth="1"/>
    <col min="32" max="32" width="18.77734375" style="2" bestFit="1" customWidth="1"/>
    <col min="33" max="33" width="9.77734375" style="2" bestFit="1" customWidth="1"/>
    <col min="34" max="34" width="33" style="2" bestFit="1" customWidth="1"/>
    <col min="35" max="35" width="28.109375" style="2" bestFit="1" customWidth="1"/>
    <col min="36" max="36" width="29" style="2" bestFit="1" customWidth="1"/>
    <col min="37" max="37" width="26.33203125" style="2" bestFit="1" customWidth="1"/>
    <col min="38" max="38" width="27" style="2" bestFit="1" customWidth="1"/>
    <col min="39" max="39" width="29" style="2" bestFit="1" customWidth="1"/>
    <col min="40" max="40" width="22.33203125" style="2" bestFit="1" customWidth="1"/>
    <col min="41" max="41" width="11.33203125" style="2" bestFit="1" customWidth="1"/>
    <col min="42" max="42" width="11.77734375" style="2" bestFit="1" customWidth="1"/>
    <col min="43" max="43" width="19.109375" style="2" bestFit="1" customWidth="1"/>
    <col min="44" max="44" width="5.6640625" style="2" bestFit="1" customWidth="1"/>
    <col min="45" max="45" width="12.6640625" style="2" bestFit="1" customWidth="1"/>
    <col min="46" max="46" width="8.44140625" style="2" bestFit="1" customWidth="1"/>
    <col min="47" max="47" width="6.44140625" style="2" bestFit="1" customWidth="1"/>
    <col min="48" max="48" width="15.33203125" style="2" bestFit="1" customWidth="1"/>
    <col min="49" max="49" width="18.33203125" style="2" bestFit="1" customWidth="1"/>
    <col min="50" max="50" width="32.77734375" style="2" bestFit="1" customWidth="1"/>
    <col min="51" max="51" width="7.44140625" style="2" bestFit="1" customWidth="1"/>
    <col min="52" max="52" width="15" style="2" bestFit="1" customWidth="1"/>
    <col min="53" max="53" width="12.33203125" style="2" bestFit="1" customWidth="1"/>
    <col min="54" max="54" width="13.33203125" style="2" bestFit="1" customWidth="1"/>
    <col min="55" max="55" width="6" style="2" bestFit="1" customWidth="1"/>
    <col min="56" max="56" width="10.77734375" style="2" bestFit="1" customWidth="1"/>
    <col min="57" max="58" width="5.77734375" style="2" bestFit="1" customWidth="1"/>
    <col min="59" max="59" width="8.109375" style="2" bestFit="1" customWidth="1"/>
    <col min="60" max="60" width="26.109375" style="2" bestFit="1" customWidth="1"/>
    <col min="61" max="61" width="31.77734375" style="2" bestFit="1" customWidth="1"/>
    <col min="62" max="62" width="28.77734375" style="2" bestFit="1" customWidth="1"/>
    <col min="63" max="63" width="25.33203125" style="2" bestFit="1" customWidth="1"/>
    <col min="64" max="64" width="9.33203125" style="2" bestFit="1" customWidth="1"/>
    <col min="65" max="65" width="17.77734375" style="2" bestFit="1" customWidth="1"/>
    <col min="66" max="66" width="8" style="2" bestFit="1" customWidth="1"/>
    <col min="67" max="67" width="7.77734375" style="2" bestFit="1" customWidth="1"/>
    <col min="68" max="68" width="16.109375" style="2" bestFit="1" customWidth="1"/>
    <col min="69" max="69" width="11.33203125" style="2" bestFit="1" customWidth="1"/>
    <col min="70" max="70" width="11.77734375" style="2" bestFit="1" customWidth="1"/>
    <col min="71" max="71" width="12" style="2" bestFit="1" customWidth="1"/>
    <col min="72" max="72" width="9.6640625" style="2" bestFit="1" customWidth="1"/>
    <col min="73" max="73" width="11.77734375" style="2" bestFit="1" customWidth="1"/>
    <col min="74" max="74" width="28" style="2" bestFit="1" customWidth="1"/>
    <col min="75" max="75" width="28.44140625" style="2" bestFit="1" customWidth="1"/>
    <col min="76" max="76" width="13" style="2" bestFit="1" customWidth="1"/>
    <col min="77" max="77" width="23.6640625" style="2" bestFit="1" customWidth="1"/>
    <col min="78" max="78" width="25.44140625" style="2" bestFit="1" customWidth="1"/>
    <col min="79" max="79" width="20.109375" style="2" bestFit="1" customWidth="1"/>
    <col min="80" max="80" width="12" style="2" bestFit="1" customWidth="1"/>
    <col min="81" max="81" width="23.109375" style="2" bestFit="1" customWidth="1"/>
    <col min="82" max="82" width="16.77734375" style="2" bestFit="1" customWidth="1"/>
    <col min="83" max="83" width="21.77734375" style="2" bestFit="1" customWidth="1"/>
    <col min="84" max="84" width="11.6640625" style="2" bestFit="1" customWidth="1"/>
    <col min="85" max="85" width="10.33203125" style="2" bestFit="1" customWidth="1"/>
    <col min="86" max="86" width="7.6640625" style="2" bestFit="1" customWidth="1"/>
    <col min="87" max="87" width="12" style="2" bestFit="1" customWidth="1"/>
    <col min="88" max="88" width="16.77734375" style="2" bestFit="1" customWidth="1"/>
    <col min="89" max="89" width="9.109375" style="2" bestFit="1" customWidth="1"/>
    <col min="90" max="90" width="10.33203125" style="2" bestFit="1" customWidth="1"/>
    <col min="91" max="91" width="9.109375" style="2" bestFit="1" customWidth="1"/>
    <col min="92" max="92" width="28.109375" style="2" bestFit="1" customWidth="1"/>
    <col min="93" max="93" width="7.44140625" style="2" bestFit="1" customWidth="1"/>
    <col min="94" max="94" width="12" style="2" bestFit="1" customWidth="1"/>
    <col min="95" max="95" width="9.109375" style="2" bestFit="1" customWidth="1"/>
    <col min="96" max="96" width="23.109375" style="2" bestFit="1" customWidth="1"/>
    <col min="97" max="97" width="10.33203125" style="2" bestFit="1" customWidth="1"/>
    <col min="98" max="98" width="15" style="2" bestFit="1" customWidth="1"/>
    <col min="99" max="99" width="10.33203125" style="2" bestFit="1" customWidth="1"/>
    <col min="100" max="100" width="12" style="2" bestFit="1" customWidth="1"/>
    <col min="101" max="101" width="10.33203125" style="2" bestFit="1" customWidth="1"/>
    <col min="102" max="102" width="16.109375" style="2" bestFit="1" customWidth="1"/>
    <col min="103" max="103" width="10.33203125" style="2" bestFit="1" customWidth="1"/>
    <col min="104" max="104" width="7.33203125" style="2" bestFit="1" customWidth="1"/>
    <col min="105" max="105" width="10.33203125" style="2" bestFit="1" customWidth="1"/>
    <col min="106" max="106" width="7.33203125" style="2" bestFit="1" customWidth="1"/>
    <col min="107" max="107" width="10.33203125" style="2" bestFit="1" customWidth="1"/>
    <col min="108" max="108" width="6.109375" style="2" bestFit="1" customWidth="1"/>
    <col min="109" max="109" width="9.109375" style="2" bestFit="1" customWidth="1"/>
    <col min="110" max="110" width="6.44140625" style="2" bestFit="1" customWidth="1"/>
    <col min="111" max="111" width="9.109375" style="2" bestFit="1" customWidth="1"/>
    <col min="112" max="112" width="21.77734375" style="2" bestFit="1" customWidth="1"/>
    <col min="113" max="113" width="9.109375" style="2" bestFit="1" customWidth="1"/>
    <col min="114" max="114" width="13.6640625" style="2" bestFit="1" customWidth="1"/>
    <col min="115" max="115" width="9.109375" style="2" bestFit="1" customWidth="1"/>
    <col min="116" max="116" width="8.44140625" style="2" bestFit="1" customWidth="1"/>
    <col min="117" max="117" width="9.109375" style="2" bestFit="1" customWidth="1"/>
    <col min="118" max="118" width="11.77734375" style="2" bestFit="1" customWidth="1"/>
    <col min="119" max="119" width="9.109375" style="2" bestFit="1" customWidth="1"/>
    <col min="120" max="120" width="17.77734375" style="2" bestFit="1" customWidth="1"/>
    <col min="121" max="121" width="9.109375" style="2" bestFit="1" customWidth="1"/>
    <col min="122" max="122" width="16.77734375" style="2" bestFit="1" customWidth="1"/>
    <col min="123" max="123" width="9.109375" style="2" bestFit="1" customWidth="1"/>
    <col min="124" max="124" width="27" style="2" bestFit="1" customWidth="1"/>
    <col min="125" max="125" width="7.44140625" style="2" bestFit="1" customWidth="1"/>
    <col min="126" max="126" width="8.109375" style="2" bestFit="1" customWidth="1"/>
    <col min="127" max="127" width="9.109375" style="2" bestFit="1" customWidth="1"/>
    <col min="128" max="128" width="23.6640625" style="2" bestFit="1" customWidth="1"/>
    <col min="129" max="129" width="9.109375" style="2" bestFit="1" customWidth="1"/>
    <col min="130" max="130" width="11.77734375" style="2" bestFit="1" customWidth="1"/>
    <col min="131" max="131" width="9.109375" style="2" bestFit="1" customWidth="1"/>
    <col min="132" max="132" width="33" style="2" bestFit="1" customWidth="1"/>
    <col min="133" max="133" width="7.44140625" style="2" bestFit="1" customWidth="1"/>
    <col min="134" max="134" width="9.33203125" style="2"/>
    <col min="135" max="135" width="9.109375" style="2" bestFit="1" customWidth="1"/>
    <col min="136" max="136" width="31.77734375" style="2" bestFit="1" customWidth="1"/>
    <col min="137" max="137" width="9.109375" style="2" bestFit="1" customWidth="1"/>
    <col min="138" max="138" width="11.6640625" style="2" bestFit="1" customWidth="1"/>
    <col min="139" max="139" width="9.109375" style="2" bestFit="1" customWidth="1"/>
    <col min="140" max="140" width="27.77734375" style="2" bestFit="1" customWidth="1"/>
    <col min="141" max="141" width="9.109375" style="2" bestFit="1" customWidth="1"/>
    <col min="142" max="142" width="29" style="2" bestFit="1" customWidth="1"/>
    <col min="143" max="143" width="7.44140625" style="2" bestFit="1" customWidth="1"/>
    <col min="144" max="144" width="16.44140625" style="2" bestFit="1" customWidth="1"/>
    <col min="145" max="145" width="9.109375" style="2" bestFit="1" customWidth="1"/>
    <col min="146" max="146" width="11.77734375" style="2" bestFit="1" customWidth="1"/>
    <col min="147" max="147" width="9.109375" style="2" bestFit="1" customWidth="1"/>
    <col min="148" max="148" width="7.77734375" style="2" bestFit="1" customWidth="1"/>
    <col min="149" max="149" width="9.109375" style="2" bestFit="1" customWidth="1"/>
    <col min="150" max="150" width="8" style="2" bestFit="1" customWidth="1"/>
    <col min="151" max="151" width="9.109375" style="2" bestFit="1" customWidth="1"/>
    <col min="152" max="152" width="19.109375" style="2" bestFit="1" customWidth="1"/>
    <col min="153" max="153" width="9.109375" style="2" bestFit="1" customWidth="1"/>
    <col min="154" max="154" width="9.6640625" style="2" bestFit="1" customWidth="1"/>
    <col min="155" max="155" width="9.109375" style="2" bestFit="1" customWidth="1"/>
    <col min="156" max="156" width="13.33203125" style="2" bestFit="1" customWidth="1"/>
    <col min="157" max="157" width="9.109375" style="2" bestFit="1" customWidth="1"/>
    <col min="158" max="158" width="9.77734375" style="2" bestFit="1" customWidth="1"/>
    <col min="159" max="159" width="12.77734375" style="2" bestFit="1" customWidth="1"/>
    <col min="160" max="160" width="12" style="2" bestFit="1" customWidth="1"/>
    <col min="161" max="16384" width="9.33203125" style="2"/>
  </cols>
  <sheetData>
    <row r="1" spans="1:160" ht="14.4" thickBot="1" x14ac:dyDescent="0.3">
      <c r="A1" s="31" t="s">
        <v>130</v>
      </c>
      <c r="B1" s="2" t="s">
        <v>131</v>
      </c>
      <c r="C1" s="21" t="s">
        <v>73</v>
      </c>
      <c r="D1" s="21" t="s">
        <v>74</v>
      </c>
      <c r="E1" s="21" t="s">
        <v>75</v>
      </c>
      <c r="F1" s="13" t="s">
        <v>76</v>
      </c>
      <c r="G1" s="13" t="s">
        <v>77</v>
      </c>
      <c r="H1" s="13" t="s">
        <v>78</v>
      </c>
      <c r="I1" s="14">
        <v>44948</v>
      </c>
      <c r="J1" s="14">
        <v>44979</v>
      </c>
      <c r="K1" s="14">
        <v>45007</v>
      </c>
      <c r="L1" s="14">
        <v>45038</v>
      </c>
      <c r="M1" s="14">
        <v>45068</v>
      </c>
      <c r="N1" s="14">
        <v>45099</v>
      </c>
      <c r="O1" s="14">
        <v>45129</v>
      </c>
      <c r="P1" s="14">
        <v>45160</v>
      </c>
      <c r="Q1" s="14">
        <v>45191</v>
      </c>
      <c r="R1" s="14">
        <v>45221</v>
      </c>
      <c r="S1" s="14">
        <v>45252</v>
      </c>
      <c r="T1" s="14">
        <v>45282</v>
      </c>
    </row>
    <row r="2" spans="1:160" ht="14.25" customHeight="1" thickBot="1" x14ac:dyDescent="0.3">
      <c r="A2" s="28">
        <v>1</v>
      </c>
      <c r="B2" s="3" t="s">
        <v>1</v>
      </c>
      <c r="C2" s="22">
        <f t="shared" ref="C2:H2" si="0">SUM(C3:C9)</f>
        <v>29507.309999999998</v>
      </c>
      <c r="D2" s="22">
        <f t="shared" si="0"/>
        <v>38495.119999999995</v>
      </c>
      <c r="E2" s="22">
        <f>SUM(E3:E9)</f>
        <v>48923.310000000005</v>
      </c>
      <c r="F2" s="15">
        <f>SUM(F3:F9)</f>
        <v>31323.25</v>
      </c>
      <c r="G2" s="15">
        <f t="shared" si="0"/>
        <v>0</v>
      </c>
      <c r="H2" s="15">
        <f t="shared" si="0"/>
        <v>0</v>
      </c>
    </row>
    <row r="3" spans="1:160" ht="14.25" customHeight="1" x14ac:dyDescent="0.25">
      <c r="A3" s="32">
        <v>1.1000000000000001</v>
      </c>
      <c r="B3" s="4" t="s">
        <v>2</v>
      </c>
      <c r="C3" s="23">
        <v>1705.1100000000001</v>
      </c>
      <c r="D3" s="24">
        <v>3406.9899999999993</v>
      </c>
      <c r="E3" s="23">
        <v>3917.59</v>
      </c>
      <c r="F3" s="23">
        <v>3664.7900000000009</v>
      </c>
      <c r="G3" s="23"/>
      <c r="H3" s="2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</row>
    <row r="4" spans="1:160" ht="14.25" customHeight="1" x14ac:dyDescent="0.25">
      <c r="A4" s="33">
        <v>1.2</v>
      </c>
      <c r="B4" s="6" t="s">
        <v>3</v>
      </c>
      <c r="C4" s="23">
        <v>0</v>
      </c>
      <c r="D4" s="24">
        <v>0</v>
      </c>
      <c r="E4" s="23">
        <v>0</v>
      </c>
      <c r="F4" s="23">
        <v>0</v>
      </c>
      <c r="G4" s="23"/>
      <c r="H4" s="23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</row>
    <row r="5" spans="1:160" ht="14.25" customHeight="1" x14ac:dyDescent="0.25">
      <c r="A5" s="33">
        <v>1.3</v>
      </c>
      <c r="B5" s="6" t="s">
        <v>4</v>
      </c>
      <c r="C5" s="23">
        <v>1272.9699999999998</v>
      </c>
      <c r="D5" s="24">
        <v>6535.56</v>
      </c>
      <c r="E5" s="23">
        <v>6903.77</v>
      </c>
      <c r="F5" s="23">
        <v>3219.94</v>
      </c>
      <c r="G5" s="23"/>
      <c r="H5" s="23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</row>
    <row r="6" spans="1:160" ht="14.25" customHeight="1" x14ac:dyDescent="0.25">
      <c r="A6" s="33">
        <v>1.4</v>
      </c>
      <c r="B6" s="6" t="s">
        <v>66</v>
      </c>
      <c r="C6" s="24">
        <v>25463.51</v>
      </c>
      <c r="D6" s="24">
        <v>18455.59</v>
      </c>
      <c r="E6" s="23">
        <v>30562.9</v>
      </c>
      <c r="F6" s="23">
        <v>22509.85</v>
      </c>
      <c r="G6" s="23"/>
      <c r="H6" s="23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160" ht="14.25" customHeight="1" x14ac:dyDescent="0.25">
      <c r="A7" s="33">
        <v>1.5</v>
      </c>
      <c r="B7" s="6" t="s">
        <v>5</v>
      </c>
      <c r="F7" s="23"/>
      <c r="G7" s="23"/>
      <c r="H7" s="23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1:160" ht="14.25" customHeight="1" x14ac:dyDescent="0.25">
      <c r="A8" s="33">
        <v>1.6</v>
      </c>
      <c r="B8" s="6" t="s">
        <v>6</v>
      </c>
      <c r="C8" s="23">
        <v>1065.72</v>
      </c>
      <c r="D8" s="24">
        <v>10096.98</v>
      </c>
      <c r="E8" s="23">
        <v>7539.05</v>
      </c>
      <c r="F8" s="23">
        <v>1928.67</v>
      </c>
      <c r="G8" s="23"/>
      <c r="H8" s="23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1:160" ht="14.25" customHeight="1" thickBot="1" x14ac:dyDescent="0.3">
      <c r="A9" s="33">
        <v>1.7</v>
      </c>
      <c r="B9" s="7" t="s">
        <v>7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1:160" ht="14.25" customHeight="1" thickBot="1" x14ac:dyDescent="0.3">
      <c r="A10" s="28" t="s">
        <v>79</v>
      </c>
      <c r="B10" s="8" t="s">
        <v>8</v>
      </c>
      <c r="C10" s="25">
        <f t="shared" ref="C10:H10" si="1">-1*SUM(C11:C22)</f>
        <v>-3382.9700000000003</v>
      </c>
      <c r="D10" s="25">
        <f t="shared" si="1"/>
        <v>-2207.37</v>
      </c>
      <c r="E10" s="25">
        <f t="shared" si="1"/>
        <v>-4289.25</v>
      </c>
      <c r="F10" s="18">
        <f t="shared" si="1"/>
        <v>0</v>
      </c>
      <c r="G10" s="18">
        <f t="shared" si="1"/>
        <v>0</v>
      </c>
      <c r="H10" s="18">
        <f t="shared" si="1"/>
        <v>0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1:160" ht="14.25" customHeight="1" x14ac:dyDescent="0.25">
      <c r="A11" s="33">
        <v>2.1</v>
      </c>
      <c r="B11" s="4" t="s">
        <v>9</v>
      </c>
      <c r="E11" s="26">
        <v>3000</v>
      </c>
      <c r="F11" s="17"/>
      <c r="G11" s="17"/>
      <c r="H11" s="17"/>
      <c r="I11" s="9"/>
      <c r="J11" s="10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1:160" ht="14.25" customHeight="1" x14ac:dyDescent="0.25">
      <c r="A12" s="33">
        <v>2.2000000000000002</v>
      </c>
      <c r="B12" s="6" t="s">
        <v>10</v>
      </c>
      <c r="C12" s="24">
        <v>12.49</v>
      </c>
      <c r="D12" s="26">
        <f>50+249.9</f>
        <v>299.89999999999998</v>
      </c>
      <c r="E12" s="26">
        <v>8.99</v>
      </c>
      <c r="F12" s="17"/>
      <c r="G12" s="17"/>
      <c r="H12" s="17"/>
      <c r="I12" s="9"/>
      <c r="J12" s="1"/>
      <c r="K12" s="1"/>
      <c r="L12" s="1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1:160" ht="14.25" customHeight="1" x14ac:dyDescent="0.25">
      <c r="A13" s="33">
        <v>2.2999999999999998</v>
      </c>
      <c r="B13" s="6" t="s">
        <v>11</v>
      </c>
      <c r="C13" s="24">
        <v>170.45</v>
      </c>
      <c r="D13" s="26">
        <v>203.43</v>
      </c>
      <c r="E13" s="26">
        <v>225.3</v>
      </c>
      <c r="F13" s="17"/>
      <c r="G13" s="17"/>
      <c r="H13" s="17"/>
      <c r="I13" s="9"/>
      <c r="J13" s="1"/>
      <c r="K13" s="1"/>
      <c r="L13" s="1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1:160" ht="14.25" customHeight="1" x14ac:dyDescent="0.25">
      <c r="A14" s="33">
        <v>2.4</v>
      </c>
      <c r="B14" s="6" t="s">
        <v>12</v>
      </c>
      <c r="C14" s="24">
        <v>47.17</v>
      </c>
      <c r="D14" s="26">
        <v>46.71</v>
      </c>
      <c r="E14" s="26">
        <v>78.92</v>
      </c>
      <c r="F14" s="17"/>
      <c r="G14" s="17"/>
      <c r="H14" s="17"/>
      <c r="I14" s="9"/>
      <c r="J14" s="19"/>
      <c r="K14" s="1"/>
      <c r="L14" s="1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1:160" ht="14.25" customHeight="1" x14ac:dyDescent="0.25">
      <c r="A15" s="33">
        <v>2.5</v>
      </c>
      <c r="B15" s="6" t="s">
        <v>13</v>
      </c>
      <c r="C15" s="24">
        <v>223.54</v>
      </c>
      <c r="D15" s="26">
        <v>26.44</v>
      </c>
      <c r="E15" s="26">
        <v>195.89</v>
      </c>
      <c r="F15" s="17"/>
      <c r="G15" s="17"/>
      <c r="H15" s="17"/>
      <c r="I15" s="9"/>
      <c r="J15" s="19"/>
      <c r="K15" s="1"/>
      <c r="L15" s="1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1:160" ht="14.25" customHeight="1" x14ac:dyDescent="0.25">
      <c r="A16" s="33">
        <v>2.6</v>
      </c>
      <c r="B16" s="6" t="s">
        <v>14</v>
      </c>
      <c r="C16" s="24">
        <v>180</v>
      </c>
      <c r="D16" s="26">
        <v>115</v>
      </c>
      <c r="E16" s="26">
        <v>180</v>
      </c>
      <c r="F16" s="17"/>
      <c r="G16" s="17"/>
      <c r="H16" s="17"/>
      <c r="I16" s="9"/>
      <c r="J16" s="19"/>
      <c r="K16" s="1"/>
      <c r="L16" s="1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1:87" ht="14.25" customHeight="1" x14ac:dyDescent="0.25">
      <c r="A17" s="33">
        <v>2.7</v>
      </c>
      <c r="B17" s="6" t="s">
        <v>15</v>
      </c>
      <c r="C17" s="24">
        <v>360</v>
      </c>
      <c r="D17" s="26">
        <v>180</v>
      </c>
      <c r="E17" s="26">
        <v>360</v>
      </c>
      <c r="F17" s="17"/>
      <c r="G17" s="17"/>
      <c r="H17" s="17"/>
      <c r="I17" s="9"/>
      <c r="J17" s="19"/>
      <c r="K17" s="1"/>
      <c r="L17" s="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1:87" ht="14.25" customHeight="1" x14ac:dyDescent="0.25">
      <c r="A18" s="33">
        <v>2.8</v>
      </c>
      <c r="B18" s="6" t="s">
        <v>16</v>
      </c>
      <c r="C18" s="24">
        <v>115.4</v>
      </c>
      <c r="D18" s="26">
        <v>360</v>
      </c>
      <c r="E18" s="26">
        <v>36</v>
      </c>
      <c r="F18" s="17"/>
      <c r="G18" s="17"/>
      <c r="H18" s="17"/>
      <c r="I18" s="9"/>
      <c r="J18" s="19"/>
      <c r="K18" s="1"/>
      <c r="L18" s="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1:87" ht="14.25" customHeight="1" x14ac:dyDescent="0.25">
      <c r="A19" s="33">
        <v>2.9</v>
      </c>
      <c r="B19" s="6" t="s">
        <v>17</v>
      </c>
      <c r="C19" s="24">
        <v>820</v>
      </c>
      <c r="D19" s="23">
        <v>92</v>
      </c>
      <c r="E19" s="23">
        <v>49.9</v>
      </c>
      <c r="H19" s="17"/>
      <c r="I19" s="9"/>
      <c r="J19" s="19"/>
      <c r="K19" s="1"/>
      <c r="L19" s="1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ht="14.25" customHeight="1" x14ac:dyDescent="0.25">
      <c r="A20" s="33" t="s">
        <v>81</v>
      </c>
      <c r="B20" s="6" t="s">
        <v>18</v>
      </c>
      <c r="C20" s="24">
        <v>12</v>
      </c>
      <c r="E20" s="26">
        <v>15.85</v>
      </c>
      <c r="H20" s="17"/>
      <c r="I20" s="9"/>
      <c r="J20" s="19"/>
      <c r="K20" s="1"/>
      <c r="L20" s="1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1:87" ht="14.25" customHeight="1" x14ac:dyDescent="0.25">
      <c r="A21" s="33">
        <v>2.11</v>
      </c>
      <c r="B21" s="6" t="s">
        <v>19</v>
      </c>
      <c r="C21" s="24">
        <f>1237.55+204.37</f>
        <v>1441.92</v>
      </c>
      <c r="D21" s="26">
        <f>442.2+52.9</f>
        <v>495.09999999999997</v>
      </c>
      <c r="E21" s="26">
        <f>34.9+50</f>
        <v>84.9</v>
      </c>
      <c r="H21" s="17"/>
      <c r="I21" s="9"/>
      <c r="J21" s="19"/>
      <c r="K21" s="1"/>
      <c r="L21" s="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1:87" ht="14.25" customHeight="1" thickBot="1" x14ac:dyDescent="0.3">
      <c r="A22" s="33">
        <v>2.13</v>
      </c>
      <c r="B22" s="11" t="s">
        <v>20</v>
      </c>
      <c r="D22" s="26">
        <f>370.6+18.19</f>
        <v>388.79</v>
      </c>
      <c r="E22" s="23">
        <v>53.5</v>
      </c>
      <c r="H22" s="17"/>
      <c r="I22" s="9"/>
      <c r="J22" s="19"/>
      <c r="K22" s="1"/>
      <c r="L22" s="1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1:87" ht="14.25" customHeight="1" thickBot="1" x14ac:dyDescent="0.3">
      <c r="A23" s="28" t="s">
        <v>80</v>
      </c>
      <c r="B23" s="3" t="s">
        <v>21</v>
      </c>
      <c r="C23" s="25">
        <f t="shared" ref="C23:H23" si="2">-1*SUM(C24:C28)</f>
        <v>-13164.18</v>
      </c>
      <c r="D23" s="25">
        <f t="shared" si="2"/>
        <v>-18019.84</v>
      </c>
      <c r="E23" s="25">
        <f t="shared" si="2"/>
        <v>-17977.79</v>
      </c>
      <c r="F23" s="18">
        <f t="shared" si="2"/>
        <v>0</v>
      </c>
      <c r="G23" s="18">
        <f t="shared" si="2"/>
        <v>0</v>
      </c>
      <c r="H23" s="18">
        <f t="shared" si="2"/>
        <v>0</v>
      </c>
      <c r="I23" s="9"/>
      <c r="J23" s="19"/>
      <c r="K23" s="1"/>
      <c r="L23" s="1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1:87" ht="14.25" customHeight="1" x14ac:dyDescent="0.25">
      <c r="A24" s="33" t="s">
        <v>82</v>
      </c>
      <c r="B24" s="4" t="s">
        <v>22</v>
      </c>
      <c r="C24" s="24">
        <f>890.75+12253.43+20</f>
        <v>13164.18</v>
      </c>
      <c r="D24" s="23">
        <f>17831.84+108</f>
        <v>17939.84</v>
      </c>
      <c r="E24" s="23">
        <f>80+17547.79</f>
        <v>17627.79</v>
      </c>
      <c r="H24" s="17"/>
      <c r="I24" s="9"/>
      <c r="J24" s="1"/>
      <c r="K24" s="1"/>
      <c r="L24" s="1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1:87" ht="14.25" customHeight="1" x14ac:dyDescent="0.25">
      <c r="A25" s="33" t="s">
        <v>83</v>
      </c>
      <c r="B25" s="6" t="s">
        <v>23</v>
      </c>
      <c r="E25" s="26">
        <v>350</v>
      </c>
      <c r="H25" s="17"/>
      <c r="I25" s="9"/>
      <c r="J25" s="1"/>
      <c r="K25" s="1"/>
      <c r="L25" s="1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1:87" ht="14.25" customHeight="1" x14ac:dyDescent="0.25">
      <c r="A26" s="33" t="s">
        <v>84</v>
      </c>
      <c r="B26" s="6" t="s">
        <v>24</v>
      </c>
      <c r="C26" s="24"/>
      <c r="H26" s="17"/>
      <c r="I26" s="9"/>
      <c r="J26" s="1"/>
      <c r="K26" s="1"/>
      <c r="L26" s="1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ht="14.25" customHeight="1" x14ac:dyDescent="0.25">
      <c r="A27" s="33" t="s">
        <v>85</v>
      </c>
      <c r="B27" s="6" t="s">
        <v>25</v>
      </c>
      <c r="C27" s="24"/>
      <c r="D27" s="23">
        <v>80</v>
      </c>
      <c r="H27" s="17"/>
      <c r="I27" s="9"/>
      <c r="J27" s="1"/>
      <c r="K27" s="19"/>
      <c r="L27" s="1"/>
      <c r="M27" s="1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1:87" ht="14.25" customHeight="1" thickBot="1" x14ac:dyDescent="0.3">
      <c r="A28" s="33" t="s">
        <v>86</v>
      </c>
      <c r="B28" s="11" t="s">
        <v>17</v>
      </c>
      <c r="H28" s="17"/>
      <c r="I28" s="9"/>
      <c r="J28" s="1"/>
      <c r="K28" s="19"/>
      <c r="L28" s="1"/>
      <c r="M28" s="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1:87" ht="14.25" customHeight="1" thickBot="1" x14ac:dyDescent="0.3">
      <c r="A29" s="28" t="s">
        <v>87</v>
      </c>
      <c r="B29" s="3" t="s">
        <v>26</v>
      </c>
      <c r="C29" s="25">
        <f t="shared" ref="C29:H29" si="3">-1*SUM(C30:C33)</f>
        <v>-1223.82</v>
      </c>
      <c r="D29" s="25">
        <f t="shared" si="3"/>
        <v>-1126.4100000000001</v>
      </c>
      <c r="E29" s="25">
        <f t="shared" si="3"/>
        <v>-1403.76</v>
      </c>
      <c r="F29" s="18">
        <f t="shared" si="3"/>
        <v>0</v>
      </c>
      <c r="G29" s="18">
        <f t="shared" si="3"/>
        <v>0</v>
      </c>
      <c r="H29" s="18">
        <f t="shared" si="3"/>
        <v>0</v>
      </c>
      <c r="J29" s="1"/>
      <c r="K29" s="19"/>
      <c r="L29" s="1"/>
      <c r="M29" s="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1:87" ht="14.25" customHeight="1" x14ac:dyDescent="0.25">
      <c r="A30" s="32" t="s">
        <v>88</v>
      </c>
      <c r="B30" s="4" t="s">
        <v>27</v>
      </c>
      <c r="C30" s="23">
        <v>1223.82</v>
      </c>
      <c r="D30" s="26">
        <v>1126.4100000000001</v>
      </c>
      <c r="E30" s="26">
        <v>1403.76</v>
      </c>
      <c r="J30" s="1"/>
      <c r="K30" s="19"/>
      <c r="L30" s="1"/>
      <c r="M30" s="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ht="14.25" customHeight="1" x14ac:dyDescent="0.25">
      <c r="A31" s="33" t="s">
        <v>89</v>
      </c>
      <c r="B31" s="6" t="s">
        <v>28</v>
      </c>
      <c r="J31" s="1"/>
      <c r="K31" s="19"/>
      <c r="L31" s="1"/>
      <c r="M31" s="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1:87" ht="14.25" customHeight="1" x14ac:dyDescent="0.25">
      <c r="A32" s="33" t="s">
        <v>90</v>
      </c>
      <c r="B32" s="6" t="s">
        <v>29</v>
      </c>
      <c r="J32" s="1"/>
      <c r="K32" s="19"/>
      <c r="L32" s="1"/>
      <c r="M32" s="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1:87" ht="14.25" customHeight="1" thickBot="1" x14ac:dyDescent="0.3">
      <c r="A33" s="34" t="s">
        <v>91</v>
      </c>
      <c r="B33" s="11" t="s">
        <v>30</v>
      </c>
      <c r="J33" s="1"/>
      <c r="K33" s="19"/>
      <c r="L33" s="1"/>
      <c r="M33" s="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1:87" ht="14.25" customHeight="1" thickBot="1" x14ac:dyDescent="0.3">
      <c r="A34" s="28" t="s">
        <v>92</v>
      </c>
      <c r="B34" s="3" t="s">
        <v>31</v>
      </c>
      <c r="C34" s="25">
        <f t="shared" ref="C34:H34" si="4">-1*SUM(C35:C38)</f>
        <v>-691.6</v>
      </c>
      <c r="D34" s="25">
        <f t="shared" si="4"/>
        <v>-420</v>
      </c>
      <c r="E34" s="25">
        <f t="shared" si="4"/>
        <v>-1040</v>
      </c>
      <c r="F34" s="18">
        <f t="shared" si="4"/>
        <v>0</v>
      </c>
      <c r="G34" s="18">
        <f t="shared" si="4"/>
        <v>0</v>
      </c>
      <c r="H34" s="18">
        <f t="shared" si="4"/>
        <v>0</v>
      </c>
      <c r="J34" s="1"/>
      <c r="K34" s="19"/>
      <c r="L34" s="1"/>
      <c r="M34" s="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1:87" ht="14.25" customHeight="1" x14ac:dyDescent="0.25">
      <c r="A35" s="32" t="s">
        <v>93</v>
      </c>
      <c r="B35" s="4" t="s">
        <v>32</v>
      </c>
      <c r="C35" s="24">
        <v>200</v>
      </c>
      <c r="D35" s="26">
        <v>150</v>
      </c>
      <c r="E35" s="26">
        <v>150</v>
      </c>
      <c r="J35" s="1"/>
      <c r="K35" s="19"/>
      <c r="L35" s="1"/>
      <c r="M35" s="1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1:87" ht="14.25" customHeight="1" x14ac:dyDescent="0.25">
      <c r="A36" s="33" t="s">
        <v>94</v>
      </c>
      <c r="B36" s="6" t="s">
        <v>33</v>
      </c>
      <c r="C36" s="24">
        <f>235+256.6</f>
        <v>491.6</v>
      </c>
      <c r="D36" s="26">
        <f>150+120</f>
        <v>270</v>
      </c>
      <c r="E36" s="26">
        <f>840+50</f>
        <v>890</v>
      </c>
      <c r="J36" s="1"/>
      <c r="K36" s="19"/>
      <c r="L36" s="1"/>
      <c r="M36" s="1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1:87" ht="14.25" customHeight="1" x14ac:dyDescent="0.25">
      <c r="A37" s="33" t="s">
        <v>95</v>
      </c>
      <c r="B37" s="6" t="s">
        <v>18</v>
      </c>
      <c r="J37" s="1"/>
      <c r="K37" s="19"/>
      <c r="L37" s="1"/>
      <c r="M37" s="1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1:87" ht="14.25" customHeight="1" thickBot="1" x14ac:dyDescent="0.3">
      <c r="A38" s="34" t="s">
        <v>96</v>
      </c>
      <c r="B38" s="11" t="s">
        <v>34</v>
      </c>
      <c r="J38" s="1"/>
      <c r="K38" s="19"/>
      <c r="L38" s="1"/>
      <c r="M38" s="1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1:87" ht="14.25" customHeight="1" thickBot="1" x14ac:dyDescent="0.3">
      <c r="A39" s="28" t="s">
        <v>97</v>
      </c>
      <c r="B39" s="3" t="s">
        <v>35</v>
      </c>
      <c r="C39" s="25">
        <f t="shared" ref="C39:H39" si="5">-1*SUM(C40:C54)</f>
        <v>-3750.77</v>
      </c>
      <c r="D39" s="25">
        <f t="shared" si="5"/>
        <v>-5032.6900000000005</v>
      </c>
      <c r="E39" s="25">
        <f t="shared" si="5"/>
        <v>-6760.07</v>
      </c>
      <c r="F39" s="18">
        <f t="shared" si="5"/>
        <v>0</v>
      </c>
      <c r="G39" s="18">
        <f t="shared" si="5"/>
        <v>0</v>
      </c>
      <c r="H39" s="18">
        <f t="shared" si="5"/>
        <v>0</v>
      </c>
      <c r="J39" s="1"/>
      <c r="K39" s="19"/>
      <c r="L39" s="1"/>
      <c r="M39" s="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1:87" ht="14.25" customHeight="1" x14ac:dyDescent="0.25">
      <c r="A40" s="32" t="s">
        <v>99</v>
      </c>
      <c r="B40" s="4" t="s">
        <v>36</v>
      </c>
      <c r="C40" s="24">
        <v>2432.56</v>
      </c>
      <c r="D40" s="26">
        <v>3434.32</v>
      </c>
      <c r="E40" s="26">
        <v>4774.8900000000003</v>
      </c>
      <c r="J40" s="1"/>
      <c r="K40" s="19"/>
      <c r="L40" s="1"/>
      <c r="M40" s="1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1:87" ht="14.25" customHeight="1" x14ac:dyDescent="0.25">
      <c r="A41" s="33" t="s">
        <v>100</v>
      </c>
      <c r="B41" s="6" t="s">
        <v>37</v>
      </c>
      <c r="C41" s="24">
        <v>175</v>
      </c>
      <c r="D41" s="26">
        <v>255.88</v>
      </c>
      <c r="E41" s="26">
        <v>418.92</v>
      </c>
      <c r="K41" s="19"/>
      <c r="L41" s="1"/>
      <c r="M41" s="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1:87" ht="14.25" customHeight="1" x14ac:dyDescent="0.25">
      <c r="A42" s="32" t="s">
        <v>101</v>
      </c>
      <c r="B42" s="6" t="s">
        <v>38</v>
      </c>
      <c r="C42" s="24">
        <v>171.71</v>
      </c>
      <c r="D42" s="26">
        <v>274.19</v>
      </c>
      <c r="E42" s="26">
        <v>420.86</v>
      </c>
      <c r="K42" s="19"/>
      <c r="L42" s="1"/>
      <c r="M42" s="1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1:87" ht="14.25" customHeight="1" x14ac:dyDescent="0.25">
      <c r="A43" s="33" t="s">
        <v>98</v>
      </c>
      <c r="B43" s="6" t="s">
        <v>39</v>
      </c>
      <c r="C43" s="24">
        <v>492.5</v>
      </c>
      <c r="D43" s="26">
        <v>240.3</v>
      </c>
      <c r="K43" s="19"/>
      <c r="L43" s="1"/>
      <c r="M43" s="1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1:87" ht="14.25" customHeight="1" x14ac:dyDescent="0.25">
      <c r="A44" s="32" t="s">
        <v>102</v>
      </c>
      <c r="B44" s="6" t="s">
        <v>40</v>
      </c>
      <c r="K44" s="19"/>
      <c r="L44" s="1"/>
      <c r="M44" s="1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1:87" ht="14.25" customHeight="1" x14ac:dyDescent="0.25">
      <c r="A45" s="33" t="s">
        <v>103</v>
      </c>
      <c r="B45" s="6" t="s">
        <v>41</v>
      </c>
      <c r="K45" s="19"/>
      <c r="L45" s="1"/>
      <c r="M45" s="1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1:87" ht="14.25" customHeight="1" x14ac:dyDescent="0.25">
      <c r="A46" s="32" t="s">
        <v>104</v>
      </c>
      <c r="B46" s="6" t="s">
        <v>42</v>
      </c>
      <c r="K46" s="19"/>
      <c r="L46" s="1"/>
      <c r="M46" s="1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1:87" ht="14.25" customHeight="1" x14ac:dyDescent="0.25">
      <c r="A47" s="33" t="s">
        <v>105</v>
      </c>
      <c r="B47" s="6" t="s">
        <v>43</v>
      </c>
      <c r="K47" s="19"/>
      <c r="L47" s="1"/>
      <c r="M47" s="1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1:87" ht="14.25" customHeight="1" x14ac:dyDescent="0.25">
      <c r="A48" s="32" t="s">
        <v>106</v>
      </c>
      <c r="B48" s="6" t="s">
        <v>44</v>
      </c>
      <c r="K48" s="19"/>
      <c r="L48" s="1"/>
      <c r="M48" s="1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1:87" ht="14.25" customHeight="1" x14ac:dyDescent="0.25">
      <c r="A49" s="33" t="s">
        <v>107</v>
      </c>
      <c r="B49" s="6" t="s">
        <v>45</v>
      </c>
      <c r="C49" s="24">
        <v>444</v>
      </c>
      <c r="D49" s="26">
        <v>828</v>
      </c>
      <c r="E49" s="26">
        <v>890.4</v>
      </c>
      <c r="K49" s="19"/>
      <c r="L49" s="1"/>
      <c r="M49" s="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1:87" ht="14.25" customHeight="1" x14ac:dyDescent="0.25">
      <c r="A50" s="32" t="s">
        <v>108</v>
      </c>
      <c r="B50" s="6" t="s">
        <v>46</v>
      </c>
      <c r="K50" s="19"/>
      <c r="L50" s="1"/>
      <c r="M50" s="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1:87" ht="14.25" customHeight="1" x14ac:dyDescent="0.25">
      <c r="A51" s="33" t="s">
        <v>109</v>
      </c>
      <c r="B51" s="6" t="s">
        <v>47</v>
      </c>
      <c r="E51" s="26">
        <v>220</v>
      </c>
      <c r="K51" s="19"/>
      <c r="L51" s="1"/>
      <c r="M51" s="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1:87" ht="14.25" customHeight="1" x14ac:dyDescent="0.25">
      <c r="A52" s="32" t="s">
        <v>110</v>
      </c>
      <c r="B52" s="6" t="s">
        <v>48</v>
      </c>
      <c r="K52" s="19"/>
      <c r="L52" s="1"/>
      <c r="M52" s="1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1:87" ht="14.25" customHeight="1" x14ac:dyDescent="0.25">
      <c r="A53" s="33" t="s">
        <v>111</v>
      </c>
      <c r="B53" s="6" t="s">
        <v>49</v>
      </c>
      <c r="C53" s="24">
        <v>35</v>
      </c>
      <c r="E53" s="26">
        <v>35</v>
      </c>
      <c r="K53" s="19"/>
      <c r="L53" s="1"/>
      <c r="M53" s="1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1:87" ht="14.25" customHeight="1" thickBot="1" x14ac:dyDescent="0.3">
      <c r="A54" s="32" t="s">
        <v>112</v>
      </c>
      <c r="B54" s="11" t="s">
        <v>50</v>
      </c>
      <c r="K54" s="19"/>
      <c r="L54" s="1"/>
      <c r="M54" s="1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1:87" ht="14.25" customHeight="1" thickBot="1" x14ac:dyDescent="0.3">
      <c r="A55" s="28" t="s">
        <v>113</v>
      </c>
      <c r="B55" s="3" t="s">
        <v>51</v>
      </c>
      <c r="C55" s="25">
        <f t="shared" ref="C55:H55" si="6">-1*SUM(C56:C58)</f>
        <v>0</v>
      </c>
      <c r="D55" s="25">
        <f t="shared" si="6"/>
        <v>0</v>
      </c>
      <c r="E55" s="25">
        <f t="shared" si="6"/>
        <v>0</v>
      </c>
      <c r="F55" s="18">
        <f t="shared" si="6"/>
        <v>0</v>
      </c>
      <c r="G55" s="18">
        <f t="shared" si="6"/>
        <v>0</v>
      </c>
      <c r="H55" s="18">
        <f t="shared" si="6"/>
        <v>0</v>
      </c>
      <c r="K55" s="19"/>
      <c r="L55" s="1"/>
      <c r="M55" s="1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1:87" ht="14.25" customHeight="1" x14ac:dyDescent="0.25">
      <c r="A56" s="32" t="s">
        <v>114</v>
      </c>
      <c r="B56" s="4" t="s">
        <v>52</v>
      </c>
      <c r="K56" s="19"/>
      <c r="L56" s="1"/>
      <c r="M56" s="1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1:87" ht="14.25" customHeight="1" x14ac:dyDescent="0.25">
      <c r="A57" s="33" t="s">
        <v>115</v>
      </c>
      <c r="B57" s="6" t="s">
        <v>53</v>
      </c>
      <c r="K57" s="19"/>
      <c r="L57" s="1"/>
      <c r="M57" s="1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1:87" ht="14.4" thickBot="1" x14ac:dyDescent="0.3">
      <c r="A58" s="34" t="s">
        <v>116</v>
      </c>
      <c r="B58" s="11" t="s">
        <v>17</v>
      </c>
      <c r="K58" s="19"/>
      <c r="L58" s="1"/>
      <c r="M58" s="1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1:87" ht="13.5" customHeight="1" thickBot="1" x14ac:dyDescent="0.3">
      <c r="A59" s="29" t="s">
        <v>117</v>
      </c>
      <c r="B59" s="12" t="s">
        <v>54</v>
      </c>
      <c r="C59" s="25">
        <f t="shared" ref="C59:H59" si="7">-1*SUM(C60:C63)</f>
        <v>0</v>
      </c>
      <c r="D59" s="25">
        <f t="shared" si="7"/>
        <v>0</v>
      </c>
      <c r="E59" s="25">
        <f t="shared" si="7"/>
        <v>0</v>
      </c>
      <c r="F59" s="18">
        <f t="shared" si="7"/>
        <v>0</v>
      </c>
      <c r="G59" s="18">
        <f t="shared" si="7"/>
        <v>0</v>
      </c>
      <c r="H59" s="18">
        <f t="shared" si="7"/>
        <v>0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1:87" x14ac:dyDescent="0.25">
      <c r="A60" s="32" t="s">
        <v>118</v>
      </c>
      <c r="B60" s="4" t="s">
        <v>55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1:87" x14ac:dyDescent="0.25">
      <c r="A61" s="33" t="s">
        <v>119</v>
      </c>
      <c r="B61" s="6" t="s">
        <v>0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1:87" x14ac:dyDescent="0.25">
      <c r="A62" s="32" t="s">
        <v>120</v>
      </c>
      <c r="B62" s="6" t="s">
        <v>56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1:87" ht="14.4" thickBot="1" x14ac:dyDescent="0.3">
      <c r="A63" s="33" t="s">
        <v>121</v>
      </c>
      <c r="B63" s="11" t="s">
        <v>57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1:87" ht="14.4" thickBot="1" x14ac:dyDescent="0.3">
      <c r="A64" s="29" t="s">
        <v>122</v>
      </c>
      <c r="B64" s="12" t="s">
        <v>58</v>
      </c>
      <c r="C64" s="25">
        <f t="shared" ref="C64:H64" si="8">-1*SUM(C65:C71)</f>
        <v>-180</v>
      </c>
      <c r="D64" s="25">
        <f t="shared" si="8"/>
        <v>-320</v>
      </c>
      <c r="E64" s="25">
        <f t="shared" si="8"/>
        <v>-200</v>
      </c>
      <c r="F64" s="18">
        <f t="shared" si="8"/>
        <v>0</v>
      </c>
      <c r="G64" s="18">
        <f t="shared" si="8"/>
        <v>0</v>
      </c>
      <c r="H64" s="18">
        <f t="shared" si="8"/>
        <v>0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1:87" x14ac:dyDescent="0.25">
      <c r="A65" s="32" t="s">
        <v>123</v>
      </c>
      <c r="B65" s="4" t="s">
        <v>59</v>
      </c>
      <c r="C65" s="24">
        <v>150</v>
      </c>
      <c r="D65" s="23">
        <v>100</v>
      </c>
      <c r="E65" s="23">
        <v>200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1:87" x14ac:dyDescent="0.25">
      <c r="A66" s="33" t="s">
        <v>124</v>
      </c>
      <c r="B66" s="6" t="s">
        <v>60</v>
      </c>
      <c r="C66" s="24">
        <v>30</v>
      </c>
      <c r="D66" s="26">
        <v>220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1:87" x14ac:dyDescent="0.25">
      <c r="A67" s="32" t="s">
        <v>125</v>
      </c>
      <c r="B67" s="6" t="s">
        <v>61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 x14ac:dyDescent="0.25">
      <c r="A68" s="33" t="s">
        <v>126</v>
      </c>
      <c r="B68" s="6" t="s">
        <v>62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 x14ac:dyDescent="0.25">
      <c r="A69" s="32" t="s">
        <v>127</v>
      </c>
      <c r="B69" s="6" t="s">
        <v>63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 x14ac:dyDescent="0.25">
      <c r="A70" s="33" t="s">
        <v>128</v>
      </c>
      <c r="B70" s="6" t="s">
        <v>64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 ht="14.4" thickBot="1" x14ac:dyDescent="0.3">
      <c r="A71" s="32" t="s">
        <v>129</v>
      </c>
      <c r="B71" s="6" t="s">
        <v>65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 ht="12.75" customHeight="1" thickBot="1" x14ac:dyDescent="0.3">
      <c r="A72" s="30"/>
      <c r="B72" s="20"/>
      <c r="C72" s="25">
        <f t="shared" ref="C72:H72" si="9">C2+SUM(C64,C59,C55,C39,C34,C29,C23,C10)</f>
        <v>7113.9699999999975</v>
      </c>
      <c r="D72" s="25">
        <f t="shared" si="9"/>
        <v>11368.809999999994</v>
      </c>
      <c r="E72" s="25">
        <f>E2+SUM(E64,E59,E55,E39,E34,E29,E23,E10)</f>
        <v>17252.440000000002</v>
      </c>
      <c r="F72" s="18">
        <f t="shared" si="9"/>
        <v>31323.25</v>
      </c>
      <c r="G72" s="18">
        <f t="shared" si="9"/>
        <v>0</v>
      </c>
      <c r="H72" s="18">
        <f t="shared" si="9"/>
        <v>0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 ht="14.4" thickBot="1" x14ac:dyDescent="0.3">
      <c r="B73" s="5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 ht="14.4" thickBot="1" x14ac:dyDescent="0.3">
      <c r="B74" s="12" t="s">
        <v>72</v>
      </c>
      <c r="C74" s="23">
        <v>5729.78</v>
      </c>
      <c r="D74" s="23">
        <v>7594.07</v>
      </c>
      <c r="E74" s="23">
        <v>9147.86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 ht="14.4" thickBot="1" x14ac:dyDescent="0.3">
      <c r="B75" s="12" t="s">
        <v>67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 ht="14.4" thickBot="1" x14ac:dyDescent="0.3">
      <c r="B76" s="12" t="s">
        <v>68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 ht="14.4" thickBot="1" x14ac:dyDescent="0.3">
      <c r="B77" s="12" t="s">
        <v>69</v>
      </c>
    </row>
    <row r="78" spans="1:87" ht="14.4" thickBot="1" x14ac:dyDescent="0.3">
      <c r="B78" s="12" t="s">
        <v>70</v>
      </c>
    </row>
    <row r="79" spans="1:87" ht="14.4" thickBot="1" x14ac:dyDescent="0.3">
      <c r="B79" s="12" t="s">
        <v>71</v>
      </c>
      <c r="C79" s="23">
        <v>232057.87460000001</v>
      </c>
      <c r="D79" s="23">
        <v>233683.92980000001</v>
      </c>
      <c r="E79" s="23">
        <v>249768.31022899988</v>
      </c>
      <c r="F79" s="16">
        <v>266033.49112399964</v>
      </c>
    </row>
  </sheetData>
  <sortState xmlns:xlrd2="http://schemas.microsoft.com/office/spreadsheetml/2017/richdata2" ref="K27:M58">
    <sortCondition ref="L27:L58"/>
    <sortCondition ref="M27:M58"/>
  </sortState>
  <phoneticPr fontId="6" type="noConversion"/>
  <pageMargins left="0.7" right="0.7" top="0.75" bottom="0.75" header="0.3" footer="0.3"/>
  <pageSetup orientation="portrait" r:id="rId1"/>
  <ignoredErrors>
    <ignoredError sqref="A2:A71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DANFe Retrato</dc:title>
  <dc:creator>silvi</dc:creator>
  <cp:lastModifiedBy>Silvio Costa</cp:lastModifiedBy>
  <dcterms:created xsi:type="dcterms:W3CDTF">2022-10-06T17:21:00Z</dcterms:created>
  <dcterms:modified xsi:type="dcterms:W3CDTF">2022-12-01T20:22:11Z</dcterms:modified>
</cp:coreProperties>
</file>