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featurePropertyBag/featurePropertyBag.xml" ContentType="application/vnd.ms-excel.featurepropertyba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ThisWorkbook" defaultThemeVersion="202300"/>
  <mc:AlternateContent xmlns:mc="http://schemas.openxmlformats.org/markup-compatibility/2006">
    <mc:Choice Requires="x15">
      <x15ac:absPath xmlns:x15ac="http://schemas.microsoft.com/office/spreadsheetml/2010/11/ac" url="C:\Users\jjuga\OneDrive\Desktop\financial Dashboard\"/>
    </mc:Choice>
  </mc:AlternateContent>
  <xr:revisionPtr revIDLastSave="0" documentId="13_ncr:1_{98E62F8D-4B54-4C90-8458-8561F37E2835}" xr6:coauthVersionLast="47" xr6:coauthVersionMax="47" xr10:uidLastSave="{00000000-0000-0000-0000-000000000000}"/>
  <bookViews>
    <workbookView xWindow="-108" yWindow="-108" windowWidth="23256" windowHeight="12456" tabRatio="455" activeTab="5" xr2:uid="{F037121F-4D06-4438-96B9-01B94E02E444}"/>
  </bookViews>
  <sheets>
    <sheet name="HistoricalFS" sheetId="25" r:id="rId1"/>
    <sheet name="pivot " sheetId="45" state="hidden" r:id="rId2"/>
    <sheet name="Ratio Analysis" sheetId="31" r:id="rId3"/>
    <sheet name="Dashboard" sheetId="52" r:id="rId4"/>
    <sheet name="Ratio Board" sheetId="55" r:id="rId5"/>
    <sheet name="Comparative" sheetId="56" r:id="rId6"/>
    <sheet name="pivot 2" sheetId="58" state="hidden" r:id="rId7"/>
    <sheet name="Ratio Analysis Data" sheetId="48" state="hidden" r:id="rId8"/>
    <sheet name="Consolidated Data" sheetId="37" state="hidden" r:id="rId9"/>
    <sheet name="logo sheet" sheetId="51" state="hidden" r:id="rId10"/>
    <sheet name="JSW RAW DATA" sheetId="18" state="hidden" r:id="rId11"/>
    <sheet name="TATA RAW DATA" sheetId="4" state="hidden" r:id="rId12"/>
    <sheet name="SAIL RAW DATA" sheetId="23" state="hidden" r:id="rId13"/>
  </sheets>
  <definedNames>
    <definedName name="_xlcn.WorksheetConnection_ConsolidatedDataA1G981" hidden="1">'Consolidated Data'!$A$1:$G$98</definedName>
    <definedName name="_xlcn.WorksheetConnection_FinancialDashboard.xlsxFinancialData1" hidden="1">FinancialData[]</definedName>
    <definedName name="_xlcn.WorksheetConnection_FinancialDashboard.xlsxLogo_table1" hidden="1">Logo_table[]</definedName>
    <definedName name="comparative">Comparative!$A$1</definedName>
    <definedName name="Comparative_analysis">'Ratio Board'!$A$1</definedName>
    <definedName name="delete">JSW_RAW_DATA[#All]</definedName>
    <definedName name="delete2">SAIL_RAW_DATA[#All]</definedName>
    <definedName name="delete3">TATA_RAW_DATA[#All]</definedName>
    <definedName name="ExternalData_1" localSheetId="7" hidden="1">'Ratio Analysis Data'!$A$1:$D$486</definedName>
    <definedName name="ExternalData_1" localSheetId="11" hidden="1">'TATA RAW DATA'!$A$1:$F$33</definedName>
    <definedName name="ExternalData_10" localSheetId="10" hidden="1">'JSW RAW DATA'!$A$1:$F$34</definedName>
    <definedName name="ExternalData_15" localSheetId="12" hidden="1">'SAIL RAW DATA'!$A$1:$F$33</definedName>
    <definedName name="ExternalData_2" localSheetId="8" hidden="1">'Consolidated Data'!$A$1:$F$98</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JSW_Data" localSheetId="5">JSW_RAW_DATA[#All]</definedName>
    <definedName name="JSW_Data" localSheetId="4">JSW_RAW_DATA[#All]</definedName>
    <definedName name="JSW_Data">JSW_RAW_DATA[#All]</definedName>
    <definedName name="JSW_Logo">"Picture 2"</definedName>
    <definedName name="JSW_PIC">'logo sheet'!$B$1</definedName>
    <definedName name="JSWpic">'logo sheet'!$B$1</definedName>
    <definedName name="Ratio_analysis">'Ratio Board'!$A$1</definedName>
    <definedName name="Sail_Data" localSheetId="5">SAIL_RAW_DATA[#All]</definedName>
    <definedName name="Sail_Data" localSheetId="4">SAIL_RAW_DATA[#All]</definedName>
    <definedName name="Sail_Data">SAIL_RAW_DATA[#All]</definedName>
    <definedName name="SAIL_logo">"Picture 5"</definedName>
    <definedName name="SAILpic">'logo sheet'!$A$1</definedName>
    <definedName name="Slicer_Company">#N/A</definedName>
    <definedName name="Slicer_particular">#N/A</definedName>
    <definedName name="Slicer_particular1">#N/A</definedName>
    <definedName name="Slicer_particular2">#N/A</definedName>
    <definedName name="Slicer_particular3">#N/A</definedName>
    <definedName name="Slicer_Year">#N/A</definedName>
    <definedName name="Standalone">Dashboard!$A$1</definedName>
    <definedName name="tatapic">'logo sheet'!$C$1</definedName>
    <definedName name="TataSteel_Data" localSheetId="5">TATA_RAW_DATA[#All]</definedName>
    <definedName name="TataSteel_Data" localSheetId="4">TATA_RAW_DATA[#All]</definedName>
    <definedName name="TataSteel_Data">TATA_RAW_DATA[#All]</definedName>
    <definedName name="TataSteel_logo">"Picture 4"</definedName>
  </definedNames>
  <calcPr calcId="191029"/>
  <pivotCaches>
    <pivotCache cacheId="834" r:id="rId14"/>
    <pivotCache cacheId="843" r:id="rId15"/>
    <pivotCache cacheId="861" r:id="rId16"/>
    <pivotCache cacheId="867" r:id="rId17"/>
    <pivotCache cacheId="873" r:id="rId18"/>
  </pivotCaches>
  <extLst>
    <ext xmlns:x14="http://schemas.microsoft.com/office/spreadsheetml/2009/9/main" uri="{876F7934-8845-4945-9796-88D515C7AA90}">
      <x14:pivotCaches>
        <pivotCache cacheId="790" r:id="rId19"/>
        <pivotCache cacheId="803" r:id="rId20"/>
      </x14:pivotCaches>
    </ext>
    <ext xmlns:x14="http://schemas.microsoft.com/office/spreadsheetml/2009/9/main" uri="{BBE1A952-AA13-448e-AADC-164F8A28A991}">
      <x14:slicerCaches>
        <x14:slicerCache r:id="rId21"/>
        <x14:slicerCache r:id="rId22"/>
        <x14:slicerCache r:id="rId23"/>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Logo_table" name="Logo_table" connection="WorksheetConnection_Financial Dashboard.xlsx!Logo_table"/>
          <x15:modelTable id="Range" name="Consolidated Data model" connection="WorksheetConnection_Consolidated Data!$A$1:$G$98"/>
          <x15:modelTable id="FinancialData" name="FinancialData" connection="WorksheetConnection_Financial Dashboard.xlsx!FinancialData"/>
        </x15:modelTables>
        <x15:modelRelationships>
          <x15:modelRelationship fromTable="Consolidated Data model" fromColumn="Company" toTable="Logo_table" toColumn="Company Nam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37" l="1"/>
  <c r="G3" i="37"/>
  <c r="G4" i="37"/>
  <c r="G5" i="37"/>
  <c r="G6" i="37"/>
  <c r="G7" i="37"/>
  <c r="G8" i="37"/>
  <c r="G9" i="37"/>
  <c r="G10" i="37"/>
  <c r="G11" i="37"/>
  <c r="G12" i="37"/>
  <c r="G13" i="37"/>
  <c r="G14" i="37"/>
  <c r="G15" i="37"/>
  <c r="G16" i="37"/>
  <c r="G17" i="37"/>
  <c r="G18" i="37"/>
  <c r="G19" i="37"/>
  <c r="G20" i="37"/>
  <c r="G21" i="37"/>
  <c r="G22" i="37"/>
  <c r="G23" i="37"/>
  <c r="G24" i="37"/>
  <c r="G25" i="37"/>
  <c r="G26" i="37"/>
  <c r="G27" i="37"/>
  <c r="G28" i="37"/>
  <c r="G29" i="37"/>
  <c r="G30" i="37"/>
  <c r="G31" i="37"/>
  <c r="G32" i="37"/>
  <c r="G33" i="37"/>
  <c r="G34" i="37"/>
  <c r="G35" i="37"/>
  <c r="G36" i="37"/>
  <c r="G37" i="37"/>
  <c r="G38" i="37"/>
  <c r="G39" i="37"/>
  <c r="G40" i="37"/>
  <c r="G41" i="37"/>
  <c r="G42" i="37"/>
  <c r="G43" i="37"/>
  <c r="G44" i="37"/>
  <c r="G45" i="37"/>
  <c r="G46" i="37"/>
  <c r="G47" i="37"/>
  <c r="G48" i="37"/>
  <c r="G49" i="37"/>
  <c r="G50" i="37"/>
  <c r="G51" i="37"/>
  <c r="G52" i="37"/>
  <c r="G53" i="37"/>
  <c r="G54" i="37"/>
  <c r="G55" i="37"/>
  <c r="G56" i="37"/>
  <c r="G57" i="37"/>
  <c r="G58" i="37"/>
  <c r="G59" i="37"/>
  <c r="G60" i="37"/>
  <c r="G61" i="37"/>
  <c r="G62" i="37"/>
  <c r="G63" i="37"/>
  <c r="G64" i="37"/>
  <c r="G65" i="37"/>
  <c r="G66" i="37"/>
  <c r="G67" i="37"/>
  <c r="G68" i="37"/>
  <c r="G69" i="37"/>
  <c r="G70" i="37"/>
  <c r="G71" i="37"/>
  <c r="G72" i="37"/>
  <c r="G73" i="37"/>
  <c r="G74" i="37"/>
  <c r="G75" i="37"/>
  <c r="G76" i="37"/>
  <c r="G77" i="37"/>
  <c r="G78" i="37"/>
  <c r="G79" i="37"/>
  <c r="G80" i="37"/>
  <c r="G81" i="37"/>
  <c r="G82" i="37"/>
  <c r="G83" i="37"/>
  <c r="G84" i="37"/>
  <c r="G85" i="37"/>
  <c r="G86" i="37"/>
  <c r="G87" i="37"/>
  <c r="G88" i="37"/>
  <c r="G89" i="37"/>
  <c r="G90" i="37"/>
  <c r="G91" i="37"/>
  <c r="G92" i="37"/>
  <c r="G93" i="37"/>
  <c r="G94" i="37"/>
  <c r="G95" i="37"/>
  <c r="G96" i="37"/>
  <c r="G97" i="37"/>
  <c r="G98" i="37"/>
  <c r="I9" i="51"/>
  <c r="I7" i="51"/>
  <c r="I8" i="51"/>
  <c r="D1" i="25"/>
  <c r="B1" i="31" s="1"/>
  <c r="R1" i="25"/>
  <c r="S1" i="25" s="1" a="1"/>
  <c r="S1" i="25" s="1"/>
  <c r="B2" i="25"/>
  <c r="C6" i="25"/>
  <c r="E6" i="25"/>
  <c r="D6" i="25"/>
  <c r="H15" i="37" a="1"/>
  <c r="H15" i="37" s="1"/>
  <c r="H16" i="37" a="1"/>
  <c r="H16" i="37" s="1"/>
  <c r="H17" i="37" a="1"/>
  <c r="H17" i="37" s="1"/>
  <c r="H18" i="37" a="1"/>
  <c r="H18" i="37" s="1"/>
  <c r="H19" i="37" a="1"/>
  <c r="H19" i="37" s="1"/>
  <c r="H20" i="37" a="1"/>
  <c r="H20" i="37" s="1"/>
  <c r="H21" i="37" a="1"/>
  <c r="H21" i="37" s="1"/>
  <c r="H22" i="37" a="1"/>
  <c r="H22" i="37" s="1"/>
  <c r="H23" i="37" a="1"/>
  <c r="H23" i="37" s="1"/>
  <c r="H24" i="37" a="1"/>
  <c r="H24" i="37" s="1"/>
  <c r="H25" i="37" a="1"/>
  <c r="H25" i="37" s="1"/>
  <c r="H26" i="37" a="1"/>
  <c r="H26" i="37" s="1"/>
  <c r="H27" i="37" a="1"/>
  <c r="H27" i="37" s="1"/>
  <c r="H28" i="37" a="1"/>
  <c r="H28" i="37" s="1"/>
  <c r="H29" i="37" a="1"/>
  <c r="H29" i="37" s="1"/>
  <c r="H30" i="37" a="1"/>
  <c r="H30" i="37" s="1"/>
  <c r="H31" i="37" a="1"/>
  <c r="H31" i="37" s="1"/>
  <c r="H32" i="37" a="1"/>
  <c r="H32" i="37" s="1"/>
  <c r="H33" i="37" a="1"/>
  <c r="H33" i="37" s="1"/>
  <c r="H34" i="37" a="1"/>
  <c r="H34" i="37" s="1"/>
  <c r="H35" i="37" a="1"/>
  <c r="H35" i="37" s="1"/>
  <c r="H36" i="37" a="1"/>
  <c r="H36" i="37" s="1"/>
  <c r="H37" i="37" a="1"/>
  <c r="H37" i="37" s="1"/>
  <c r="H38" i="37" a="1"/>
  <c r="H38" i="37" s="1"/>
  <c r="H39" i="37" a="1"/>
  <c r="H39" i="37" s="1"/>
  <c r="H40" i="37" a="1"/>
  <c r="H40" i="37" s="1"/>
  <c r="H41" i="37" a="1"/>
  <c r="H41" i="37" s="1"/>
  <c r="H42" i="37" a="1"/>
  <c r="H42" i="37" s="1"/>
  <c r="H43" i="37" a="1"/>
  <c r="H43" i="37" s="1"/>
  <c r="H44" i="37" a="1"/>
  <c r="H44" i="37" s="1"/>
  <c r="H45" i="37" a="1"/>
  <c r="H45" i="37" s="1"/>
  <c r="H46" i="37" a="1"/>
  <c r="H46" i="37" s="1"/>
  <c r="H47" i="37" a="1"/>
  <c r="H47" i="37" s="1"/>
  <c r="H48" i="37" a="1"/>
  <c r="H48" i="37" s="1"/>
  <c r="H49" i="37" a="1"/>
  <c r="H49" i="37" s="1"/>
  <c r="H50" i="37" a="1"/>
  <c r="H50" i="37" s="1"/>
  <c r="H51" i="37" a="1"/>
  <c r="H51" i="37" s="1"/>
  <c r="H52" i="37" a="1"/>
  <c r="H52" i="37" s="1"/>
  <c r="H53" i="37" a="1"/>
  <c r="H53" i="37" s="1"/>
  <c r="H54" i="37" a="1"/>
  <c r="H54" i="37" s="1"/>
  <c r="H55" i="37" a="1"/>
  <c r="H55" i="37" s="1"/>
  <c r="H56" i="37" a="1"/>
  <c r="H56" i="37" s="1"/>
  <c r="H57" i="37" a="1"/>
  <c r="H57" i="37" s="1"/>
  <c r="H58" i="37" a="1"/>
  <c r="H58" i="37" s="1"/>
  <c r="H59" i="37" a="1"/>
  <c r="H59" i="37" s="1"/>
  <c r="H60" i="37" a="1"/>
  <c r="H60" i="37" s="1"/>
  <c r="H61" i="37" a="1"/>
  <c r="H61" i="37" s="1"/>
  <c r="H62" i="37" a="1"/>
  <c r="H62" i="37" s="1"/>
  <c r="H63" i="37" a="1"/>
  <c r="H63" i="37" s="1"/>
  <c r="H64" i="37" a="1"/>
  <c r="H64" i="37" s="1"/>
  <c r="H65" i="37" a="1"/>
  <c r="H65" i="37" s="1"/>
  <c r="H3" i="37" a="1"/>
  <c r="H3" i="37" s="1"/>
  <c r="H4" i="37" a="1"/>
  <c r="H4" i="37" s="1"/>
  <c r="H5" i="37" a="1"/>
  <c r="H5" i="37" s="1"/>
  <c r="H6" i="37" a="1"/>
  <c r="H6" i="37" s="1"/>
  <c r="H7" i="37" a="1"/>
  <c r="H7" i="37" s="1"/>
  <c r="H8" i="37" a="1"/>
  <c r="H8" i="37" s="1"/>
  <c r="H9" i="37" a="1"/>
  <c r="H9" i="37" s="1"/>
  <c r="H10" i="37" a="1"/>
  <c r="H10" i="37" s="1"/>
  <c r="H11" i="37" a="1"/>
  <c r="H11" i="37" s="1"/>
  <c r="H12" i="37" a="1"/>
  <c r="H12" i="37" s="1"/>
  <c r="H13" i="37" a="1"/>
  <c r="H13" i="37" s="1"/>
  <c r="H14" i="37" a="1"/>
  <c r="H14" i="37" s="1"/>
  <c r="C6" i="31"/>
  <c r="B3" i="31"/>
  <c r="D4" i="31"/>
  <c r="E4" i="31"/>
  <c r="F4" i="31"/>
  <c r="G4" i="31"/>
  <c r="C4" i="31"/>
  <c r="D39" i="25"/>
  <c r="E39" i="25"/>
  <c r="F39" i="25"/>
  <c r="G39" i="25"/>
  <c r="C39" i="25"/>
  <c r="D36" i="25"/>
  <c r="D29" i="31" s="1"/>
  <c r="E36" i="25"/>
  <c r="E29" i="31" s="1"/>
  <c r="F36" i="25"/>
  <c r="F29" i="31" s="1"/>
  <c r="G36" i="25"/>
  <c r="G29" i="31" s="1"/>
  <c r="C36" i="25"/>
  <c r="C29" i="31" s="1"/>
  <c r="D34" i="25"/>
  <c r="E34" i="25"/>
  <c r="F34" i="25"/>
  <c r="G34" i="25"/>
  <c r="C34" i="25"/>
  <c r="D31" i="25"/>
  <c r="E31" i="25"/>
  <c r="F31" i="25"/>
  <c r="G31" i="25"/>
  <c r="C31" i="25"/>
  <c r="D29" i="25"/>
  <c r="E29" i="25"/>
  <c r="F29" i="25"/>
  <c r="G29" i="25"/>
  <c r="C29" i="25"/>
  <c r="D26" i="25"/>
  <c r="E26" i="25"/>
  <c r="F26" i="25"/>
  <c r="G26" i="25"/>
  <c r="C26" i="25"/>
  <c r="G20" i="25"/>
  <c r="F20" i="25"/>
  <c r="E20" i="25"/>
  <c r="D20" i="25"/>
  <c r="C20" i="25"/>
  <c r="G15" i="25"/>
  <c r="F15" i="25"/>
  <c r="E15" i="25"/>
  <c r="D15" i="25"/>
  <c r="C15" i="25"/>
  <c r="D23" i="25"/>
  <c r="E23" i="25"/>
  <c r="F23" i="25"/>
  <c r="G23" i="25"/>
  <c r="C23" i="25"/>
  <c r="D12" i="25"/>
  <c r="E12" i="25"/>
  <c r="F12" i="25"/>
  <c r="G12" i="25"/>
  <c r="C12" i="25"/>
  <c r="D9" i="25"/>
  <c r="E9" i="25"/>
  <c r="F9" i="25"/>
  <c r="G9" i="25"/>
  <c r="C9" i="25"/>
  <c r="F6" i="25"/>
  <c r="G6" i="25"/>
  <c r="D62" i="25"/>
  <c r="E62" i="25"/>
  <c r="F62" i="25"/>
  <c r="G62" i="25"/>
  <c r="D60" i="25"/>
  <c r="E60" i="25"/>
  <c r="F60" i="25"/>
  <c r="G60" i="25"/>
  <c r="C60" i="25"/>
  <c r="C62" i="25"/>
  <c r="D58" i="25"/>
  <c r="E58" i="25"/>
  <c r="F58" i="25"/>
  <c r="G58" i="25"/>
  <c r="C58" i="25"/>
  <c r="C50" i="25"/>
  <c r="D50" i="25"/>
  <c r="E50" i="25"/>
  <c r="F50" i="25"/>
  <c r="G50" i="25"/>
  <c r="C51" i="25"/>
  <c r="D51" i="25"/>
  <c r="E51" i="25"/>
  <c r="F51" i="25"/>
  <c r="G51" i="25"/>
  <c r="C52" i="25"/>
  <c r="D52" i="25"/>
  <c r="E52" i="25"/>
  <c r="F52" i="25"/>
  <c r="G52" i="25"/>
  <c r="D49" i="25"/>
  <c r="E49" i="25"/>
  <c r="F49" i="25"/>
  <c r="G49" i="25"/>
  <c r="C49" i="25"/>
  <c r="C44" i="25"/>
  <c r="D44" i="25"/>
  <c r="E44" i="25"/>
  <c r="F44" i="25"/>
  <c r="G44" i="25"/>
  <c r="C45" i="25"/>
  <c r="D45" i="25"/>
  <c r="E45" i="25"/>
  <c r="F45" i="25"/>
  <c r="G45" i="25"/>
  <c r="C46" i="25"/>
  <c r="D46" i="25"/>
  <c r="E46" i="25"/>
  <c r="F46" i="25"/>
  <c r="G46" i="25"/>
  <c r="D43" i="25"/>
  <c r="E43" i="25"/>
  <c r="F43" i="25"/>
  <c r="G43" i="25"/>
  <c r="C43" i="25"/>
  <c r="C1" i="55" l="1"/>
  <c r="D26" i="31"/>
  <c r="I29" i="31"/>
  <c r="J29" i="31"/>
  <c r="F33" i="31"/>
  <c r="E33" i="31"/>
  <c r="G24" i="31"/>
  <c r="E24" i="31"/>
  <c r="G26" i="31"/>
  <c r="F24" i="31"/>
  <c r="D24" i="31"/>
  <c r="C33" i="31"/>
  <c r="F26" i="31"/>
  <c r="C24" i="31"/>
  <c r="E26" i="31"/>
  <c r="C26" i="31"/>
  <c r="G33" i="31"/>
  <c r="G31" i="31"/>
  <c r="F31" i="31"/>
  <c r="D33" i="31"/>
  <c r="C31" i="31"/>
  <c r="E31" i="31"/>
  <c r="C21" i="31"/>
  <c r="D31" i="31"/>
  <c r="E9" i="31"/>
  <c r="G9" i="31"/>
  <c r="G8" i="31"/>
  <c r="D9" i="31"/>
  <c r="F8" i="31"/>
  <c r="D8" i="31"/>
  <c r="F9" i="31"/>
  <c r="E8" i="31"/>
  <c r="E10" i="25"/>
  <c r="E16" i="31" s="1"/>
  <c r="G10" i="25"/>
  <c r="G16" i="31" s="1"/>
  <c r="D10" i="25"/>
  <c r="D16" i="31" s="1"/>
  <c r="C10" i="25"/>
  <c r="C16" i="31" s="1"/>
  <c r="F10" i="25"/>
  <c r="F16" i="31" s="1"/>
  <c r="F7" i="25"/>
  <c r="F6" i="31" s="1"/>
  <c r="E7" i="25"/>
  <c r="E6" i="31" s="1"/>
  <c r="G7" i="25"/>
  <c r="G6" i="31" s="1"/>
  <c r="D7" i="25"/>
  <c r="D6" i="31" s="1"/>
  <c r="C53" i="25"/>
  <c r="C25" i="31" s="1"/>
  <c r="D53" i="25"/>
  <c r="D22" i="31" s="1"/>
  <c r="C17" i="25"/>
  <c r="C18" i="25" s="1"/>
  <c r="C12" i="31" s="1"/>
  <c r="G17" i="25"/>
  <c r="F17" i="25"/>
  <c r="E17" i="25"/>
  <c r="D17" i="25"/>
  <c r="G21" i="25"/>
  <c r="C24" i="25"/>
  <c r="C17" i="31" s="1"/>
  <c r="C21" i="25"/>
  <c r="E53" i="25"/>
  <c r="E32" i="31" s="1"/>
  <c r="D47" i="25"/>
  <c r="G53" i="25"/>
  <c r="G25" i="31" s="1"/>
  <c r="F53" i="25"/>
  <c r="F47" i="25"/>
  <c r="E47" i="25"/>
  <c r="G47" i="25"/>
  <c r="C47" i="25"/>
  <c r="G17" i="31"/>
  <c r="F64" i="25"/>
  <c r="D24" i="25"/>
  <c r="D17" i="31" s="1"/>
  <c r="E64" i="25"/>
  <c r="F24" i="25"/>
  <c r="F17" i="31" s="1"/>
  <c r="E24" i="25"/>
  <c r="E17" i="31" s="1"/>
  <c r="F13" i="25"/>
  <c r="E13" i="25"/>
  <c r="C64" i="25"/>
  <c r="E21" i="25"/>
  <c r="F21" i="25"/>
  <c r="D21" i="25"/>
  <c r="D64" i="25"/>
  <c r="G64" i="25"/>
  <c r="J31" i="31" l="1"/>
  <c r="I31" i="31"/>
  <c r="J33" i="31"/>
  <c r="I33" i="31"/>
  <c r="J17" i="31"/>
  <c r="I17" i="31"/>
  <c r="J24" i="31"/>
  <c r="I24" i="31"/>
  <c r="J9" i="31"/>
  <c r="I9" i="31"/>
  <c r="J21" i="31"/>
  <c r="I21" i="31"/>
  <c r="J8" i="31"/>
  <c r="I8" i="31"/>
  <c r="I26" i="31"/>
  <c r="J26" i="31"/>
  <c r="J16" i="31"/>
  <c r="I16" i="31"/>
  <c r="J6" i="31"/>
  <c r="I6" i="31"/>
  <c r="E25" i="31"/>
  <c r="D32" i="31"/>
  <c r="G32" i="31"/>
  <c r="E22" i="31"/>
  <c r="C32" i="31"/>
  <c r="C22" i="31"/>
  <c r="F20" i="31"/>
  <c r="F27" i="31"/>
  <c r="G22" i="31"/>
  <c r="C20" i="31"/>
  <c r="C27" i="31"/>
  <c r="F22" i="31"/>
  <c r="D20" i="31"/>
  <c r="D27" i="31"/>
  <c r="D25" i="31"/>
  <c r="G20" i="31"/>
  <c r="G27" i="31"/>
  <c r="E20" i="31"/>
  <c r="E27" i="31"/>
  <c r="F32" i="31"/>
  <c r="F25" i="31"/>
  <c r="F11" i="31"/>
  <c r="F18" i="31"/>
  <c r="E11" i="31"/>
  <c r="E18" i="31"/>
  <c r="D7" i="31"/>
  <c r="G7" i="31"/>
  <c r="E7" i="31"/>
  <c r="F7" i="31"/>
  <c r="C13" i="25"/>
  <c r="G13" i="25"/>
  <c r="D13" i="25"/>
  <c r="G18" i="25"/>
  <c r="G12" i="31" s="1"/>
  <c r="J25" i="31" l="1"/>
  <c r="I25" i="31"/>
  <c r="J22" i="31"/>
  <c r="I22" i="31"/>
  <c r="J20" i="31"/>
  <c r="I20" i="31"/>
  <c r="I32" i="31"/>
  <c r="J32" i="31"/>
  <c r="J27" i="31"/>
  <c r="I27" i="31"/>
  <c r="I7" i="31"/>
  <c r="J7" i="31"/>
  <c r="C11" i="31"/>
  <c r="C18" i="31"/>
  <c r="G11" i="31"/>
  <c r="G18" i="31"/>
  <c r="D11" i="31"/>
  <c r="D18" i="31"/>
  <c r="E18" i="25"/>
  <c r="E12" i="31" s="1"/>
  <c r="F18" i="25"/>
  <c r="F12" i="31" s="1"/>
  <c r="D18" i="25"/>
  <c r="D12" i="31" s="1"/>
  <c r="G27" i="25"/>
  <c r="G13" i="31" s="1"/>
  <c r="J11" i="31" l="1"/>
  <c r="I11" i="31"/>
  <c r="I12" i="31"/>
  <c r="J12" i="31"/>
  <c r="J18" i="31"/>
  <c r="I18" i="31"/>
  <c r="C27" i="25"/>
  <c r="C13" i="31" s="1"/>
  <c r="F27" i="25"/>
  <c r="F13" i="31" s="1"/>
  <c r="E27" i="25"/>
  <c r="E13" i="31" s="1"/>
  <c r="D27" i="25"/>
  <c r="D13" i="31" s="1"/>
  <c r="G32" i="25"/>
  <c r="G14" i="31" s="1"/>
  <c r="J13" i="31" l="1"/>
  <c r="I13" i="31"/>
  <c r="C32" i="25"/>
  <c r="C14" i="31" s="1"/>
  <c r="E32" i="25"/>
  <c r="E14" i="31" s="1"/>
  <c r="F32" i="25"/>
  <c r="F14" i="31" s="1"/>
  <c r="G37" i="25"/>
  <c r="D32" i="25"/>
  <c r="D14" i="31" s="1"/>
  <c r="J14" i="31" l="1"/>
  <c r="I14" i="31"/>
  <c r="F37" i="25"/>
  <c r="D37" i="25"/>
  <c r="E37" i="2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155E54-C75B-4F21-AE95-809017BB5E78}" keepAlive="1" name="Query - Consolidated Data" description="Connection to the 'Consolidated Data' query in the workbook." type="5" refreshedVersion="8" background="1" saveData="1">
    <dbPr connection="Provider=Microsoft.Mashup.OleDb.1;Data Source=$Workbook$;Location=&quot;Consolidated Data&quot;;Extended Properties=&quot;&quot;" command="SELECT * FROM [Consolidated Data]"/>
  </connection>
  <connection id="2" xr16:uid="{383B61B8-C12A-4C69-ABE0-0BAEE92C8AF2}" keepAlive="1" name="Query - JSW BL" description="Connection to the 'JSW BL' query in the workbook." type="5" refreshedVersion="8" background="1" saveData="1">
    <dbPr connection="Provider=Microsoft.Mashup.OleDb.1;Data Source=$Workbook$;Location=&quot;JSW BL&quot;;Extended Properties=&quot;&quot;" command="SELECT * FROM [JSW BL]"/>
  </connection>
  <connection id="3" xr16:uid="{8C2AC036-9C91-48E5-A11A-5F0CE7C3C9BF}" keepAlive="1" name="Query - JSW Cashflow" description="Connection to the 'JSW Cashflow' query in the workbook." type="5" refreshedVersion="8" background="1" saveData="1">
    <dbPr connection="Provider=Microsoft.Mashup.OleDb.1;Data Source=$Workbook$;Location=&quot;JSW Cashflow&quot;;Extended Properties=&quot;&quot;" command="SELECT * FROM [JSW Cashflow]"/>
  </connection>
  <connection id="4" xr16:uid="{83DAF021-B5A1-42F6-B1F3-B0D79531D11B}" keepAlive="1" name="Query - JSW MISC" description="Connection to the 'JSW MISC' query in the workbook." type="5" refreshedVersion="8" background="1" saveData="1">
    <dbPr connection="Provider=Microsoft.Mashup.OleDb.1;Data Source=$Workbook$;Location=&quot;JSW MISC&quot;;Extended Properties=&quot;&quot;" command="SELECT * FROM [JSW MISC]"/>
  </connection>
  <connection id="5" xr16:uid="{272061E4-C5AC-46FA-8A01-087BCE00897A}" keepAlive="1" name="Query - JSW PL" description="Connection to the 'JSW PL' query in the workbook." type="5" refreshedVersion="0" background="1">
    <dbPr connection="Provider=Microsoft.Mashup.OleDb.1;Data Source=$Workbook$;Location=&quot;JSW PL&quot;;Extended Properties=&quot;&quot;" command="SELECT * FROM [JSW PL]"/>
  </connection>
  <connection id="6" xr16:uid="{22754656-F3BE-4A81-AA86-04B78F506F93}" keepAlive="1" name="Query - JSW RAW DATA" description="Connection to the 'JSW RAW DATA' query in the workbook." type="5" refreshedVersion="8" background="1" refreshOnLoad="1" saveData="1">
    <dbPr connection="Provider=Microsoft.Mashup.OleDb.1;Data Source=$Workbook$;Location=&quot;JSW RAW DATA&quot;;Extended Properties=&quot;&quot;" command="SELECT * FROM [JSW RAW DATA]"/>
  </connection>
  <connection id="7" xr16:uid="{AFA44BE9-7776-4604-B928-0DA17B577AC0}" keepAlive="1" name="Query - Ratio Analysis Data" description="Connection to the 'Ratio Analysis Data' query in the workbook." type="5" refreshedVersion="8" background="1" saveData="1">
    <dbPr connection="Provider=Microsoft.Mashup.OleDb.1;Data Source=$Workbook$;Location=&quot;Ratio Analysis Data&quot;;Extended Properties=&quot;&quot;" command="SELECT * FROM [Ratio Analysis Data]"/>
  </connection>
  <connection id="8" xr16:uid="{415EBE8C-BA85-4BE9-BFFF-F0D9E88BD8EB}" keepAlive="1" name="Query - SAIL BL" description="Connection to the 'SAIL BL' query in the workbook." type="5" refreshedVersion="8" background="1" saveData="1">
    <dbPr connection="Provider=Microsoft.Mashup.OleDb.1;Data Source=$Workbook$;Location=&quot;SAIL BL&quot;;Extended Properties=&quot;&quot;" command="SELECT * FROM [SAIL BL]"/>
  </connection>
  <connection id="9" xr16:uid="{EBDC80D4-E565-40B2-AA01-24372C0DB746}" keepAlive="1" name="Query - SAIL Cashflow" description="Connection to the 'SAIL Cashflow' query in the workbook." type="5" refreshedVersion="8" background="1" saveData="1">
    <dbPr connection="Provider=Microsoft.Mashup.OleDb.1;Data Source=$Workbook$;Location=&quot;SAIL Cashflow&quot;;Extended Properties=&quot;&quot;" command="SELECT * FROM [SAIL Cashflow]"/>
  </connection>
  <connection id="10" xr16:uid="{332B2086-7F26-44F6-AFB9-CA471D93F72D}" keepAlive="1" name="Query - SAIL MISC" description="Connection to the 'SAIL MISC' query in the workbook." type="5" refreshedVersion="8" background="1" saveData="1">
    <dbPr connection="Provider=Microsoft.Mashup.OleDb.1;Data Source=$Workbook$;Location=&quot;SAIL MISC&quot;;Extended Properties=&quot;&quot;" command="SELECT * FROM [SAIL MISC]"/>
  </connection>
  <connection id="11" xr16:uid="{3D7138CC-85C6-493D-B02E-4C1901AECF3B}" keepAlive="1" name="Query - SAIL PL" description="Connection to the 'SAIL PL' query in the workbook." type="5" refreshedVersion="8" background="1" saveData="1">
    <dbPr connection="Provider=Microsoft.Mashup.OleDb.1;Data Source=$Workbook$;Location=&quot;SAIL PL&quot;;Extended Properties=&quot;&quot;" command="SELECT * FROM [SAIL PL]"/>
  </connection>
  <connection id="12" xr16:uid="{9AFE66E1-0965-4FB6-A98A-3FEE74F3538F}" keepAlive="1" name="Query - SAIL RAW DATA" description="Connection to the 'SAIL RAW DATA' query in the workbook." type="5" refreshedVersion="8" background="1" refreshOnLoad="1" saveData="1">
    <dbPr connection="Provider=Microsoft.Mashup.OleDb.1;Data Source=$Workbook$;Location=&quot;SAIL RAW DATA&quot;;Extended Properties=&quot;&quot;" command="SELECT * FROM [SAIL RAW DATA]"/>
  </connection>
  <connection id="13" xr16:uid="{D739D85C-B36E-47AE-A929-D16013628BE7}" keepAlive="1" name="Query - TATA BL" description="Connection to the 'TATA BL' query in the workbook." type="5" refreshedVersion="0" background="1">
    <dbPr connection="Provider=Microsoft.Mashup.OleDb.1;Data Source=$Workbook$;Location=&quot;TATA BL&quot;;Extended Properties=&quot;&quot;" command="SELECT * FROM [TATA BL]"/>
  </connection>
  <connection id="14" xr16:uid="{A52A0641-28EC-4874-9097-F65783D8BC1D}" keepAlive="1" name="Query - TATA Cashflow" description="Connection to the 'TATA Cashflow' query in the workbook." type="5" refreshedVersion="8" background="1" saveData="1">
    <dbPr connection="Provider=Microsoft.Mashup.OleDb.1;Data Source=$Workbook$;Location=&quot;TATA Cashflow&quot;;Extended Properties=&quot;&quot;" command="SELECT * FROM [TATA Cashflow]"/>
  </connection>
  <connection id="15" xr16:uid="{17242BF0-A7E4-4752-B086-86D63A97C23F}" keepAlive="1" name="Query - TATA MISC" description="Connection to the 'TATA MISC' query in the workbook." type="5" refreshedVersion="8" background="1" saveData="1">
    <dbPr connection="Provider=Microsoft.Mashup.OleDb.1;Data Source=$Workbook$;Location=&quot;TATA MISC&quot;;Extended Properties=&quot;&quot;" command="SELECT * FROM [TATA MISC]"/>
  </connection>
  <connection id="16" xr16:uid="{D119124B-3119-4CFF-B56F-227CAD453640}" keepAlive="1" name="Query - TATA PL" description="Connection to the 'TATA PL' query in the workbook." type="5" refreshedVersion="0" background="1">
    <dbPr connection="Provider=Microsoft.Mashup.OleDb.1;Data Source=$Workbook$;Location=&quot;TATA PL&quot;;Extended Properties=&quot;&quot;" command="SELECT * FROM [TATA PL]"/>
  </connection>
  <connection id="17" xr16:uid="{930D2B7B-FC96-4486-A2A1-90B7B98B588F}" keepAlive="1" name="Query - TATA RAW DATA" description="Connection to the 'TATA RAW DATA' query in the workbook." type="5" refreshedVersion="8" background="1" refreshOnLoad="1" saveData="1">
    <dbPr connection="Provider=Microsoft.Mashup.OleDb.1;Data Source=$Workbook$;Location=&quot;TATA RAW DATA&quot;;Extended Properties=&quot;&quot;" command="SELECT * FROM [TATA RAW DATA]"/>
  </connection>
  <connection id="18" xr16:uid="{399BCD7B-5424-4574-BA3E-E747D12D4FFD}"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19" xr16:uid="{0B4B3962-2734-4A2A-9B43-31D8C58F42B6}" name="WorksheetConnection_Consolidated Data!$A$1:$G$98" type="102" refreshedVersion="8" minRefreshableVersion="5">
    <extLst>
      <ext xmlns:x15="http://schemas.microsoft.com/office/spreadsheetml/2010/11/main" uri="{DE250136-89BD-433C-8126-D09CA5730AF9}">
        <x15:connection id="Range">
          <x15:rangePr sourceName="_xlcn.WorksheetConnection_ConsolidatedDataA1G981"/>
        </x15:connection>
      </ext>
    </extLst>
  </connection>
  <connection id="20" xr16:uid="{79B9C42D-3C5B-46BA-85F0-5AC64F597FA0}" name="WorksheetConnection_Financial Dashboard.xlsx!FinancialData" type="102" refreshedVersion="8" minRefreshableVersion="5">
    <extLst>
      <ext xmlns:x15="http://schemas.microsoft.com/office/spreadsheetml/2010/11/main" uri="{DE250136-89BD-433C-8126-D09CA5730AF9}">
        <x15:connection id="FinancialData" autoDelete="1">
          <x15:rangePr sourceName="_xlcn.WorksheetConnection_FinancialDashboard.xlsxFinancialData1"/>
        </x15:connection>
      </ext>
    </extLst>
  </connection>
  <connection id="21" xr16:uid="{0CF8907B-DE2D-4238-9519-8585464D681B}" name="WorksheetConnection_Financial Dashboard.xlsx!Logo_table" type="102" refreshedVersion="8" minRefreshableVersion="5">
    <extLst>
      <ext xmlns:x15="http://schemas.microsoft.com/office/spreadsheetml/2010/11/main" uri="{DE250136-89BD-433C-8126-D09CA5730AF9}">
        <x15:connection id="Logo_table">
          <x15:rangePr sourceName="_xlcn.WorksheetConnection_FinancialDashboard.xlsxLogo_table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3">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 name="XLRICHVALUE" minSupportedVersion="120000" copy="1" pasteAll="1" pasteValues="1" merge="1" splitFirst="1" rowColShift="1" clearFormats="1" clearComments="1" assign="1" coerce="1"/>
  </metadataTypes>
  <metadataStrings count="7">
    <s v="ThisWorkbookDataModel"/>
    <s v="{[Consolidated Data model].[include1].&amp;[Include]}"/>
    <s v="{[Consolidated Data model].[include 2].&amp;[Include]}"/>
    <s v="{[Consolidated Data model].[include 3].&amp;[Include]}"/>
    <s v="{[FinancialData].[Year].&amp;[Mar 2023]}"/>
    <s v="{[FinancialData].[include 1].&amp;[Include]}"/>
    <s v="{[Consolidated Data model].[Company].&amp;[JSW Steel Ltd]}"/>
  </metadataStrings>
  <mdxMetadata count="6">
    <mdx n="0" f="s">
      <ms ns="1" c="0"/>
    </mdx>
    <mdx n="0" f="s">
      <ms ns="2" c="0"/>
    </mdx>
    <mdx n="0" f="s">
      <ms ns="3" c="0"/>
    </mdx>
    <mdx n="0" f="s">
      <ms ns="4" c="0"/>
    </mdx>
    <mdx n="0" f="s">
      <ms ns="5" c="0"/>
    </mdx>
    <mdx n="0" f="s">
      <ms ns="6" c="0"/>
    </mdx>
  </mdxMetadata>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12">
    <bk>
      <rc t="2" v="0"/>
    </bk>
    <bk>
      <rc t="2" v="1"/>
    </bk>
    <bk>
      <rc t="2" v="2"/>
    </bk>
    <bk>
      <rc t="2" v="3"/>
    </bk>
    <bk>
      <rc t="2" v="4"/>
    </bk>
    <bk>
      <rc t="2" v="5"/>
    </bk>
    <bk>
      <rc t="3" v="0"/>
    </bk>
    <bk>
      <rc t="3" v="1"/>
    </bk>
    <bk>
      <rc t="3" v="2"/>
    </bk>
    <bk>
      <rc t="3" v="3"/>
    </bk>
    <bk>
      <rc t="3" v="4"/>
    </bk>
    <bk>
      <rc t="3" v="5"/>
    </bk>
  </valueMetadata>
</metadata>
</file>

<file path=xl/sharedStrings.xml><?xml version="1.0" encoding="utf-8"?>
<sst xmlns="http://schemas.openxmlformats.org/spreadsheetml/2006/main" count="1871" uniqueCount="132">
  <si>
    <t>Mar 2020</t>
  </si>
  <si>
    <t>Mar 2021</t>
  </si>
  <si>
    <t>Mar 2022</t>
  </si>
  <si>
    <t>Mar 2023</t>
  </si>
  <si>
    <t>Mar 2024</t>
  </si>
  <si>
    <t>Equity Capital</t>
  </si>
  <si>
    <t>Reserves</t>
  </si>
  <si>
    <t>Total Liabilities</t>
  </si>
  <si>
    <t>CWIP</t>
  </si>
  <si>
    <t>Investments</t>
  </si>
  <si>
    <t>Total Assets</t>
  </si>
  <si>
    <t>No. of Shareholders</t>
  </si>
  <si>
    <t>Net Cash Flow</t>
  </si>
  <si>
    <t>Operating Profit</t>
  </si>
  <si>
    <t>OPM %</t>
  </si>
  <si>
    <t>Interest</t>
  </si>
  <si>
    <t>Depreciation</t>
  </si>
  <si>
    <t>Profit before tax</t>
  </si>
  <si>
    <t>Tax %</t>
  </si>
  <si>
    <t>EPS in Rs</t>
  </si>
  <si>
    <t>Dividend Payout %</t>
  </si>
  <si>
    <t>particular</t>
  </si>
  <si>
    <t>Cash Flow Statements</t>
  </si>
  <si>
    <t>#</t>
  </si>
  <si>
    <t>Other Liabilities</t>
  </si>
  <si>
    <t>Borrowings</t>
  </si>
  <si>
    <t>Balance Sheet</t>
  </si>
  <si>
    <t>EPS Growth %</t>
  </si>
  <si>
    <t>Net Margins</t>
  </si>
  <si>
    <t>Net Profit</t>
  </si>
  <si>
    <t>Depreciation%Sales</t>
  </si>
  <si>
    <t>Interest % Sales</t>
  </si>
  <si>
    <t>EBITDA Margins</t>
  </si>
  <si>
    <t>EBITDA</t>
  </si>
  <si>
    <t>Sales Growth</t>
  </si>
  <si>
    <t>Sales</t>
  </si>
  <si>
    <t>Income Statement</t>
  </si>
  <si>
    <t>Years</t>
  </si>
  <si>
    <t>Tata Steel</t>
  </si>
  <si>
    <t>JSW Steel Ltd</t>
  </si>
  <si>
    <t>Steel Authority of India Ltd</t>
  </si>
  <si>
    <t>Fixed Assets</t>
  </si>
  <si>
    <t>Borrowings </t>
  </si>
  <si>
    <t>Expenses</t>
  </si>
  <si>
    <t>Other Income</t>
  </si>
  <si>
    <t>Current Assets</t>
  </si>
  <si>
    <t>Cash from Operating Activity</t>
  </si>
  <si>
    <t>Cash from Investing Activity</t>
  </si>
  <si>
    <t>Cash from Financing Activity</t>
  </si>
  <si>
    <t>Promoters</t>
  </si>
  <si>
    <t>FIIs</t>
  </si>
  <si>
    <t>DIIs</t>
  </si>
  <si>
    <t>Government</t>
  </si>
  <si>
    <t>Public</t>
  </si>
  <si>
    <t>Sales </t>
  </si>
  <si>
    <t>Expenses </t>
  </si>
  <si>
    <t>Other Income </t>
  </si>
  <si>
    <t>Net Profit </t>
  </si>
  <si>
    <t>Other Liabilities </t>
  </si>
  <si>
    <t>Fixed Assets </t>
  </si>
  <si>
    <t>Other Assets </t>
  </si>
  <si>
    <t>Cash from Operating Activity </t>
  </si>
  <si>
    <t>Cash from Investing Activity </t>
  </si>
  <si>
    <t>Cash from Financing Activity </t>
  </si>
  <si>
    <t>Promoters </t>
  </si>
  <si>
    <t>FIIs </t>
  </si>
  <si>
    <t>DIIs </t>
  </si>
  <si>
    <t>Government </t>
  </si>
  <si>
    <t>Public </t>
  </si>
  <si>
    <t>Others </t>
  </si>
  <si>
    <t>Profit Before Tax</t>
  </si>
  <si>
    <t>Row Labels</t>
  </si>
  <si>
    <t>Grand Total</t>
  </si>
  <si>
    <t>SalesGrowth</t>
  </si>
  <si>
    <t>EBITDA Growth</t>
  </si>
  <si>
    <t>Net Profit Growth</t>
  </si>
  <si>
    <t>EBITDA Margin</t>
  </si>
  <si>
    <t>Net Profit Margin</t>
  </si>
  <si>
    <t>SalesExpenses%Sales</t>
  </si>
  <si>
    <t>OperatingIncome%Sales</t>
  </si>
  <si>
    <t>Return on Capital Employed</t>
  </si>
  <si>
    <t>Interest Coverage Ratio</t>
  </si>
  <si>
    <t>CFO/Sales</t>
  </si>
  <si>
    <t>CFO/Total Assets</t>
  </si>
  <si>
    <t>CFO/Total Debt</t>
  </si>
  <si>
    <t>-</t>
  </si>
  <si>
    <t>Operating Profit margins</t>
  </si>
  <si>
    <t>Expenses%Sales</t>
  </si>
  <si>
    <t>PBT % Sales</t>
  </si>
  <si>
    <t>trend</t>
  </si>
  <si>
    <t>mean</t>
  </si>
  <si>
    <t>PBT Growth</t>
  </si>
  <si>
    <t>PBT Margin</t>
  </si>
  <si>
    <t>Column Labels</t>
  </si>
  <si>
    <t>JSW Ltd</t>
  </si>
  <si>
    <t>Company</t>
  </si>
  <si>
    <t>Sum of Mar 2020</t>
  </si>
  <si>
    <t>Sum of Mar 2021</t>
  </si>
  <si>
    <t>Sum of Mar 2022</t>
  </si>
  <si>
    <t>Sum of Mar 2023</t>
  </si>
  <si>
    <t>Sum of Mar 2024</t>
  </si>
  <si>
    <t>Year</t>
  </si>
  <si>
    <t>Value</t>
  </si>
  <si>
    <t>Others</t>
  </si>
  <si>
    <t>Operating Profit Margins</t>
  </si>
  <si>
    <t>Return on Equity</t>
  </si>
  <si>
    <t>Current Ratio</t>
  </si>
  <si>
    <t>Return on Assets</t>
  </si>
  <si>
    <t>Asset Turnover Ratio</t>
  </si>
  <si>
    <t>Financial Leverage Ratio</t>
  </si>
  <si>
    <t>Earning Per Share</t>
  </si>
  <si>
    <t>mediain</t>
  </si>
  <si>
    <t>Company Name</t>
  </si>
  <si>
    <t>image</t>
  </si>
  <si>
    <t>include1</t>
  </si>
  <si>
    <t>Include</t>
  </si>
  <si>
    <t>March 2020</t>
  </si>
  <si>
    <t>March 2021</t>
  </si>
  <si>
    <t>March 2022</t>
  </si>
  <si>
    <t>March 2023</t>
  </si>
  <si>
    <t>March 2024</t>
  </si>
  <si>
    <t>image url</t>
  </si>
  <si>
    <t>https://imgs.search.brave.com/lL4dXnWRzDWiCNTu0prZt2GKh-zV9Nbl3bqZ_AAibXw/rs:fit:500:0:0:0/g:ce/aHR0cHM6Ly9sb2dv/d2lrLmNvbS9jb250/ZW50L3VwbG9hZHMv/aW1hZ2VzL3RhdGEt/c3RlZWw3MTE0Lmpw/Zw</t>
  </si>
  <si>
    <t>https://imgs.search.brave.com/12Sl54FAQMkOJHJHbKYqIAb5dPGR3ZW9TsnAtpx8lpo/rs:fit:500:0:0:0/g:ce/aHR0cHM6Ly91cGxv/YWQud2lraW1lZGlh/Lm9yZy93aWtpcGVk/aWEvY29tbW9ucy8w/LzA0L1NBSUxfTG9n/by5QTkc</t>
  </si>
  <si>
    <t>https://imgs.search.brave.com/UgOGyxQ6zK7CJ385vMyPaUoX0JKTgCZz_xwVj93ulzo/rs:fit:500:0:0:0/g:ce/aHR0cHM6Ly9pbWFn/ZXMuc2Vla2xvZ28u/Y29tL2xvZ28tcG5n/LzI0LzEvanN3LXN0/ZWVsLWxvZ28tcG5n/X3NlZWtsb2dvLTI0/ODUzMS5wbmc_dj0x/OTU4NTY4NjQxNDQw/Nzk1MjU2</t>
  </si>
  <si>
    <t>Values</t>
  </si>
  <si>
    <t xml:space="preserve"> </t>
  </si>
  <si>
    <t>include 2</t>
  </si>
  <si>
    <t xml:space="preserve"> March 2020</t>
  </si>
  <si>
    <t>include 3</t>
  </si>
  <si>
    <t>Sum of Value</t>
  </si>
  <si>
    <t>include 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</si>
</sst>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quot;₹&quot;\ #,##0.0;\(&quot;₹&quot;\ #,##0.0\);\-"/>
    <numFmt numFmtId="165" formatCode="&quot;₹&quot;\ #,##0.00"/>
    <numFmt numFmtId="166" formatCode="0.00&quot;x&quot;"/>
  </numFmts>
  <fonts count="13" x14ac:knownFonts="1">
    <font>
      <sz val="11"/>
      <color theme="1"/>
      <name val="Aptos Narrow"/>
      <family val="2"/>
      <scheme val="minor"/>
    </font>
    <font>
      <sz val="11"/>
      <color theme="1"/>
      <name val="calibri"/>
      <family val="2"/>
    </font>
    <font>
      <b/>
      <sz val="11"/>
      <color theme="1"/>
      <name val="calibri"/>
      <family val="2"/>
    </font>
    <font>
      <i/>
      <sz val="11"/>
      <color theme="0" tint="-0.499984740745262"/>
      <name val="calibri"/>
      <family val="2"/>
    </font>
    <font>
      <b/>
      <sz val="11"/>
      <color theme="0"/>
      <name val="calibri"/>
      <family val="2"/>
    </font>
    <font>
      <sz val="8"/>
      <name val="Aptos Narrow"/>
      <family val="2"/>
      <scheme val="minor"/>
    </font>
    <font>
      <sz val="11"/>
      <color theme="1"/>
      <name val="Aptos Narrow"/>
      <family val="2"/>
      <scheme val="minor"/>
    </font>
    <font>
      <b/>
      <sz val="11"/>
      <color theme="0"/>
      <name val="Aptos Narrow"/>
      <family val="2"/>
      <scheme val="minor"/>
    </font>
    <font>
      <sz val="12"/>
      <color theme="1"/>
      <name val="calibri"/>
      <family val="2"/>
    </font>
    <font>
      <b/>
      <sz val="12"/>
      <color rgb="FFFFFFFF"/>
      <name val="Calibri"/>
      <family val="2"/>
    </font>
    <font>
      <sz val="12"/>
      <color theme="1"/>
      <name val="Aptos Narrow"/>
      <family val="2"/>
      <scheme val="minor"/>
    </font>
    <font>
      <b/>
      <sz val="22"/>
      <color rgb="FF00B050"/>
      <name val="calibri"/>
      <family val="2"/>
    </font>
    <font>
      <sz val="14"/>
      <color theme="1"/>
      <name val="calibri"/>
      <family val="2"/>
    </font>
  </fonts>
  <fills count="8">
    <fill>
      <patternFill patternType="none"/>
    </fill>
    <fill>
      <patternFill patternType="gray125"/>
    </fill>
    <fill>
      <patternFill patternType="solid">
        <fgColor theme="3" tint="0.89999084444715716"/>
        <bgColor indexed="64"/>
      </patternFill>
    </fill>
    <fill>
      <patternFill patternType="solid">
        <fgColor theme="0"/>
        <bgColor theme="9" tint="0.79998168889431442"/>
      </patternFill>
    </fill>
    <fill>
      <patternFill patternType="solid">
        <fgColor rgb="FF1E4E79"/>
        <bgColor indexed="64"/>
      </patternFill>
    </fill>
    <fill>
      <patternFill patternType="solid">
        <fgColor theme="9"/>
        <bgColor theme="9"/>
      </patternFill>
    </fill>
    <fill>
      <patternFill patternType="solid">
        <fgColor theme="2"/>
        <bgColor indexed="64"/>
      </patternFill>
    </fill>
    <fill>
      <patternFill patternType="solid">
        <fgColor rgb="FFE3DFEF"/>
        <bgColor indexed="64"/>
      </patternFill>
    </fill>
  </fills>
  <borders count="8">
    <border>
      <left/>
      <right/>
      <top/>
      <bottom/>
      <diagonal/>
    </border>
    <border>
      <left/>
      <right/>
      <top style="hair">
        <color rgb="FF002060"/>
      </top>
      <bottom style="hair">
        <color rgb="FF002060"/>
      </bottom>
      <diagonal/>
    </border>
    <border>
      <left/>
      <right/>
      <top/>
      <bottom style="dotted">
        <color rgb="FF002060"/>
      </bottom>
      <diagonal/>
    </border>
    <border>
      <left/>
      <right style="thin">
        <color theme="9" tint="0.39997558519241921"/>
      </right>
      <top style="thin">
        <color theme="9" tint="0.39997558519241921"/>
      </top>
      <bottom style="thin">
        <color theme="9" tint="0.39997558519241921"/>
      </bottom>
      <diagonal/>
    </border>
    <border>
      <left/>
      <right/>
      <top style="dotted">
        <color rgb="FF002060"/>
      </top>
      <bottom style="dotted">
        <color rgb="FF002060"/>
      </bottom>
      <diagonal/>
    </border>
    <border>
      <left/>
      <right/>
      <top/>
      <bottom style="dashed">
        <color auto="1"/>
      </bottom>
      <diagonal/>
    </border>
    <border>
      <left/>
      <right/>
      <top style="dashed">
        <color auto="1"/>
      </top>
      <bottom/>
      <diagonal/>
    </border>
    <border>
      <left/>
      <right/>
      <top style="dashed">
        <color auto="1"/>
      </top>
      <bottom style="dashed">
        <color auto="1"/>
      </bottom>
      <diagonal/>
    </border>
  </borders>
  <cellStyleXfs count="4">
    <xf numFmtId="0" fontId="0" fillId="0" borderId="0"/>
    <xf numFmtId="0" fontId="1" fillId="0" borderId="0"/>
    <xf numFmtId="9" fontId="1" fillId="0" borderId="0" applyFont="0" applyFill="0" applyBorder="0" applyAlignment="0" applyProtection="0"/>
    <xf numFmtId="9" fontId="6" fillId="0" borderId="0" applyFont="0" applyFill="0" applyBorder="0" applyAlignment="0" applyProtection="0"/>
  </cellStyleXfs>
  <cellXfs count="55">
    <xf numFmtId="0" fontId="0" fillId="0" borderId="0" xfId="0"/>
    <xf numFmtId="0" fontId="1" fillId="0" borderId="0" xfId="1"/>
    <xf numFmtId="164" fontId="2" fillId="0" borderId="0" xfId="1" applyNumberFormat="1" applyFont="1"/>
    <xf numFmtId="0" fontId="2" fillId="0" borderId="0" xfId="1" applyFont="1"/>
    <xf numFmtId="164" fontId="1" fillId="0" borderId="0" xfId="1" applyNumberFormat="1"/>
    <xf numFmtId="164" fontId="2" fillId="0" borderId="1" xfId="1" applyNumberFormat="1" applyFont="1" applyBorder="1"/>
    <xf numFmtId="0" fontId="2" fillId="0" borderId="1" xfId="1" applyFont="1" applyBorder="1"/>
    <xf numFmtId="10" fontId="3" fillId="0" borderId="0" xfId="2" applyNumberFormat="1" applyFont="1"/>
    <xf numFmtId="0" fontId="3" fillId="0" borderId="0" xfId="1" applyFont="1"/>
    <xf numFmtId="165" fontId="1" fillId="0" borderId="0" xfId="1" applyNumberFormat="1"/>
    <xf numFmtId="165" fontId="2" fillId="0" borderId="1" xfId="1" applyNumberFormat="1" applyFont="1" applyBorder="1"/>
    <xf numFmtId="17" fontId="4" fillId="0" borderId="0" xfId="1" applyNumberFormat="1" applyFont="1"/>
    <xf numFmtId="0" fontId="4" fillId="0" borderId="0" xfId="1" applyFont="1"/>
    <xf numFmtId="0" fontId="2" fillId="2" borderId="0" xfId="1" applyFont="1" applyFill="1"/>
    <xf numFmtId="0" fontId="1" fillId="2" borderId="0" xfId="1" applyFill="1"/>
    <xf numFmtId="0" fontId="0" fillId="3" borderId="0" xfId="0" applyFill="1"/>
    <xf numFmtId="10" fontId="1" fillId="0" borderId="0" xfId="3" applyNumberFormat="1" applyFont="1"/>
    <xf numFmtId="0" fontId="0" fillId="0" borderId="0" xfId="0" pivotButton="1"/>
    <xf numFmtId="0" fontId="0" fillId="0" borderId="0" xfId="0" applyAlignment="1">
      <alignment horizontal="left"/>
    </xf>
    <xf numFmtId="9" fontId="0" fillId="0" borderId="0" xfId="3" applyFont="1"/>
    <xf numFmtId="10" fontId="0" fillId="0" borderId="0" xfId="3" applyNumberFormat="1" applyFont="1"/>
    <xf numFmtId="0" fontId="1" fillId="0" borderId="2" xfId="0" applyFont="1" applyBorder="1" applyAlignment="1">
      <alignment wrapText="1"/>
    </xf>
    <xf numFmtId="0" fontId="1" fillId="0" borderId="0" xfId="0" applyFont="1" applyAlignment="1">
      <alignment wrapText="1"/>
    </xf>
    <xf numFmtId="10" fontId="1" fillId="0" borderId="0" xfId="0" applyNumberFormat="1" applyFont="1" applyAlignment="1">
      <alignment horizontal="right" wrapText="1"/>
    </xf>
    <xf numFmtId="10" fontId="1" fillId="0" borderId="2" xfId="0" applyNumberFormat="1" applyFont="1" applyBorder="1" applyAlignment="1">
      <alignment horizontal="right" wrapText="1"/>
    </xf>
    <xf numFmtId="0" fontId="1" fillId="0" borderId="0" xfId="0" applyFont="1" applyAlignment="1">
      <alignment horizontal="right" wrapText="1"/>
    </xf>
    <xf numFmtId="10" fontId="3" fillId="0" borderId="0" xfId="2" applyNumberFormat="1" applyFont="1" applyAlignment="1">
      <alignment horizontal="right"/>
    </xf>
    <xf numFmtId="0" fontId="8" fillId="0" borderId="0" xfId="1" applyFont="1"/>
    <xf numFmtId="0" fontId="10" fillId="0" borderId="0" xfId="0" applyFont="1"/>
    <xf numFmtId="0" fontId="9" fillId="4" borderId="0" xfId="0" applyFont="1" applyFill="1" applyAlignment="1">
      <alignment wrapText="1"/>
    </xf>
    <xf numFmtId="49" fontId="9" fillId="4" borderId="0" xfId="0" applyNumberFormat="1" applyFont="1" applyFill="1" applyAlignment="1">
      <alignment horizontal="right" wrapText="1"/>
    </xf>
    <xf numFmtId="0" fontId="1" fillId="0" borderId="4" xfId="0" applyFont="1" applyBorder="1" applyAlignment="1">
      <alignment wrapText="1"/>
    </xf>
    <xf numFmtId="0" fontId="0" fillId="0" borderId="0" xfId="0">
      <extLst>
        <ext xmlns:xfpb="http://schemas.microsoft.com/office/spreadsheetml/2022/featurepropertybag" uri="{C7286773-470A-42A8-94C5-96B5CB345126}">
          <xfpb:xfComplement i="0"/>
        </ext>
      </extLst>
    </xf>
    <xf numFmtId="0" fontId="7" fillId="5" borderId="3" xfId="0" applyFont="1" applyFill="1" applyBorder="1">
      <extLst>
        <ext xmlns:xfpb="http://schemas.microsoft.com/office/spreadsheetml/2022/featurepropertybag" uri="{C7286773-470A-42A8-94C5-96B5CB345126}">
          <xfpb:xfComplement i="0"/>
        </ext>
      </extLst>
    </xf>
    <xf numFmtId="49" fontId="0" fillId="0" borderId="0" xfId="0" applyNumberFormat="1"/>
    <xf numFmtId="0" fontId="9" fillId="4" borderId="0" xfId="0" applyFont="1" applyFill="1" applyAlignment="1">
      <alignment horizontal="center" wrapText="1"/>
    </xf>
    <xf numFmtId="10" fontId="1" fillId="0" borderId="5" xfId="0" applyNumberFormat="1" applyFont="1" applyBorder="1" applyAlignment="1">
      <alignment horizontal="right" wrapText="1"/>
    </xf>
    <xf numFmtId="0" fontId="1" fillId="0" borderId="6" xfId="0" applyFont="1" applyBorder="1" applyAlignment="1">
      <alignment wrapText="1"/>
    </xf>
    <xf numFmtId="10" fontId="1" fillId="0" borderId="6" xfId="0" applyNumberFormat="1" applyFont="1" applyBorder="1" applyAlignment="1">
      <alignment horizontal="right" wrapText="1"/>
    </xf>
    <xf numFmtId="2" fontId="1" fillId="0" borderId="0" xfId="0" applyNumberFormat="1" applyFont="1" applyAlignment="1">
      <alignment horizontal="right" wrapText="1"/>
    </xf>
    <xf numFmtId="166" fontId="1" fillId="0" borderId="0" xfId="0" applyNumberFormat="1" applyFont="1" applyAlignment="1">
      <alignment horizontal="right" wrapText="1"/>
    </xf>
    <xf numFmtId="2" fontId="1" fillId="0" borderId="5" xfId="0" applyNumberFormat="1" applyFont="1" applyBorder="1" applyAlignment="1">
      <alignment horizontal="right" wrapText="1"/>
    </xf>
    <xf numFmtId="0" fontId="1" fillId="0" borderId="7" xfId="0" applyFont="1" applyBorder="1" applyAlignment="1">
      <alignment wrapText="1"/>
    </xf>
    <xf numFmtId="0" fontId="1" fillId="0" borderId="5" xfId="0" applyFont="1" applyBorder="1" applyAlignment="1">
      <alignment wrapText="1"/>
    </xf>
    <xf numFmtId="49" fontId="9" fillId="4" borderId="0" xfId="0" applyNumberFormat="1" applyFont="1" applyFill="1" applyAlignment="1">
      <alignment horizontal="center" wrapText="1"/>
    </xf>
    <xf numFmtId="0" fontId="0" fillId="6" borderId="0" xfId="0" applyFill="1"/>
    <xf numFmtId="0" fontId="1" fillId="6" borderId="0" xfId="1" applyFill="1"/>
    <xf numFmtId="0" fontId="9" fillId="4" borderId="0" xfId="0" applyFont="1" applyFill="1" applyAlignment="1">
      <alignment horizontal="right" wrapText="1"/>
    </xf>
    <xf numFmtId="0" fontId="12" fillId="6" borderId="0" xfId="1" applyFont="1" applyFill="1"/>
    <xf numFmtId="0" fontId="0" fillId="7" borderId="0" xfId="0" applyFill="1"/>
    <xf numFmtId="0" fontId="9" fillId="4" borderId="0" xfId="0" applyFont="1" applyFill="1" applyAlignment="1">
      <alignment horizontal="center" wrapText="1"/>
    </xf>
    <xf numFmtId="0" fontId="0" fillId="6" borderId="0" xfId="0" applyFill="1" applyAlignment="1">
      <alignment horizontal="center"/>
    </xf>
    <xf numFmtId="0" fontId="0" fillId="7" borderId="0" xfId="0" applyFill="1" applyAlignment="1">
      <alignment horizontal="center"/>
    </xf>
    <xf numFmtId="0" fontId="0" fillId="0" borderId="0" xfId="0" applyNumberFormat="1"/>
    <xf numFmtId="0" fontId="11" fillId="6" borderId="0" xfId="1" quotePrefix="1" applyFont="1" applyFill="1" applyAlignment="1" applyProtection="1">
      <alignment horizontal="center"/>
      <protection locked="0"/>
    </xf>
  </cellXfs>
  <cellStyles count="4">
    <cellStyle name="Normal" xfId="0" builtinId="0"/>
    <cellStyle name="Normal 2" xfId="1" xr:uid="{73145D74-FF49-453D-8C8E-5B3C25916605}"/>
    <cellStyle name="Percent" xfId="3" builtinId="5"/>
    <cellStyle name="Percent 2" xfId="2" xr:uid="{4019F09F-5DEC-45A7-9596-ED4412A9F451}"/>
  </cellStyles>
  <dxfs count="33">
    <dxf>
      <extLst>
        <ext xmlns:xfpb="http://schemas.microsoft.com/office/spreadsheetml/2022/featurepropertybag" uri="{0417FA29-78FA-4A13-93AC-8FF0FAFDF519}">
          <xfpb:DXFComplement i="0"/>
        </ext>
      </extLst>
    </dxf>
    <dxf>
      <extLst>
        <ext xmlns:xfpb="http://schemas.microsoft.com/office/spreadsheetml/2022/featurepropertybag" uri="{0417FA29-78FA-4A13-93AC-8FF0FAFDF519}">
          <xfpb:DXFComplement i="0"/>
        </ext>
      </extLst>
    </dxf>
    <dxf>
      <extLst>
        <ext xmlns:xfpb="http://schemas.microsoft.com/office/spreadsheetml/2022/featurepropertybag" uri="{0417FA29-78FA-4A13-93AC-8FF0FAFDF519}">
          <xfpb:DXFComplement i="0"/>
        </ext>
      </extLst>
    </dxf>
    <dxf>
      <extLst>
        <ext xmlns:xfpb="http://schemas.microsoft.com/office/spreadsheetml/2022/featurepropertybag" uri="{0417FA29-78FA-4A13-93AC-8FF0FAFDF519}">
          <xfpb:DXFComplement i="0"/>
        </ext>
      </extLst>
    </dxf>
    <dxf>
      <extLst>
        <ext xmlns:xfpb="http://schemas.microsoft.com/office/spreadsheetml/2022/featurepropertybag" uri="{0417FA29-78FA-4A13-93AC-8FF0FAFDF519}">
          <xfpb:DXFComplement i="0"/>
        </ext>
      </extLst>
    </dxf>
    <dxf>
      <extLst>
        <ext xmlns:xfpb="http://schemas.microsoft.com/office/spreadsheetml/2022/featurepropertybag" uri="{0417FA29-78FA-4A13-93AC-8FF0FAFDF519}">
          <xfpb:DXFComplement i="0"/>
        </ext>
      </extLst>
    </dxf>
    <dxf>
      <numFmt numFmtId="0" formatCode="General"/>
      <extLst>
        <ext xmlns:xfpb="http://schemas.microsoft.com/office/spreadsheetml/2022/featurepropertybag" uri="{0417FA29-78FA-4A13-93AC-8FF0FAFDF519}">
          <xfpb:DXFComplement i="0"/>
        </ext>
      </extLst>
    </dxf>
    <dxf>
      <font>
        <b val="0"/>
        <i val="0"/>
        <strike val="0"/>
        <condense val="0"/>
        <extend val="0"/>
        <outline val="0"/>
        <shadow val="0"/>
        <u val="none"/>
        <vertAlign val="baseline"/>
        <sz val="11"/>
        <color theme="1"/>
        <name val="Aptos Narrow"/>
        <family val="2"/>
        <scheme val="minor"/>
      </font>
      <numFmt numFmtId="14" formatCode="0.00%"/>
    </dxf>
    <dxf>
      <font>
        <b val="0"/>
        <i val="0"/>
        <strike val="0"/>
        <condense val="0"/>
        <extend val="0"/>
        <outline val="0"/>
        <shadow val="0"/>
        <u val="none"/>
        <vertAlign val="baseline"/>
        <sz val="11"/>
        <color theme="1"/>
        <name val="Aptos Narrow"/>
        <family val="2"/>
        <scheme val="minor"/>
      </font>
      <numFmt numFmtId="14" formatCode="0.00%"/>
    </dxf>
    <dxf>
      <font>
        <b val="0"/>
        <i val="0"/>
        <strike val="0"/>
        <condense val="0"/>
        <extend val="0"/>
        <outline val="0"/>
        <shadow val="0"/>
        <u val="none"/>
        <vertAlign val="baseline"/>
        <sz val="11"/>
        <color theme="1"/>
        <name val="Aptos Narrow"/>
        <family val="2"/>
        <scheme val="minor"/>
      </font>
      <numFmt numFmtId="14" formatCode="0.00%"/>
    </dxf>
    <dxf>
      <font>
        <b val="0"/>
        <i val="0"/>
        <strike val="0"/>
        <condense val="0"/>
        <extend val="0"/>
        <outline val="0"/>
        <shadow val="0"/>
        <u val="none"/>
        <vertAlign val="baseline"/>
        <sz val="11"/>
        <color theme="1"/>
        <name val="Aptos Narrow"/>
        <family val="2"/>
        <scheme val="minor"/>
      </font>
      <numFmt numFmtId="14" formatCode="0.00%"/>
    </dxf>
    <dxf>
      <font>
        <b val="0"/>
        <i val="0"/>
        <strike val="0"/>
        <condense val="0"/>
        <extend val="0"/>
        <outline val="0"/>
        <shadow val="0"/>
        <u val="none"/>
        <vertAlign val="baseline"/>
        <sz val="11"/>
        <color theme="1"/>
        <name val="Aptos Narrow"/>
        <family val="2"/>
        <scheme val="minor"/>
      </font>
      <numFmt numFmtId="14" formatCode="0.00%"/>
    </dxf>
    <dxf>
      <numFmt numFmtId="30" formatCode="@"/>
    </dxf>
    <dxf>
      <numFmt numFmtId="0" formatCode="General"/>
    </dxf>
    <dxf>
      <numFmt numFmtId="0" formatCode="General"/>
    </dxf>
    <dxf>
      <numFmt numFmtId="0" formatCode="General"/>
    </dxf>
    <dxf>
      <numFmt numFmtId="0" formatCode="General"/>
    </dxf>
    <dxf>
      <extLst>
        <ext xmlns:xfpb="http://schemas.microsoft.com/office/spreadsheetml/2022/featurepropertybag" uri="{0417FA29-78FA-4A13-93AC-8FF0FAFDF519}">
          <xfpb:DXFComplement i="0"/>
        </ext>
      </extLst>
    </dxf>
    <dxf>
      <extLst>
        <ext xmlns:xfpb="http://schemas.microsoft.com/office/spreadsheetml/2022/featurepropertybag" uri="{0417FA29-78FA-4A13-93AC-8FF0FAFDF519}">
          <xfpb:DXFComplement i="0"/>
        </ext>
      </extLst>
    </dxf>
    <dxf>
      <numFmt numFmtId="0" formatCode="General"/>
    </dxf>
    <dxf>
      <numFmt numFmtId="0" formatCode="General"/>
    </dxf>
    <dxf>
      <font>
        <b/>
        <color theme="1"/>
      </font>
      <border>
        <bottom style="thin">
          <color theme="5"/>
        </bottom>
        <vertical/>
        <horizontal/>
      </border>
    </dxf>
    <dxf>
      <font>
        <color theme="1"/>
      </font>
      <fill>
        <patternFill>
          <bgColor theme="4" tint="-0.24994659260841701"/>
        </patternFill>
      </fill>
      <border diagonalUp="0" diagonalDown="0">
        <left/>
        <right/>
        <top/>
        <bottom/>
        <vertical/>
        <horizontal/>
      </border>
    </dxf>
    <dxf>
      <font>
        <b/>
        <color theme="1"/>
      </font>
      <border>
        <bottom style="thin">
          <color theme="5"/>
        </bottom>
        <vertical/>
        <horizontal/>
      </border>
    </dxf>
    <dxf>
      <font>
        <color theme="1"/>
      </font>
      <fill>
        <gradientFill degree="270">
          <stop position="0">
            <color theme="0"/>
          </stop>
          <stop position="1">
            <color theme="4"/>
          </stop>
        </gradientFill>
      </fill>
      <border diagonalUp="0" diagonalDown="0">
        <left/>
        <right/>
        <top/>
        <bottom/>
        <vertical/>
        <horizontal/>
      </border>
    </dxf>
    <dxf>
      <font>
        <b/>
        <color theme="1"/>
      </font>
      <border>
        <bottom style="thin">
          <color theme="5"/>
        </bottom>
        <vertical/>
        <horizontal/>
      </border>
    </dxf>
    <dxf>
      <font>
        <b/>
        <i val="0"/>
        <sz val="12"/>
        <color theme="1"/>
      </font>
      <fill>
        <patternFill patternType="solid">
          <fgColor rgb="FFF2F2F2"/>
          <bgColor theme="0"/>
        </patternFill>
      </fill>
      <border diagonalUp="0" diagonalDown="0">
        <left/>
        <right/>
        <top/>
        <bottom/>
        <vertical/>
        <horizontal/>
      </border>
    </dxf>
    <dxf>
      <font>
        <b/>
        <color theme="1"/>
      </font>
      <border>
        <bottom style="thin">
          <color theme="5"/>
        </bottom>
        <vertical/>
        <horizontal/>
      </border>
    </dxf>
    <dxf>
      <font>
        <b/>
        <i val="0"/>
        <sz val="14"/>
        <color theme="1"/>
      </font>
      <fill>
        <patternFill patternType="solid">
          <fgColor rgb="FFF2F2F2"/>
          <bgColor theme="0"/>
        </patternFill>
      </fill>
      <border diagonalUp="0" diagonalDown="0">
        <left/>
        <right/>
        <top/>
        <bottom/>
        <vertical/>
        <horizontal/>
      </border>
    </dxf>
    <dxf>
      <font>
        <b/>
        <color theme="1"/>
      </font>
      <border>
        <bottom style="thin">
          <color theme="5"/>
        </bottom>
        <vertical/>
        <horizontal/>
      </border>
    </dxf>
    <dxf>
      <font>
        <b/>
        <i val="0"/>
        <color theme="1"/>
      </font>
      <fill>
        <patternFill patternType="solid">
          <fgColor rgb="FFF2F2F2"/>
          <bgColor theme="0"/>
        </patternFill>
      </fill>
      <border diagonalUp="0" diagonalDown="0">
        <left/>
        <right/>
        <top/>
        <bottom/>
        <vertical/>
        <horizontal/>
      </border>
    </dxf>
    <dxf>
      <font>
        <b/>
        <color theme="1"/>
      </font>
      <border>
        <bottom style="thin">
          <color theme="5"/>
        </bottom>
        <vertical/>
        <horizontal/>
      </border>
    </dxf>
    <dxf>
      <font>
        <b/>
        <i val="0"/>
        <sz val="12"/>
        <color theme="1"/>
      </font>
      <fill>
        <patternFill patternType="solid">
          <fgColor rgb="FFF2F2F2"/>
          <bgColor theme="0"/>
        </patternFill>
      </fill>
      <border diagonalUp="0" diagonalDown="0">
        <left/>
        <right/>
        <top/>
        <bottom/>
        <vertical/>
        <horizontal/>
      </border>
    </dxf>
  </dxfs>
  <tableStyles count="6" defaultTableStyle="TableStyleMedium2" defaultPivotStyle="PivotStyleLight16">
    <tableStyle name="logo" pivot="0" table="0" count="10" xr9:uid="{2B3DD112-5D6B-4A55-85CE-8F5FE202A95F}">
      <tableStyleElement type="wholeTable" dxfId="32"/>
      <tableStyleElement type="headerRow" dxfId="31"/>
    </tableStyle>
    <tableStyle name="logo 2" pivot="0" table="0" count="10" xr9:uid="{3AEB2A59-0CCF-43A6-946F-1C770769E1DC}">
      <tableStyleElement type="wholeTable" dxfId="30"/>
      <tableStyleElement type="headerRow" dxfId="29"/>
    </tableStyle>
    <tableStyle name="logo 3" pivot="0" table="0" count="10" xr9:uid="{D78FEE1F-E196-4EF4-A058-06F3FF937865}">
      <tableStyleElement type="wholeTable" dxfId="28"/>
      <tableStyleElement type="headerRow" dxfId="27"/>
    </tableStyle>
    <tableStyle name="logo 4" pivot="0" table="0" count="10" xr9:uid="{09681FEB-CCC3-45E9-8E02-DCB20C8D5A70}">
      <tableStyleElement type="wholeTable" dxfId="26"/>
      <tableStyleElement type="headerRow" dxfId="25"/>
    </tableStyle>
    <tableStyle name="logo1" pivot="0" table="0" count="10" xr9:uid="{AC26D698-D321-4D9A-81C8-A1F1BD9E8E3B}">
      <tableStyleElement type="wholeTable" dxfId="24"/>
      <tableStyleElement type="headerRow" dxfId="23"/>
    </tableStyle>
    <tableStyle name="SlicerStyleDark2 2" pivot="0" table="0" count="10" xr9:uid="{C52032BB-6801-4282-A56C-393BAC8B1A2B}">
      <tableStyleElement type="wholeTable" dxfId="22"/>
      <tableStyleElement type="headerRow" dxfId="21"/>
    </tableStyle>
  </tableStyles>
  <colors>
    <mruColors>
      <color rgb="FFF2F2F2"/>
      <color rgb="FFF2F0F5"/>
      <color rgb="FF403D6B"/>
      <color rgb="FFBB74E2"/>
      <color rgb="FFE3DFEF"/>
      <color rgb="FF4F4080"/>
      <color rgb="FFFFD8EC"/>
      <color rgb="FFA64BD9"/>
      <color rgb="FF5D4379"/>
      <color rgb="FF55427A"/>
    </mruColors>
  </colors>
  <extLst>
    <ext xmlns:x14="http://schemas.microsoft.com/office/spreadsheetml/2009/9/main" uri="{46F421CA-312F-682f-3DD2-61675219B42D}">
      <x14:dxfs count="4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4" tint="0.39994506668294322"/>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4"/>
              <bgColor theme="6" tint="0.39994506668294322"/>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2"/>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4"/>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2"/>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4"/>
              <bgColor theme="4"/>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2"/>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4"/>
              <bgColor theme="8" tint="0.39994506668294322"/>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2"/>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logo">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logo 2">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logo 3">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logo 4">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logo1">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microsoft.com/office/2007/relationships/slicerCache" Target="slicerCaches/slicerCache6.xml"/><Relationship Id="rId39" Type="http://schemas.openxmlformats.org/officeDocument/2006/relationships/customXml" Target="../customXml/item1.xml"/><Relationship Id="rId21" Type="http://schemas.microsoft.com/office/2007/relationships/slicerCache" Target="slicerCaches/slicerCache1.xml"/><Relationship Id="rId34" Type="http://schemas.microsoft.com/office/2017/06/relationships/rdRichValueStructure" Target="richData/rdrichvaluestructure.xml"/><Relationship Id="rId42" Type="http://schemas.openxmlformats.org/officeDocument/2006/relationships/customXml" Target="../customXml/item4.xml"/><Relationship Id="rId47" Type="http://schemas.openxmlformats.org/officeDocument/2006/relationships/customXml" Target="../customXml/item9.xml"/><Relationship Id="rId50" Type="http://schemas.openxmlformats.org/officeDocument/2006/relationships/customXml" Target="../customXml/item12.xml"/><Relationship Id="rId55"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styles" Target="styles.xml"/><Relationship Id="rId11" Type="http://schemas.openxmlformats.org/officeDocument/2006/relationships/worksheet" Target="worksheets/sheet11.xml"/><Relationship Id="rId24" Type="http://schemas.microsoft.com/office/2007/relationships/slicerCache" Target="slicerCaches/slicerCache4.xml"/><Relationship Id="rId32" Type="http://schemas.microsoft.com/office/2022/10/relationships/richValueRel" Target="richData/richValueRel.xml"/><Relationship Id="rId37" Type="http://schemas.microsoft.com/office/2022/11/relationships/FeaturePropertyBag" Target="featurePropertyBag/featurePropertyBag.xml"/><Relationship Id="rId40" Type="http://schemas.openxmlformats.org/officeDocument/2006/relationships/customXml" Target="../customXml/item2.xml"/><Relationship Id="rId45" Type="http://schemas.openxmlformats.org/officeDocument/2006/relationships/customXml" Target="../customXml/item7.xml"/><Relationship Id="rId53" Type="http://schemas.openxmlformats.org/officeDocument/2006/relationships/customXml" Target="../customXml/item15.xml"/><Relationship Id="rId58" Type="http://schemas.openxmlformats.org/officeDocument/2006/relationships/customXml" Target="../customXml/item20.xml"/><Relationship Id="rId5" Type="http://schemas.openxmlformats.org/officeDocument/2006/relationships/worksheet" Target="worksheets/sheet5.xml"/><Relationship Id="rId19"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2.xml"/><Relationship Id="rId27" Type="http://schemas.openxmlformats.org/officeDocument/2006/relationships/theme" Target="theme/theme1.xml"/><Relationship Id="rId30" Type="http://schemas.openxmlformats.org/officeDocument/2006/relationships/sharedStrings" Target="sharedStrings.xml"/><Relationship Id="rId35" Type="http://schemas.microsoft.com/office/2017/06/relationships/rdRichValueTypes" Target="richData/rdRichValueTypes.xml"/><Relationship Id="rId43" Type="http://schemas.openxmlformats.org/officeDocument/2006/relationships/customXml" Target="../customXml/item5.xml"/><Relationship Id="rId48" Type="http://schemas.openxmlformats.org/officeDocument/2006/relationships/customXml" Target="../customXml/item10.xml"/><Relationship Id="rId56"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customXml" Target="../customXml/item13.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5.xml"/><Relationship Id="rId33" Type="http://schemas.microsoft.com/office/2017/06/relationships/rdRichValue" Target="richData/rdrichvalue.xml"/><Relationship Id="rId38" Type="http://schemas.openxmlformats.org/officeDocument/2006/relationships/calcChain" Target="calcChain.xml"/><Relationship Id="rId46" Type="http://schemas.openxmlformats.org/officeDocument/2006/relationships/customXml" Target="../customXml/item8.xml"/><Relationship Id="rId20" Type="http://schemas.openxmlformats.org/officeDocument/2006/relationships/pivotCacheDefinition" Target="pivotCache/pivotCacheDefinition7.xml"/><Relationship Id="rId41" Type="http://schemas.openxmlformats.org/officeDocument/2006/relationships/customXml" Target="../customXml/item3.xml"/><Relationship Id="rId54"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2.xml"/><Relationship Id="rId23" Type="http://schemas.microsoft.com/office/2007/relationships/slicerCache" Target="slicerCaches/slicerCache3.xml"/><Relationship Id="rId28" Type="http://schemas.openxmlformats.org/officeDocument/2006/relationships/connections" Target="connections.xml"/><Relationship Id="rId36" Type="http://schemas.openxmlformats.org/officeDocument/2006/relationships/powerPivotData" Target="model/item.data"/><Relationship Id="rId49" Type="http://schemas.openxmlformats.org/officeDocument/2006/relationships/customXml" Target="../customXml/item11.xml"/><Relationship Id="rId57" Type="http://schemas.openxmlformats.org/officeDocument/2006/relationships/customXml" Target="../customXml/item19.xml"/><Relationship Id="rId10" Type="http://schemas.openxmlformats.org/officeDocument/2006/relationships/worksheet" Target="worksheets/sheet10.xml"/><Relationship Id="rId31" Type="http://schemas.openxmlformats.org/officeDocument/2006/relationships/sheetMetadata" Target="metadata.xml"/><Relationship Id="rId44" Type="http://schemas.openxmlformats.org/officeDocument/2006/relationships/customXml" Target="../customXml/item6.xml"/><Relationship Id="rId52"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Dashboard.xlsx]pivot !PivotTable11</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'!$K$5:$K$6</c:f>
              <c:strCache>
                <c:ptCount val="1"/>
                <c:pt idx="0">
                  <c:v>Cash from Operating Activity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'!$J$7:$J$11</c:f>
              <c:strCache>
                <c:ptCount val="5"/>
                <c:pt idx="0">
                  <c:v>March 2020</c:v>
                </c:pt>
                <c:pt idx="1">
                  <c:v>March 2021</c:v>
                </c:pt>
                <c:pt idx="2">
                  <c:v>March 2022</c:v>
                </c:pt>
                <c:pt idx="3">
                  <c:v>March 2023</c:v>
                </c:pt>
                <c:pt idx="4">
                  <c:v>March 2024</c:v>
                </c:pt>
              </c:strCache>
            </c:strRef>
          </c:cat>
          <c:val>
            <c:numRef>
              <c:f>'pivot '!$K$7:$K$11</c:f>
              <c:numCache>
                <c:formatCode>General</c:formatCode>
                <c:ptCount val="5"/>
                <c:pt idx="0">
                  <c:v>12785</c:v>
                </c:pt>
                <c:pt idx="1">
                  <c:v>18789</c:v>
                </c:pt>
                <c:pt idx="2">
                  <c:v>26270</c:v>
                </c:pt>
                <c:pt idx="3">
                  <c:v>23323</c:v>
                </c:pt>
                <c:pt idx="4">
                  <c:v>12078</c:v>
                </c:pt>
              </c:numCache>
            </c:numRef>
          </c:val>
          <c:extLst>
            <c:ext xmlns:c16="http://schemas.microsoft.com/office/drawing/2014/chart" uri="{C3380CC4-5D6E-409C-BE32-E72D297353CC}">
              <c16:uniqueId val="{00000000-399A-434A-B0A3-48B8D2D07155}"/>
            </c:ext>
          </c:extLst>
        </c:ser>
        <c:dLbls>
          <c:showLegendKey val="0"/>
          <c:showVal val="0"/>
          <c:showCatName val="0"/>
          <c:showSerName val="0"/>
          <c:showPercent val="0"/>
          <c:showBubbleSize val="0"/>
        </c:dLbls>
        <c:gapWidth val="100"/>
        <c:overlap val="-24"/>
        <c:axId val="1876771392"/>
        <c:axId val="1876757472"/>
      </c:barChart>
      <c:catAx>
        <c:axId val="187677139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757472"/>
        <c:crosses val="autoZero"/>
        <c:auto val="1"/>
        <c:lblAlgn val="ctr"/>
        <c:lblOffset val="100"/>
        <c:noMultiLvlLbl val="0"/>
      </c:catAx>
      <c:valAx>
        <c:axId val="1876757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77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[Financial Dashboard.xlsx]pivot !PivotTable16</c:name>
    <c:fmtId val="16"/>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2"/>
          </a:solidFill>
          <a:ln w="22225" cap="rnd">
            <a:solidFill>
              <a:schemeClr val="accent2"/>
            </a:solidFill>
            <a:round/>
          </a:ln>
          <a:effectLst/>
        </c:spPr>
        <c:marker>
          <c:symbol val="diamond"/>
          <c:size val="6"/>
          <c:spPr>
            <a:solidFill>
              <a:schemeClr val="accent2"/>
            </a:solidFill>
            <a:ln w="9525">
              <a:noFill/>
              <a:round/>
            </a:ln>
            <a:effectLst/>
          </c:spPr>
        </c:marker>
        <c:dLbl>
          <c:idx val="0"/>
          <c:numFmt formatCode="[$₹-43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pivotFmt>
      <c:pivotFmt>
        <c:idx val="9"/>
        <c:spPr>
          <a:solidFill>
            <a:schemeClr val="accent2"/>
          </a:solidFill>
          <a:ln w="22225" cap="rnd">
            <a:solidFill>
              <a:schemeClr val="accent2"/>
            </a:solidFill>
            <a:round/>
          </a:ln>
          <a:effectLst/>
        </c:spPr>
        <c:marker>
          <c:spPr>
            <a:solidFill>
              <a:schemeClr val="accent2"/>
            </a:solidFill>
            <a:ln w="9525">
              <a:solidFill>
                <a:schemeClr val="accent2"/>
              </a:solidFill>
              <a:round/>
            </a:ln>
            <a:effectLst/>
          </c:spPr>
        </c:marker>
        <c:dLbl>
          <c:idx val="0"/>
          <c:numFmt formatCode="[$₹-43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22225" cap="rnd">
            <a:solidFill>
              <a:schemeClr val="accent2"/>
            </a:solidFill>
            <a:round/>
          </a:ln>
          <a:effectLst/>
        </c:spPr>
        <c:marker>
          <c:spPr>
            <a:solidFill>
              <a:schemeClr val="accent2"/>
            </a:solidFill>
            <a:ln w="9525">
              <a:solidFill>
                <a:schemeClr val="accent2"/>
              </a:solidFill>
              <a:round/>
            </a:ln>
            <a:effectLst/>
          </c:spPr>
        </c:marker>
        <c:dLbl>
          <c:idx val="0"/>
          <c:numFmt formatCode="[$₹-43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numFmt formatCode="[$₹-43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w="22225" cap="rnd">
            <a:solidFill>
              <a:schemeClr val="accent2"/>
            </a:solidFill>
            <a:round/>
          </a:ln>
          <a:effectLst/>
        </c:spPr>
        <c:marker>
          <c:spPr>
            <a:solidFill>
              <a:schemeClr val="accent2"/>
            </a:solidFill>
            <a:ln w="9525">
              <a:solidFill>
                <a:schemeClr val="accent2"/>
              </a:solidFill>
              <a:round/>
            </a:ln>
            <a:effectLst/>
          </c:spPr>
        </c:marker>
        <c:dLbl>
          <c:idx val="0"/>
          <c:numFmt formatCode="[$₹-43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w="22225" cap="rnd">
            <a:solidFill>
              <a:schemeClr val="accent2"/>
            </a:solidFill>
            <a:round/>
          </a:ln>
          <a:effectLst/>
        </c:spPr>
        <c:marker>
          <c:spPr>
            <a:solidFill>
              <a:schemeClr val="accent2"/>
            </a:solidFill>
            <a:ln w="9525">
              <a:solidFill>
                <a:schemeClr val="accent2"/>
              </a:solidFill>
              <a:round/>
            </a:ln>
            <a:effectLst/>
          </c:spPr>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8.568274696788257E-2"/>
              <c:y val="-6.4927501787419628E-2"/>
            </c:manualLayout>
          </c:layout>
          <c:numFmt formatCode="[$₹-43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pivotFmt>
      <c:pivotFmt>
        <c:idx val="16"/>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
          <c:idx val="0"/>
          <c:numFmt formatCode="[$₹-43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527655194388064E-2"/>
          <c:y val="0.18749660475188021"/>
          <c:w val="0.81899549092705981"/>
          <c:h val="0.69613079229219799"/>
        </c:manualLayout>
      </c:layout>
      <c:lineChart>
        <c:grouping val="standard"/>
        <c:varyColors val="0"/>
        <c:ser>
          <c:idx val="0"/>
          <c:order val="0"/>
          <c:tx>
            <c:strRef>
              <c:f>'pivot '!$J$54:$J$55</c:f>
              <c:strCache>
                <c:ptCount val="1"/>
                <c:pt idx="0">
                  <c:v>Sales</c:v>
                </c:pt>
              </c:strCache>
            </c:strRef>
          </c:tx>
          <c:spPr>
            <a:ln w="22225" cap="rnd">
              <a:solidFill>
                <a:schemeClr val="accent2"/>
              </a:solidFill>
              <a:round/>
            </a:ln>
            <a:effectLst/>
          </c:spPr>
          <c:marker>
            <c:symbol val="diamond"/>
            <c:size val="6"/>
            <c:spPr>
              <a:solidFill>
                <a:schemeClr val="accent2"/>
              </a:solidFill>
              <a:ln w="9525">
                <a:solidFill>
                  <a:schemeClr val="accent2"/>
                </a:solidFill>
                <a:round/>
              </a:ln>
              <a:effectLst/>
            </c:spPr>
          </c:marker>
          <c:dLbls>
            <c:numFmt formatCode="[$₹-43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85000"/>
                        <a:lumOff val="1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'!$I$56:$I$60</c:f>
              <c:strCache>
                <c:ptCount val="5"/>
                <c:pt idx="0">
                  <c:v>March 2020</c:v>
                </c:pt>
                <c:pt idx="1">
                  <c:v>March 2021</c:v>
                </c:pt>
                <c:pt idx="2">
                  <c:v>March 2022</c:v>
                </c:pt>
                <c:pt idx="3">
                  <c:v>March 2023</c:v>
                </c:pt>
                <c:pt idx="4">
                  <c:v>March 2024</c:v>
                </c:pt>
              </c:strCache>
            </c:strRef>
          </c:cat>
          <c:val>
            <c:numRef>
              <c:f>'pivot '!$J$56:$J$60</c:f>
              <c:numCache>
                <c:formatCode>General</c:formatCode>
                <c:ptCount val="5"/>
                <c:pt idx="0">
                  <c:v>73326</c:v>
                </c:pt>
                <c:pt idx="1">
                  <c:v>79839</c:v>
                </c:pt>
                <c:pt idx="2">
                  <c:v>146371</c:v>
                </c:pt>
                <c:pt idx="3">
                  <c:v>165960</c:v>
                </c:pt>
                <c:pt idx="4">
                  <c:v>175006</c:v>
                </c:pt>
              </c:numCache>
            </c:numRef>
          </c:val>
          <c:smooth val="0"/>
          <c:extLst>
            <c:ext xmlns:c16="http://schemas.microsoft.com/office/drawing/2014/chart" uri="{C3380CC4-5D6E-409C-BE32-E72D297353CC}">
              <c16:uniqueId val="{00000000-DCAC-483B-9524-3DA9A08DF433}"/>
            </c:ext>
          </c:extLst>
        </c:ser>
        <c:dLbls>
          <c:dLblPos val="t"/>
          <c:showLegendKey val="0"/>
          <c:showVal val="1"/>
          <c:showCatName val="0"/>
          <c:showSerName val="0"/>
          <c:showPercent val="0"/>
          <c:showBubbleSize val="0"/>
        </c:dLbls>
        <c:marker val="1"/>
        <c:smooth val="0"/>
        <c:axId val="132511759"/>
        <c:axId val="132510319"/>
      </c:lineChart>
      <c:catAx>
        <c:axId val="132511759"/>
        <c:scaling>
          <c:orientation val="minMax"/>
        </c:scaling>
        <c:delete val="0"/>
        <c:axPos val="b"/>
        <c:majorGridlines>
          <c:spPr>
            <a:ln w="9525" cap="flat" cmpd="sng" algn="ctr">
              <a:solidFill>
                <a:schemeClr val="accent3">
                  <a:lumMod val="60000"/>
                  <a:lumOff val="40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0" spcFirstLastPara="1" vertOverflow="ellipsis" wrap="square" anchor="b" anchorCtr="1"/>
          <a:lstStyle/>
          <a:p>
            <a:pPr>
              <a:defRPr sz="800" b="1" i="0" u="none" strike="noStrike" kern="1200" cap="all" spc="120" normalizeH="0" baseline="0">
                <a:solidFill>
                  <a:schemeClr val="tx2">
                    <a:lumMod val="75000"/>
                    <a:lumOff val="25000"/>
                  </a:schemeClr>
                </a:solidFill>
                <a:latin typeface="+mn-lt"/>
                <a:ea typeface="+mn-ea"/>
                <a:cs typeface="+mn-cs"/>
              </a:defRPr>
            </a:pPr>
            <a:endParaRPr lang="en-US"/>
          </a:p>
        </c:txPr>
        <c:crossAx val="132510319"/>
        <c:crosses val="autoZero"/>
        <c:auto val="1"/>
        <c:lblAlgn val="ctr"/>
        <c:lblOffset val="100"/>
        <c:noMultiLvlLbl val="0"/>
      </c:catAx>
      <c:valAx>
        <c:axId val="132510319"/>
        <c:scaling>
          <c:orientation val="minMax"/>
        </c:scaling>
        <c:delete val="0"/>
        <c:axPos val="l"/>
        <c:numFmt formatCode="[$₹-439]#,##0.00" sourceLinked="0"/>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6">
                    <a:lumMod val="75000"/>
                  </a:schemeClr>
                </a:solidFill>
                <a:latin typeface="+mn-lt"/>
                <a:ea typeface="+mn-ea"/>
                <a:cs typeface="+mn-cs"/>
              </a:defRPr>
            </a:pPr>
            <a:endParaRPr lang="en-US"/>
          </a:p>
        </c:txPr>
        <c:crossAx val="1325117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Dashboard.xlsx]pivot !PivotTable19</c:name>
    <c:fmtId val="9"/>
  </c:pivotSource>
  <c:chart>
    <c:title>
      <c:layout>
        <c:manualLayout>
          <c:xMode val="edge"/>
          <c:yMode val="edge"/>
          <c:x val="1.6881916828357694E-3"/>
          <c:y val="1.0564736742296995E-2"/>
        </c:manualLayout>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accent5">
                  <a:lumMod val="7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6"/>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7"/>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8"/>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9"/>
      </c:pivotFmt>
      <c:pivotFmt>
        <c:idx val="10"/>
      </c:pivotFmt>
      <c:pivotFmt>
        <c:idx val="11"/>
      </c:pivotFmt>
      <c:pivotFmt>
        <c:idx val="12"/>
      </c:pivotFmt>
      <c:pivotFmt>
        <c:idx val="13"/>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dLblPos val="outEnd"/>
          <c:showLegendKey val="0"/>
          <c:showVal val="0"/>
          <c:showCatName val="1"/>
          <c:showSerName val="0"/>
          <c:showPercent val="0"/>
          <c:showBubbleSize val="0"/>
          <c:extLst>
            <c:ext xmlns:c15="http://schemas.microsoft.com/office/drawing/2012/chart" uri="{CE6537A1-D6FC-4f65-9D91-7224C49458BB}"/>
          </c:extLst>
        </c:dLbl>
      </c:pivotFmt>
      <c:pivotFmt>
        <c:idx val="15"/>
      </c:pivotFmt>
      <c:pivotFmt>
        <c:idx val="16"/>
      </c:pivotFmt>
      <c:pivotFmt>
        <c:idx val="17"/>
      </c:pivotFmt>
      <c:pivotFmt>
        <c:idx val="18"/>
      </c:pivotFmt>
      <c:pivotFmt>
        <c:idx val="19"/>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2">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2">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14187677734408935"/>
                  <c:h val="6.980759578646839E-2"/>
                </c:manualLayout>
              </c15:layout>
            </c:ext>
          </c:extLst>
        </c:dLbl>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2">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13710971940740568"/>
                  <c:h val="6.980759578646839E-2"/>
                </c:manualLayout>
              </c15:layout>
            </c:ext>
          </c:extLst>
        </c:dLbl>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2">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13710971940740568"/>
                  <c:h val="6.980759578646839E-2"/>
                </c:manualLayout>
              </c15:layout>
            </c:ext>
          </c:extLst>
        </c:dLbl>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2">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13710971940740568"/>
                  <c:h val="6.980759578646839E-2"/>
                </c:manualLayout>
              </c15:layout>
            </c:ext>
          </c:extLst>
        </c:dLbl>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2">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15:layout>
                <c:manualLayout>
                  <c:w val="0.13710971940740568"/>
                  <c:h val="6.980759578646839E-2"/>
                </c:manualLayout>
              </c15:layout>
            </c:ext>
          </c:extLst>
        </c:dLbl>
      </c:pivotFmt>
    </c:pivotFmts>
    <c:plotArea>
      <c:layout>
        <c:manualLayout>
          <c:layoutTarget val="inner"/>
          <c:xMode val="edge"/>
          <c:yMode val="edge"/>
          <c:x val="0.38730550241104689"/>
          <c:y val="0.11948257456731276"/>
          <c:w val="0.48086516634269377"/>
          <c:h val="0.80802766704778384"/>
        </c:manualLayout>
      </c:layout>
      <c:pieChart>
        <c:varyColors val="1"/>
        <c:ser>
          <c:idx val="0"/>
          <c:order val="0"/>
          <c:tx>
            <c:strRef>
              <c:f>'pivot '!$E$61:$E$62</c:f>
              <c:strCache>
                <c:ptCount val="1"/>
                <c:pt idx="0">
                  <c:v>No. of Shareholders</c:v>
                </c:pt>
              </c:strCache>
            </c:strRef>
          </c:tx>
          <c:explosion val="1"/>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D76-4C25-A39B-6DADB8C96A81}"/>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D76-4C25-A39B-6DADB8C96A81}"/>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D76-4C25-A39B-6DADB8C96A81}"/>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D76-4C25-A39B-6DADB8C96A81}"/>
              </c:ext>
            </c:extLst>
          </c:dPt>
          <c:dPt>
            <c:idx val="4"/>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D76-4C25-A39B-6DADB8C96A81}"/>
              </c:ext>
            </c:extLst>
          </c:dPt>
          <c:dLbls>
            <c:dLbl>
              <c:idx val="0"/>
              <c:dLblPos val="outEnd"/>
              <c:showLegendKey val="0"/>
              <c:showVal val="0"/>
              <c:showCatName val="1"/>
              <c:showSerName val="0"/>
              <c:showPercent val="0"/>
              <c:showBubbleSize val="0"/>
              <c:extLst>
                <c:ext xmlns:c15="http://schemas.microsoft.com/office/drawing/2012/chart" uri="{CE6537A1-D6FC-4f65-9D91-7224C49458BB}">
                  <c15:layout>
                    <c:manualLayout>
                      <c:w val="0.14187677734408935"/>
                      <c:h val="6.980759578646839E-2"/>
                    </c:manualLayout>
                  </c15:layout>
                </c:ext>
                <c:ext xmlns:c16="http://schemas.microsoft.com/office/drawing/2014/chart" uri="{C3380CC4-5D6E-409C-BE32-E72D297353CC}">
                  <c16:uniqueId val="{00000001-7D76-4C25-A39B-6DADB8C96A81}"/>
                </c:ext>
              </c:extLst>
            </c:dLbl>
            <c:dLbl>
              <c:idx val="1"/>
              <c:dLblPos val="outEnd"/>
              <c:showLegendKey val="0"/>
              <c:showVal val="0"/>
              <c:showCatName val="1"/>
              <c:showSerName val="0"/>
              <c:showPercent val="0"/>
              <c:showBubbleSize val="0"/>
              <c:extLst>
                <c:ext xmlns:c15="http://schemas.microsoft.com/office/drawing/2012/chart" uri="{CE6537A1-D6FC-4f65-9D91-7224C49458BB}">
                  <c15:layout>
                    <c:manualLayout>
                      <c:w val="0.13710971940740568"/>
                      <c:h val="6.980759578646839E-2"/>
                    </c:manualLayout>
                  </c15:layout>
                </c:ext>
                <c:ext xmlns:c16="http://schemas.microsoft.com/office/drawing/2014/chart" uri="{C3380CC4-5D6E-409C-BE32-E72D297353CC}">
                  <c16:uniqueId val="{00000003-7D76-4C25-A39B-6DADB8C96A81}"/>
                </c:ext>
              </c:extLst>
            </c:dLbl>
            <c:dLbl>
              <c:idx val="2"/>
              <c:dLblPos val="outEnd"/>
              <c:showLegendKey val="0"/>
              <c:showVal val="0"/>
              <c:showCatName val="1"/>
              <c:showSerName val="0"/>
              <c:showPercent val="0"/>
              <c:showBubbleSize val="0"/>
              <c:extLst>
                <c:ext xmlns:c15="http://schemas.microsoft.com/office/drawing/2012/chart" uri="{CE6537A1-D6FC-4f65-9D91-7224C49458BB}">
                  <c15:layout>
                    <c:manualLayout>
                      <c:w val="0.13710971940740568"/>
                      <c:h val="6.980759578646839E-2"/>
                    </c:manualLayout>
                  </c15:layout>
                </c:ext>
                <c:ext xmlns:c16="http://schemas.microsoft.com/office/drawing/2014/chart" uri="{C3380CC4-5D6E-409C-BE32-E72D297353CC}">
                  <c16:uniqueId val="{00000005-7D76-4C25-A39B-6DADB8C96A81}"/>
                </c:ext>
              </c:extLst>
            </c:dLbl>
            <c:dLbl>
              <c:idx val="3"/>
              <c:dLblPos val="outEnd"/>
              <c:showLegendKey val="0"/>
              <c:showVal val="0"/>
              <c:showCatName val="1"/>
              <c:showSerName val="0"/>
              <c:showPercent val="0"/>
              <c:showBubbleSize val="0"/>
              <c:extLst>
                <c:ext xmlns:c15="http://schemas.microsoft.com/office/drawing/2012/chart" uri="{CE6537A1-D6FC-4f65-9D91-7224C49458BB}">
                  <c15:layout>
                    <c:manualLayout>
                      <c:w val="0.13710971940740568"/>
                      <c:h val="6.980759578646839E-2"/>
                    </c:manualLayout>
                  </c15:layout>
                </c:ext>
                <c:ext xmlns:c16="http://schemas.microsoft.com/office/drawing/2014/chart" uri="{C3380CC4-5D6E-409C-BE32-E72D297353CC}">
                  <c16:uniqueId val="{00000007-7D76-4C25-A39B-6DADB8C96A81}"/>
                </c:ext>
              </c:extLst>
            </c:dLbl>
            <c:dLbl>
              <c:idx val="4"/>
              <c:dLblPos val="outEnd"/>
              <c:showLegendKey val="0"/>
              <c:showVal val="0"/>
              <c:showCatName val="1"/>
              <c:showSerName val="0"/>
              <c:showPercent val="0"/>
              <c:showBubbleSize val="0"/>
              <c:extLst>
                <c:ext xmlns:c15="http://schemas.microsoft.com/office/drawing/2012/chart" uri="{CE6537A1-D6FC-4f65-9D91-7224C49458BB}">
                  <c15:layout>
                    <c:manualLayout>
                      <c:w val="0.13710971940740568"/>
                      <c:h val="6.980759578646839E-2"/>
                    </c:manualLayout>
                  </c15:layout>
                </c:ext>
                <c:ext xmlns:c16="http://schemas.microsoft.com/office/drawing/2014/chart" uri="{C3380CC4-5D6E-409C-BE32-E72D297353CC}">
                  <c16:uniqueId val="{00000009-7D76-4C25-A39B-6DADB8C96A81}"/>
                </c:ext>
              </c:extLst>
            </c:dLbl>
            <c:spPr>
              <a:noFill/>
              <a:ln>
                <a:noFill/>
              </a:ln>
              <a:effectLst/>
            </c:spPr>
            <c:txPr>
              <a:bodyPr rot="0" spcFirstLastPara="1" vertOverflow="overflow" horzOverflow="overflow" vert="horz" wrap="square" lIns="38100" tIns="19050" rIns="38100" bIns="19050" anchor="ctr" anchorCtr="1">
                <a:noAutofit/>
              </a:bodyPr>
              <a:lstStyle/>
              <a:p>
                <a:pPr>
                  <a:defRPr sz="1000" b="1" i="0" u="none" strike="noStrike" kern="1200" baseline="0">
                    <a:solidFill>
                      <a:schemeClr val="tx2">
                        <a:lumMod val="75000"/>
                        <a:lumOff val="25000"/>
                      </a:schemeClr>
                    </a:solidFill>
                    <a:latin typeface="+mn-lt"/>
                    <a:ea typeface="+mn-ea"/>
                    <a:cs typeface="+mn-cs"/>
                  </a:defRPr>
                </a:pPr>
                <a:endParaRPr lang="en-US"/>
              </a:p>
            </c:txPr>
            <c:dLblPos val="outEnd"/>
            <c:showLegendKey val="0"/>
            <c:showVal val="0"/>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'!$D$63:$D$67</c:f>
              <c:strCache>
                <c:ptCount val="5"/>
                <c:pt idx="0">
                  <c:v> March 2020</c:v>
                </c:pt>
                <c:pt idx="1">
                  <c:v>March 2021</c:v>
                </c:pt>
                <c:pt idx="2">
                  <c:v>March 2022</c:v>
                </c:pt>
                <c:pt idx="3">
                  <c:v>March 2023</c:v>
                </c:pt>
                <c:pt idx="4">
                  <c:v>March 2024</c:v>
                </c:pt>
              </c:strCache>
            </c:strRef>
          </c:cat>
          <c:val>
            <c:numRef>
              <c:f>'pivot '!$E$63:$E$67</c:f>
              <c:numCache>
                <c:formatCode>General</c:formatCode>
                <c:ptCount val="5"/>
                <c:pt idx="0">
                  <c:v>601150</c:v>
                </c:pt>
                <c:pt idx="1">
                  <c:v>563121</c:v>
                </c:pt>
                <c:pt idx="2">
                  <c:v>659879</c:v>
                </c:pt>
                <c:pt idx="3">
                  <c:v>605019</c:v>
                </c:pt>
                <c:pt idx="4">
                  <c:v>671779</c:v>
                </c:pt>
              </c:numCache>
            </c:numRef>
          </c:val>
          <c:extLst>
            <c:ext xmlns:c16="http://schemas.microsoft.com/office/drawing/2014/chart" uri="{C3380CC4-5D6E-409C-BE32-E72D297353CC}">
              <c16:uniqueId val="{0000000A-7D76-4C25-A39B-6DADB8C96A81}"/>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Dashboard.xlsx]pivot !PivotTable11</c:name>
    <c:fmtId val="3"/>
  </c:pivotSource>
  <c:chart>
    <c:title>
      <c:overlay val="0"/>
      <c:spPr>
        <a:noFill/>
        <a:ln>
          <a:noFill/>
        </a:ln>
        <a:effectLst/>
      </c:spPr>
      <c:txPr>
        <a:bodyPr rot="0" spcFirstLastPara="1" vertOverflow="ellipsis" vert="horz" wrap="square" anchor="ctr" anchorCtr="1"/>
        <a:lstStyle/>
        <a:p>
          <a:pPr>
            <a:defRPr sz="1600" b="1" i="0" u="none" strike="noStrike" kern="1200" cap="all" baseline="0">
              <a:solidFill>
                <a:schemeClr val="accent5">
                  <a:lumMod val="7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3">
                  <a:lumMod val="40000"/>
                  <a:lumOff val="60000"/>
                </a:schemeClr>
              </a:gs>
              <a:gs pos="46000">
                <a:schemeClr val="accent3">
                  <a:lumMod val="60000"/>
                  <a:lumOff val="40000"/>
                </a:schemeClr>
              </a:gs>
              <a:gs pos="100000">
                <a:schemeClr val="accent3">
                  <a:lumMod val="75000"/>
                </a:schemeClr>
              </a:gs>
            </a:gsLst>
            <a:path path="circle">
              <a:fillToRect l="50000" t="130000" r="50000" b="-3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215F9A"/>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3">
                  <a:lumMod val="40000"/>
                  <a:lumOff val="60000"/>
                </a:schemeClr>
              </a:gs>
              <a:gs pos="46000">
                <a:schemeClr val="accent3">
                  <a:lumMod val="60000"/>
                  <a:lumOff val="40000"/>
                </a:schemeClr>
              </a:gs>
              <a:gs pos="100000">
                <a:schemeClr val="accent3">
                  <a:lumMod val="75000"/>
                </a:schemeClr>
              </a:gs>
            </a:gsLst>
            <a:path path="circle">
              <a:fillToRect l="50000" t="130000" r="50000" b="-30000"/>
            </a:path>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pivotFmt>
    </c:pivotFmts>
    <c:plotArea>
      <c:layout/>
      <c:barChart>
        <c:barDir val="col"/>
        <c:grouping val="clustered"/>
        <c:varyColors val="0"/>
        <c:ser>
          <c:idx val="0"/>
          <c:order val="0"/>
          <c:tx>
            <c:strRef>
              <c:f>'pivot '!$K$5:$K$6</c:f>
              <c:strCache>
                <c:ptCount val="1"/>
                <c:pt idx="0">
                  <c:v>Cash from Operating Activity</c:v>
                </c:pt>
              </c:strCache>
            </c:strRef>
          </c:tx>
          <c:spPr>
            <a:gradFill rotWithShape="1">
              <a:gsLst>
                <a:gs pos="0">
                  <a:schemeClr val="accent3">
                    <a:lumMod val="40000"/>
                    <a:lumOff val="60000"/>
                  </a:schemeClr>
                </a:gs>
                <a:gs pos="46000">
                  <a:schemeClr val="accent3">
                    <a:lumMod val="60000"/>
                    <a:lumOff val="40000"/>
                  </a:schemeClr>
                </a:gs>
                <a:gs pos="100000">
                  <a:schemeClr val="accent3">
                    <a:lumMod val="75000"/>
                  </a:schemeClr>
                </a:gs>
              </a:gsLst>
              <a:path path="circle">
                <a:fillToRect l="50000" t="130000" r="50000" b="-30000"/>
              </a:path>
            </a:gradFill>
            <a:ln>
              <a:noFill/>
            </a:ln>
            <a:effectLst>
              <a:outerShdw blurRad="57150" dist="19050" dir="5400000" algn="ctr" rotWithShape="0">
                <a:srgbClr val="000000">
                  <a:alpha val="63000"/>
                </a:srgbClr>
              </a:outerShdw>
            </a:effectLst>
          </c:spPr>
          <c:invertIfNegative val="1"/>
          <c:cat>
            <c:strRef>
              <c:f>'pivot '!$J$7:$J$11</c:f>
              <c:strCache>
                <c:ptCount val="5"/>
                <c:pt idx="0">
                  <c:v>March 2020</c:v>
                </c:pt>
                <c:pt idx="1">
                  <c:v>March 2021</c:v>
                </c:pt>
                <c:pt idx="2">
                  <c:v>March 2022</c:v>
                </c:pt>
                <c:pt idx="3">
                  <c:v>March 2023</c:v>
                </c:pt>
                <c:pt idx="4">
                  <c:v>March 2024</c:v>
                </c:pt>
              </c:strCache>
            </c:strRef>
          </c:cat>
          <c:val>
            <c:numRef>
              <c:f>'pivot '!$K$7:$K$11</c:f>
              <c:numCache>
                <c:formatCode>General</c:formatCode>
                <c:ptCount val="5"/>
                <c:pt idx="0">
                  <c:v>12785</c:v>
                </c:pt>
                <c:pt idx="1">
                  <c:v>18789</c:v>
                </c:pt>
                <c:pt idx="2">
                  <c:v>26270</c:v>
                </c:pt>
                <c:pt idx="3">
                  <c:v>23323</c:v>
                </c:pt>
                <c:pt idx="4">
                  <c:v>12078</c:v>
                </c:pt>
              </c:numCache>
            </c:numRef>
          </c:val>
          <c:extLst>
            <c:ext xmlns:c16="http://schemas.microsoft.com/office/drawing/2014/chart" uri="{C3380CC4-5D6E-409C-BE32-E72D297353CC}">
              <c16:uniqueId val="{00000000-959A-4006-8365-6F55C765B079}"/>
            </c:ext>
          </c:extLst>
        </c:ser>
        <c:dLbls>
          <c:showLegendKey val="0"/>
          <c:showVal val="0"/>
          <c:showCatName val="0"/>
          <c:showSerName val="0"/>
          <c:showPercent val="0"/>
          <c:showBubbleSize val="0"/>
        </c:dLbls>
        <c:gapWidth val="100"/>
        <c:overlap val="-24"/>
        <c:axId val="1876771392"/>
        <c:axId val="1876757472"/>
      </c:barChart>
      <c:catAx>
        <c:axId val="1876771392"/>
        <c:scaling>
          <c:orientation val="minMax"/>
        </c:scaling>
        <c:delete val="0"/>
        <c:axPos val="b"/>
        <c:numFmt formatCode="General" sourceLinked="1"/>
        <c:majorTickMark val="none"/>
        <c:minorTickMark val="none"/>
        <c:tickLblPos val="low"/>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2">
                    <a:lumMod val="75000"/>
                    <a:lumOff val="25000"/>
                  </a:schemeClr>
                </a:solidFill>
                <a:latin typeface="+mn-lt"/>
                <a:ea typeface="+mn-ea"/>
                <a:cs typeface="+mn-cs"/>
              </a:defRPr>
            </a:pPr>
            <a:endParaRPr lang="en-US"/>
          </a:p>
        </c:txPr>
        <c:crossAx val="1876757472"/>
        <c:crosses val="autoZero"/>
        <c:auto val="1"/>
        <c:lblAlgn val="ctr"/>
        <c:lblOffset val="100"/>
        <c:noMultiLvlLbl val="0"/>
      </c:catAx>
      <c:valAx>
        <c:axId val="1876757472"/>
        <c:scaling>
          <c:orientation val="minMax"/>
        </c:scaling>
        <c:delete val="0"/>
        <c:axPos val="l"/>
        <c:majorGridlines>
          <c:spPr>
            <a:ln w="9525" cap="flat" cmpd="sng" algn="ctr">
              <a:solidFill>
                <a:schemeClr val="tx1">
                  <a:lumMod val="15000"/>
                  <a:lumOff val="85000"/>
                </a:schemeClr>
              </a:solidFill>
              <a:round/>
            </a:ln>
            <a:effectLst/>
          </c:spPr>
        </c:majorGridlines>
        <c:numFmt formatCode="[$₹-439]#,##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4">
                    <a:lumMod val="75000"/>
                  </a:schemeClr>
                </a:solidFill>
                <a:latin typeface="+mn-lt"/>
                <a:ea typeface="+mn-ea"/>
                <a:cs typeface="+mn-cs"/>
              </a:defRPr>
            </a:pPr>
            <a:endParaRPr lang="en-US"/>
          </a:p>
        </c:txPr>
        <c:crossAx val="1876771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all"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'Ratio Analysis'!$B$21</c:f>
              <c:strCache>
                <c:ptCount val="1"/>
                <c:pt idx="0">
                  <c:v>Return on Equity</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'Ratio Analysis'!$C$4:$G$4</c:f>
              <c:strCache>
                <c:ptCount val="5"/>
                <c:pt idx="0">
                  <c:v>Mar 2020</c:v>
                </c:pt>
                <c:pt idx="1">
                  <c:v>Mar 2021</c:v>
                </c:pt>
                <c:pt idx="2">
                  <c:v>Mar 2022</c:v>
                </c:pt>
                <c:pt idx="3">
                  <c:v>Mar 2023</c:v>
                </c:pt>
                <c:pt idx="4">
                  <c:v>Mar 2024</c:v>
                </c:pt>
              </c:strCache>
            </c:strRef>
          </c:cat>
          <c:val>
            <c:numRef>
              <c:f>'Ratio Analysis'!$C$21:$G$21</c:f>
              <c:numCache>
                <c:formatCode>0.00%</c:formatCode>
                <c:ptCount val="5"/>
                <c:pt idx="0">
                  <c:v>0.51343500363108208</c:v>
                </c:pt>
                <c:pt idx="1">
                  <c:v>-3.73E-2</c:v>
                </c:pt>
                <c:pt idx="2">
                  <c:v>-0.17810000000000001</c:v>
                </c:pt>
                <c:pt idx="3">
                  <c:v>-3.44E-2</c:v>
                </c:pt>
                <c:pt idx="4">
                  <c:v>-0.30649999999999999</c:v>
                </c:pt>
              </c:numCache>
            </c:numRef>
          </c:val>
          <c:smooth val="0"/>
          <c:extLst>
            <c:ext xmlns:c16="http://schemas.microsoft.com/office/drawing/2014/chart" uri="{C3380CC4-5D6E-409C-BE32-E72D297353CC}">
              <c16:uniqueId val="{00000000-3E0F-4783-B27A-CB0EB8080CC2}"/>
            </c:ext>
          </c:extLst>
        </c:ser>
        <c:dLbls>
          <c:dLblPos val="t"/>
          <c:showLegendKey val="0"/>
          <c:showVal val="1"/>
          <c:showCatName val="0"/>
          <c:showSerName val="0"/>
          <c:showPercent val="0"/>
          <c:showBubbleSize val="0"/>
        </c:dLbls>
        <c:marker val="1"/>
        <c:smooth val="0"/>
        <c:axId val="1445124000"/>
        <c:axId val="1445121120"/>
      </c:lineChart>
      <c:catAx>
        <c:axId val="1445124000"/>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lumMod val="75000"/>
                  </a:schemeClr>
                </a:solidFill>
                <a:latin typeface="+mn-lt"/>
                <a:ea typeface="+mn-ea"/>
                <a:cs typeface="+mn-cs"/>
              </a:defRPr>
            </a:pPr>
            <a:endParaRPr lang="en-US"/>
          </a:p>
        </c:txPr>
        <c:crossAx val="1445121120"/>
        <c:crosses val="autoZero"/>
        <c:auto val="1"/>
        <c:lblAlgn val="ctr"/>
        <c:lblOffset val="100"/>
        <c:noMultiLvlLbl val="0"/>
      </c:catAx>
      <c:valAx>
        <c:axId val="14451211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solidFill>
                <a:latin typeface="+mn-lt"/>
                <a:ea typeface="+mn-ea"/>
                <a:cs typeface="+mn-cs"/>
              </a:defRPr>
            </a:pPr>
            <a:endParaRPr lang="en-US"/>
          </a:p>
        </c:txPr>
        <c:crossAx val="1445124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all"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'Ratio Analysis'!$B$24</c:f>
              <c:strCache>
                <c:ptCount val="1"/>
                <c:pt idx="0">
                  <c:v>Current Ratio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'Ratio Analysis'!$C$4:$G$4</c:f>
              <c:strCache>
                <c:ptCount val="5"/>
                <c:pt idx="0">
                  <c:v>Mar 2020</c:v>
                </c:pt>
                <c:pt idx="1">
                  <c:v>Mar 2021</c:v>
                </c:pt>
                <c:pt idx="2">
                  <c:v>Mar 2022</c:v>
                </c:pt>
                <c:pt idx="3">
                  <c:v>Mar 2023</c:v>
                </c:pt>
                <c:pt idx="4">
                  <c:v>Mar 2024</c:v>
                </c:pt>
              </c:strCache>
            </c:strRef>
          </c:cat>
          <c:val>
            <c:numRef>
              <c:f>'Ratio Analysis'!$C$24:$G$24</c:f>
              <c:numCache>
                <c:formatCode>0.00</c:formatCode>
                <c:ptCount val="5"/>
                <c:pt idx="0">
                  <c:v>1.4629277566539924</c:v>
                </c:pt>
                <c:pt idx="1">
                  <c:v>1.0897534778758533</c:v>
                </c:pt>
                <c:pt idx="2">
                  <c:v>0.78218267362176541</c:v>
                </c:pt>
                <c:pt idx="3">
                  <c:v>1.0640935000662808</c:v>
                </c:pt>
                <c:pt idx="4">
                  <c:v>1.215744359006681</c:v>
                </c:pt>
              </c:numCache>
            </c:numRef>
          </c:val>
          <c:smooth val="0"/>
          <c:extLst>
            <c:ext xmlns:c16="http://schemas.microsoft.com/office/drawing/2014/chart" uri="{C3380CC4-5D6E-409C-BE32-E72D297353CC}">
              <c16:uniqueId val="{00000000-5D42-46DF-A67C-565154B4E3EE}"/>
            </c:ext>
          </c:extLst>
        </c:ser>
        <c:dLbls>
          <c:dLblPos val="t"/>
          <c:showLegendKey val="0"/>
          <c:showVal val="1"/>
          <c:showCatName val="0"/>
          <c:showSerName val="0"/>
          <c:showPercent val="0"/>
          <c:showBubbleSize val="0"/>
        </c:dLbls>
        <c:marker val="1"/>
        <c:smooth val="0"/>
        <c:axId val="1969382336"/>
        <c:axId val="1969367456"/>
      </c:lineChart>
      <c:catAx>
        <c:axId val="196938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accent1">
                    <a:lumMod val="75000"/>
                  </a:schemeClr>
                </a:solidFill>
                <a:latin typeface="+mn-lt"/>
                <a:ea typeface="+mn-ea"/>
                <a:cs typeface="+mn-cs"/>
              </a:defRPr>
            </a:pPr>
            <a:endParaRPr lang="en-US"/>
          </a:p>
        </c:txPr>
        <c:crossAx val="1969367456"/>
        <c:crosses val="autoZero"/>
        <c:auto val="1"/>
        <c:lblAlgn val="ctr"/>
        <c:lblOffset val="100"/>
        <c:noMultiLvlLbl val="0"/>
      </c:catAx>
      <c:valAx>
        <c:axId val="19693674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solidFill>
                <a:latin typeface="+mn-lt"/>
                <a:ea typeface="+mn-ea"/>
                <a:cs typeface="+mn-cs"/>
              </a:defRPr>
            </a:pPr>
            <a:endParaRPr lang="en-US"/>
          </a:p>
        </c:txPr>
        <c:crossAx val="1969382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all"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'Ratio Analysis'!$B$26</c:f>
              <c:strCache>
                <c:ptCount val="1"/>
                <c:pt idx="0">
                  <c:v>Interest Coverage Ratio</c:v>
                </c:pt>
              </c:strCache>
            </c:strRef>
          </c:tx>
          <c:spPr>
            <a:gradFill flip="none" rotWithShape="1">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tileRect/>
            </a:gradFill>
            <a:ln>
              <a:noFill/>
            </a:ln>
            <a:effectLst/>
          </c:spPr>
          <c:invertIfNegative val="0"/>
          <c:cat>
            <c:strRef>
              <c:f>'Ratio Analysis'!$C$4:$G$4</c:f>
              <c:strCache>
                <c:ptCount val="5"/>
                <c:pt idx="0">
                  <c:v>Mar 2020</c:v>
                </c:pt>
                <c:pt idx="1">
                  <c:v>Mar 2021</c:v>
                </c:pt>
                <c:pt idx="2">
                  <c:v>Mar 2022</c:v>
                </c:pt>
                <c:pt idx="3">
                  <c:v>Mar 2023</c:v>
                </c:pt>
                <c:pt idx="4">
                  <c:v>Mar 2024</c:v>
                </c:pt>
              </c:strCache>
            </c:strRef>
          </c:cat>
          <c:val>
            <c:numRef>
              <c:f>'Ratio Analysis'!$C$26:$G$26</c:f>
              <c:numCache>
                <c:formatCode>0.00"x"</c:formatCode>
                <c:ptCount val="5"/>
                <c:pt idx="0">
                  <c:v>2.9435044450817323</c:v>
                </c:pt>
                <c:pt idx="1">
                  <c:v>4.5353212637557689</c:v>
                </c:pt>
                <c:pt idx="2">
                  <c:v>12.581272084805654</c:v>
                </c:pt>
                <c:pt idx="3">
                  <c:v>3.9459990181639668</c:v>
                </c:pt>
                <c:pt idx="4">
                  <c:v>4.5064672594987876</c:v>
                </c:pt>
              </c:numCache>
            </c:numRef>
          </c:val>
          <c:extLst>
            <c:ext xmlns:c16="http://schemas.microsoft.com/office/drawing/2014/chart" uri="{C3380CC4-5D6E-409C-BE32-E72D297353CC}">
              <c16:uniqueId val="{00000000-1C90-4845-AE21-0B21B5EF3F78}"/>
            </c:ext>
          </c:extLst>
        </c:ser>
        <c:dLbls>
          <c:showLegendKey val="0"/>
          <c:showVal val="0"/>
          <c:showCatName val="0"/>
          <c:showSerName val="0"/>
          <c:showPercent val="0"/>
          <c:showBubbleSize val="0"/>
        </c:dLbls>
        <c:gapWidth val="219"/>
        <c:overlap val="-27"/>
        <c:axId val="1288557999"/>
        <c:axId val="1288562799"/>
      </c:barChart>
      <c:catAx>
        <c:axId val="12885579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lumMod val="75000"/>
                  </a:schemeClr>
                </a:solidFill>
                <a:latin typeface="+mn-lt"/>
                <a:ea typeface="+mn-ea"/>
                <a:cs typeface="+mn-cs"/>
              </a:defRPr>
            </a:pPr>
            <a:endParaRPr lang="en-US"/>
          </a:p>
        </c:txPr>
        <c:crossAx val="1288562799"/>
        <c:crosses val="autoZero"/>
        <c:auto val="1"/>
        <c:lblAlgn val="ctr"/>
        <c:lblOffset val="100"/>
        <c:noMultiLvlLbl val="0"/>
      </c:catAx>
      <c:valAx>
        <c:axId val="1288562799"/>
        <c:scaling>
          <c:orientation val="minMax"/>
        </c:scaling>
        <c:delete val="0"/>
        <c:axPos val="l"/>
        <c:majorGridlines>
          <c:spPr>
            <a:ln w="9525" cap="flat" cmpd="sng" algn="ctr">
              <a:solidFill>
                <a:schemeClr val="tx1">
                  <a:lumMod val="15000"/>
                  <a:lumOff val="85000"/>
                </a:schemeClr>
              </a:solidFill>
              <a:round/>
            </a:ln>
            <a:effectLst/>
          </c:spPr>
        </c:majorGridlines>
        <c:numFmt formatCode="0.00&quot;x&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75000"/>
                  </a:schemeClr>
                </a:solidFill>
                <a:latin typeface="+mn-lt"/>
                <a:ea typeface="+mn-ea"/>
                <a:cs typeface="+mn-cs"/>
              </a:defRPr>
            </a:pPr>
            <a:endParaRPr lang="en-US"/>
          </a:p>
        </c:txPr>
        <c:crossAx val="1288557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all" spc="0" baseline="0">
                <a:solidFill>
                  <a:schemeClr val="tx1">
                    <a:lumMod val="65000"/>
                    <a:lumOff val="35000"/>
                  </a:schemeClr>
                </a:solidFill>
                <a:latin typeface="+mn-lt"/>
                <a:ea typeface="+mn-ea"/>
                <a:cs typeface="+mn-cs"/>
              </a:defRPr>
            </a:pPr>
            <a:r>
              <a:rPr lang="en-US" b="1" i="0" cap="all" baseline="0"/>
              <a:t>Financial Leverage Ratio</a:t>
            </a:r>
          </a:p>
        </c:rich>
      </c:tx>
      <c:overlay val="0"/>
      <c:spPr>
        <a:noFill/>
        <a:ln>
          <a:noFill/>
        </a:ln>
        <a:effectLst/>
      </c:spPr>
      <c:txPr>
        <a:bodyPr rot="0" spcFirstLastPara="1" vertOverflow="ellipsis" vert="horz" wrap="square" anchor="ctr" anchorCtr="1"/>
        <a:lstStyle/>
        <a:p>
          <a:pPr>
            <a:defRPr sz="1400" b="1" i="0" u="none" strike="noStrike" kern="1200" cap="all"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'Ratio Analysis'!$B$27</c:f>
              <c:strCache>
                <c:ptCount val="1"/>
                <c:pt idx="0">
                  <c:v>Financial Leverage Ratio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'Ratio Analysis'!$C$4:$G$4</c:f>
              <c:strCache>
                <c:ptCount val="5"/>
                <c:pt idx="0">
                  <c:v>Mar 2020</c:v>
                </c:pt>
                <c:pt idx="1">
                  <c:v>Mar 2021</c:v>
                </c:pt>
                <c:pt idx="2">
                  <c:v>Mar 2022</c:v>
                </c:pt>
                <c:pt idx="3">
                  <c:v>Mar 2023</c:v>
                </c:pt>
                <c:pt idx="4">
                  <c:v>Mar 2024</c:v>
                </c:pt>
              </c:strCache>
            </c:strRef>
          </c:cat>
          <c:val>
            <c:numRef>
              <c:f>'Ratio Analysis'!$C$27:$G$27</c:f>
              <c:numCache>
                <c:formatCode>0.00</c:formatCode>
                <c:ptCount val="5"/>
                <c:pt idx="0">
                  <c:v>30.790849673202615</c:v>
                </c:pt>
                <c:pt idx="1">
                  <c:v>28.586298717017673</c:v>
                </c:pt>
                <c:pt idx="2">
                  <c:v>29.140885984023239</c:v>
                </c:pt>
                <c:pt idx="3">
                  <c:v>31.658678286129266</c:v>
                </c:pt>
                <c:pt idx="4">
                  <c:v>34.137739046235779</c:v>
                </c:pt>
              </c:numCache>
            </c:numRef>
          </c:val>
          <c:smooth val="0"/>
          <c:extLst>
            <c:ext xmlns:c16="http://schemas.microsoft.com/office/drawing/2014/chart" uri="{C3380CC4-5D6E-409C-BE32-E72D297353CC}">
              <c16:uniqueId val="{00000000-17BC-4D79-8FAD-B7C398AC8B77}"/>
            </c:ext>
          </c:extLst>
        </c:ser>
        <c:dLbls>
          <c:showLegendKey val="0"/>
          <c:showVal val="0"/>
          <c:showCatName val="0"/>
          <c:showSerName val="0"/>
          <c:showPercent val="0"/>
          <c:showBubbleSize val="0"/>
        </c:dLbls>
        <c:marker val="1"/>
        <c:smooth val="0"/>
        <c:axId val="1288553679"/>
        <c:axId val="1288560879"/>
      </c:lineChart>
      <c:catAx>
        <c:axId val="1288553679"/>
        <c:scaling>
          <c:orientation val="minMax"/>
        </c:scaling>
        <c:delete val="0"/>
        <c:axPos val="b"/>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lumMod val="75000"/>
                  </a:schemeClr>
                </a:solidFill>
                <a:latin typeface="+mn-lt"/>
                <a:ea typeface="+mn-ea"/>
                <a:cs typeface="+mn-cs"/>
              </a:defRPr>
            </a:pPr>
            <a:endParaRPr lang="en-US"/>
          </a:p>
        </c:txPr>
        <c:crossAx val="1288560879"/>
        <c:crosses val="autoZero"/>
        <c:auto val="1"/>
        <c:lblAlgn val="ctr"/>
        <c:lblOffset val="100"/>
        <c:noMultiLvlLbl val="0"/>
      </c:catAx>
      <c:valAx>
        <c:axId val="128856087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accent3">
                    <a:lumMod val="75000"/>
                  </a:schemeClr>
                </a:solidFill>
                <a:latin typeface="+mn-lt"/>
                <a:ea typeface="+mn-ea"/>
                <a:cs typeface="+mn-cs"/>
              </a:defRPr>
            </a:pPr>
            <a:endParaRPr lang="en-US"/>
          </a:p>
        </c:txPr>
        <c:crossAx val="12885536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 Dashboard.xlsx]pivot 2!PivotTable3</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marker>
          <c:symbol val="none"/>
        </c:marker>
        <c:dLbl>
          <c:idx val="0"/>
          <c:numFmt formatCode="[$₹-43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noFill/>
          </a:ln>
          <a:effectLst/>
        </c:spPr>
        <c:marker>
          <c:symbol val="none"/>
        </c:marker>
        <c:dLbl>
          <c:idx val="0"/>
          <c:numFmt formatCode="[$₹-43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gradFill>
          <a:ln>
            <a:noFill/>
          </a:ln>
          <a:effectLst/>
        </c:spPr>
        <c:marker>
          <c:symbol val="none"/>
        </c:marker>
        <c:dLbl>
          <c:idx val="0"/>
          <c:numFmt formatCode="[$₹-43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pivotFmt>
    </c:pivotFmts>
    <c:plotArea>
      <c:layout>
        <c:manualLayout>
          <c:layoutTarget val="inner"/>
          <c:xMode val="edge"/>
          <c:yMode val="edge"/>
          <c:x val="0.11453937007874015"/>
          <c:y val="5.0925925925925923E-2"/>
          <c:w val="0.53138495188101487"/>
          <c:h val="0.84204505686789155"/>
        </c:manualLayout>
      </c:layout>
      <c:barChart>
        <c:barDir val="col"/>
        <c:grouping val="clustered"/>
        <c:varyColors val="0"/>
        <c:ser>
          <c:idx val="0"/>
          <c:order val="0"/>
          <c:tx>
            <c:strRef>
              <c:f>'pivot 2'!$B$4:$B$5</c:f>
              <c:strCache>
                <c:ptCount val="1"/>
                <c:pt idx="0">
                  <c:v>JSW Steel Ltd</c:v>
                </c:pt>
              </c:strCache>
            </c:strRef>
          </c:tx>
          <c:spPr>
            <a:gradFill flip="none" rotWithShape="1">
              <a:gsLst>
                <a:gs pos="0">
                  <a:schemeClr val="accent5">
                    <a:lumMod val="40000"/>
                    <a:lumOff val="60000"/>
                  </a:schemeClr>
                </a:gs>
                <a:gs pos="46000">
                  <a:schemeClr val="accent5">
                    <a:lumMod val="95000"/>
                    <a:lumOff val="5000"/>
                  </a:schemeClr>
                </a:gs>
                <a:gs pos="100000">
                  <a:schemeClr val="accent5">
                    <a:lumMod val="60000"/>
                  </a:schemeClr>
                </a:gs>
              </a:gsLst>
              <a:path path="circle">
                <a:fillToRect l="50000" t="130000" r="50000" b="-30000"/>
              </a:path>
              <a:tileRect/>
            </a:gradFill>
            <a:ln>
              <a:noFill/>
            </a:ln>
            <a:effectLst/>
          </c:spPr>
          <c:invertIfNegative val="0"/>
          <c:dLbls>
            <c:numFmt formatCode="[$₹-43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2'!$A$6</c:f>
              <c:strCache>
                <c:ptCount val="1"/>
                <c:pt idx="0">
                  <c:v>EPS in Rs</c:v>
                </c:pt>
              </c:strCache>
            </c:strRef>
          </c:cat>
          <c:val>
            <c:numRef>
              <c:f>'pivot 2'!$B$6</c:f>
              <c:numCache>
                <c:formatCode>General</c:formatCode>
                <c:ptCount val="1"/>
                <c:pt idx="0">
                  <c:v>17.14</c:v>
                </c:pt>
              </c:numCache>
            </c:numRef>
          </c:val>
          <c:extLst>
            <c:ext xmlns:c16="http://schemas.microsoft.com/office/drawing/2014/chart" uri="{C3380CC4-5D6E-409C-BE32-E72D297353CC}">
              <c16:uniqueId val="{00000000-3639-4E49-B043-EC5B162F295D}"/>
            </c:ext>
          </c:extLst>
        </c:ser>
        <c:ser>
          <c:idx val="1"/>
          <c:order val="1"/>
          <c:tx>
            <c:strRef>
              <c:f>'pivot 2'!$C$4:$C$5</c:f>
              <c:strCache>
                <c:ptCount val="1"/>
                <c:pt idx="0">
                  <c:v>Steel Authority of India Ltd</c:v>
                </c:pt>
              </c:strCache>
            </c:strRef>
          </c:tx>
          <c:spPr>
            <a:gradFill flip="none" rotWithShape="1">
              <a:gsLst>
                <a:gs pos="0">
                  <a:schemeClr val="accent2">
                    <a:lumMod val="40000"/>
                    <a:lumOff val="60000"/>
                  </a:schemeClr>
                </a:gs>
                <a:gs pos="46000">
                  <a:schemeClr val="accent2">
                    <a:lumMod val="95000"/>
                    <a:lumOff val="5000"/>
                  </a:schemeClr>
                </a:gs>
                <a:gs pos="100000">
                  <a:schemeClr val="accent2">
                    <a:lumMod val="60000"/>
                  </a:schemeClr>
                </a:gs>
              </a:gsLst>
              <a:path path="circle">
                <a:fillToRect l="50000" t="130000" r="50000" b="-30000"/>
              </a:path>
              <a:tileRect/>
            </a:gradFill>
            <a:ln>
              <a:noFill/>
            </a:ln>
            <a:effectLst/>
          </c:spPr>
          <c:invertIfNegative val="0"/>
          <c:dLbls>
            <c:numFmt formatCode="[$₹-43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2'!$A$6</c:f>
              <c:strCache>
                <c:ptCount val="1"/>
                <c:pt idx="0">
                  <c:v>EPS in Rs</c:v>
                </c:pt>
              </c:strCache>
            </c:strRef>
          </c:cat>
          <c:val>
            <c:numRef>
              <c:f>'pivot 2'!$C$6</c:f>
              <c:numCache>
                <c:formatCode>General</c:formatCode>
                <c:ptCount val="1"/>
                <c:pt idx="0">
                  <c:v>5.27</c:v>
                </c:pt>
              </c:numCache>
            </c:numRef>
          </c:val>
          <c:extLst>
            <c:ext xmlns:c16="http://schemas.microsoft.com/office/drawing/2014/chart" uri="{C3380CC4-5D6E-409C-BE32-E72D297353CC}">
              <c16:uniqueId val="{00000001-3639-4E49-B043-EC5B162F295D}"/>
            </c:ext>
          </c:extLst>
        </c:ser>
        <c:ser>
          <c:idx val="2"/>
          <c:order val="2"/>
          <c:tx>
            <c:strRef>
              <c:f>'pivot 2'!$D$4:$D$5</c:f>
              <c:strCache>
                <c:ptCount val="1"/>
                <c:pt idx="0">
                  <c:v>Tata Steel</c:v>
                </c:pt>
              </c:strCache>
            </c:strRef>
          </c:tx>
          <c:spPr>
            <a:gradFill>
              <a:gsLst>
                <a:gs pos="0">
                  <a:schemeClr val="accent4">
                    <a:lumMod val="40000"/>
                    <a:lumOff val="60000"/>
                  </a:schemeClr>
                </a:gs>
                <a:gs pos="46000">
                  <a:schemeClr val="accent4">
                    <a:lumMod val="95000"/>
                    <a:lumOff val="5000"/>
                  </a:schemeClr>
                </a:gs>
                <a:gs pos="100000">
                  <a:schemeClr val="accent4">
                    <a:lumMod val="60000"/>
                  </a:schemeClr>
                </a:gs>
              </a:gsLst>
              <a:path path="circle">
                <a:fillToRect l="50000" t="130000" r="50000" b="-30000"/>
              </a:path>
            </a:gradFill>
            <a:ln>
              <a:noFill/>
            </a:ln>
            <a:effectLst/>
          </c:spPr>
          <c:invertIfNegative val="0"/>
          <c:dLbls>
            <c:numFmt formatCode="[$₹-439]#,##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2'!$A$6</c:f>
              <c:strCache>
                <c:ptCount val="1"/>
                <c:pt idx="0">
                  <c:v>EPS in Rs</c:v>
                </c:pt>
              </c:strCache>
            </c:strRef>
          </c:cat>
          <c:val>
            <c:numRef>
              <c:f>'pivot 2'!$D$6</c:f>
              <c:numCache>
                <c:formatCode>General</c:formatCode>
                <c:ptCount val="1"/>
                <c:pt idx="0">
                  <c:v>7.27</c:v>
                </c:pt>
              </c:numCache>
            </c:numRef>
          </c:val>
          <c:extLst>
            <c:ext xmlns:c16="http://schemas.microsoft.com/office/drawing/2014/chart" uri="{C3380CC4-5D6E-409C-BE32-E72D297353CC}">
              <c16:uniqueId val="{00000002-3639-4E49-B043-EC5B162F295D}"/>
            </c:ext>
          </c:extLst>
        </c:ser>
        <c:dLbls>
          <c:dLblPos val="outEnd"/>
          <c:showLegendKey val="0"/>
          <c:showVal val="1"/>
          <c:showCatName val="0"/>
          <c:showSerName val="0"/>
          <c:showPercent val="0"/>
          <c:showBubbleSize val="0"/>
        </c:dLbls>
        <c:gapWidth val="219"/>
        <c:overlap val="-27"/>
        <c:axId val="1615285087"/>
        <c:axId val="1615290367"/>
      </c:barChart>
      <c:catAx>
        <c:axId val="1615285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300" b="1" i="0" u="none" strike="noStrike" kern="1200" cap="all" baseline="0">
                <a:solidFill>
                  <a:schemeClr val="tx1">
                    <a:lumMod val="65000"/>
                    <a:lumOff val="35000"/>
                  </a:schemeClr>
                </a:solidFill>
                <a:latin typeface="+mn-lt"/>
                <a:ea typeface="+mn-ea"/>
                <a:cs typeface="+mn-cs"/>
              </a:defRPr>
            </a:pPr>
            <a:endParaRPr lang="en-US"/>
          </a:p>
        </c:txPr>
        <c:crossAx val="1615290367"/>
        <c:crosses val="autoZero"/>
        <c:auto val="1"/>
        <c:lblAlgn val="ctr"/>
        <c:lblOffset val="100"/>
        <c:noMultiLvlLbl val="0"/>
      </c:catAx>
      <c:valAx>
        <c:axId val="1615290367"/>
        <c:scaling>
          <c:orientation val="minMax"/>
        </c:scaling>
        <c:delete val="0"/>
        <c:axPos val="l"/>
        <c:majorGridlines>
          <c:spPr>
            <a:ln w="9525" cap="flat" cmpd="sng" algn="ctr">
              <a:solidFill>
                <a:schemeClr val="tx1">
                  <a:lumMod val="15000"/>
                  <a:lumOff val="85000"/>
                </a:schemeClr>
              </a:solidFill>
              <a:round/>
            </a:ln>
            <a:effectLst/>
          </c:spPr>
        </c:majorGridlines>
        <c:numFmt formatCode="[$₹-439]#,##0.0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accent4">
                    <a:lumMod val="75000"/>
                  </a:schemeClr>
                </a:solidFill>
                <a:latin typeface="+mn-lt"/>
                <a:ea typeface="+mn-ea"/>
                <a:cs typeface="+mn-cs"/>
              </a:defRPr>
            </a:pPr>
            <a:endParaRPr lang="en-US"/>
          </a:p>
        </c:txPr>
        <c:crossAx val="1615285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3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4.emf"/></Relationships>
</file>

<file path=xl/drawings/_rels/drawing2.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image" Target="../media/image8.svg"/><Relationship Id="rId7" Type="http://schemas.openxmlformats.org/officeDocument/2006/relationships/chart" Target="../charts/chart3.xml"/><Relationship Id="rId2" Type="http://schemas.openxmlformats.org/officeDocument/2006/relationships/image" Target="../media/image7.png"/><Relationship Id="rId1" Type="http://schemas.openxmlformats.org/officeDocument/2006/relationships/image" Target="../media/image6.jpg"/><Relationship Id="rId6" Type="http://schemas.openxmlformats.org/officeDocument/2006/relationships/chart" Target="../charts/chart2.xml"/><Relationship Id="rId5" Type="http://schemas.openxmlformats.org/officeDocument/2006/relationships/hyperlink" Target="#'Ratio Board'!A1"/><Relationship Id="rId4" Type="http://schemas.openxmlformats.org/officeDocument/2006/relationships/hyperlink" Target="#Comparative!A1"/></Relationships>
</file>

<file path=xl/drawings/_rels/drawing3.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hyperlink" Target="#Comparative!A1"/><Relationship Id="rId7" Type="http://schemas.openxmlformats.org/officeDocument/2006/relationships/chart" Target="../charts/chart5.xml"/><Relationship Id="rId2" Type="http://schemas.openxmlformats.org/officeDocument/2006/relationships/hyperlink" Target="#Dashboard!A1"/><Relationship Id="rId1" Type="http://schemas.openxmlformats.org/officeDocument/2006/relationships/image" Target="../media/image6.jpg"/><Relationship Id="rId6" Type="http://schemas.openxmlformats.org/officeDocument/2006/relationships/image" Target="../media/image10.svg"/><Relationship Id="rId5" Type="http://schemas.openxmlformats.org/officeDocument/2006/relationships/image" Target="../media/image9.png"/><Relationship Id="rId10" Type="http://schemas.openxmlformats.org/officeDocument/2006/relationships/chart" Target="../charts/chart8.xml"/><Relationship Id="rId4" Type="http://schemas.openxmlformats.org/officeDocument/2006/relationships/hyperlink" Target="#Ratio_analysis"/><Relationship Id="rId9"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hyperlink" Target="#comparative"/><Relationship Id="rId7" Type="http://schemas.openxmlformats.org/officeDocument/2006/relationships/chart" Target="../charts/chart9.xml"/><Relationship Id="rId2" Type="http://schemas.openxmlformats.org/officeDocument/2006/relationships/hyperlink" Target="#Dashboard!A1"/><Relationship Id="rId1" Type="http://schemas.openxmlformats.org/officeDocument/2006/relationships/image" Target="../media/image6.jpg"/><Relationship Id="rId6" Type="http://schemas.openxmlformats.org/officeDocument/2006/relationships/image" Target="../media/image12.svg"/><Relationship Id="rId5" Type="http://schemas.openxmlformats.org/officeDocument/2006/relationships/image" Target="../media/image11.png"/><Relationship Id="rId4" Type="http://schemas.openxmlformats.org/officeDocument/2006/relationships/hyperlink" Target="#'Ratio Board'!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xdr:twoCellAnchor editAs="oneCell">
    <xdr:from>
      <xdr:col>5</xdr:col>
      <xdr:colOff>1040000</xdr:colOff>
      <xdr:row>45</xdr:row>
      <xdr:rowOff>85859</xdr:rowOff>
    </xdr:from>
    <xdr:to>
      <xdr:col>7</xdr:col>
      <xdr:colOff>719904</xdr:colOff>
      <xdr:row>50</xdr:row>
      <xdr:rowOff>475490</xdr:rowOff>
    </xdr:to>
    <mc:AlternateContent xmlns:mc="http://schemas.openxmlformats.org/markup-compatibility/2006" xmlns:a14="http://schemas.microsoft.com/office/drawing/2010/main">
      <mc:Choice Requires="a14">
        <xdr:graphicFrame macro="">
          <xdr:nvGraphicFramePr>
            <xdr:cNvPr id="2" name="Company">
              <a:extLst>
                <a:ext uri="{FF2B5EF4-FFF2-40B4-BE49-F238E27FC236}">
                  <a16:creationId xmlns:a16="http://schemas.microsoft.com/office/drawing/2014/main" id="{07402D5C-5531-DF60-E8B6-88292F696D21}"/>
                </a:ext>
              </a:extLst>
            </xdr:cNvPr>
            <xdr:cNvGraphicFramePr/>
          </xdr:nvGraphicFramePr>
          <xdr:xfrm>
            <a:off x="0" y="0"/>
            <a:ext cx="0" cy="0"/>
          </xdr:xfrm>
          <a:graphic>
            <a:graphicData uri="http://schemas.microsoft.com/office/drawing/2010/slicer">
              <sle:slicer xmlns:sle="http://schemas.microsoft.com/office/drawing/2010/slicer" name="Company"/>
            </a:graphicData>
          </a:graphic>
        </xdr:graphicFrame>
      </mc:Choice>
      <mc:Fallback xmlns="">
        <xdr:sp macro="" textlink="">
          <xdr:nvSpPr>
            <xdr:cNvPr id="0" name=""/>
            <xdr:cNvSpPr>
              <a:spLocks noTextEdit="1"/>
            </xdr:cNvSpPr>
          </xdr:nvSpPr>
          <xdr:spPr>
            <a:xfrm>
              <a:off x="6788759" y="8979074"/>
              <a:ext cx="1767918" cy="261775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15</xdr:col>
          <xdr:colOff>50800</xdr:colOff>
          <xdr:row>30</xdr:row>
          <xdr:rowOff>38100</xdr:rowOff>
        </xdr:from>
        <xdr:to>
          <xdr:col>17</xdr:col>
          <xdr:colOff>319741</xdr:colOff>
          <xdr:row>31</xdr:row>
          <xdr:rowOff>163606</xdr:rowOff>
        </xdr:to>
        <xdr:pic>
          <xdr:nvPicPr>
            <xdr:cNvPr id="8" name="Picture 7">
              <a:extLst>
                <a:ext uri="{FF2B5EF4-FFF2-40B4-BE49-F238E27FC236}">
                  <a16:creationId xmlns:a16="http://schemas.microsoft.com/office/drawing/2014/main" id="{3A97FB8E-56D7-1C3E-9DBF-7DDBB97B1818}"/>
                </a:ext>
              </a:extLst>
            </xdr:cNvPr>
            <xdr:cNvPicPr preferRelativeResize="0">
              <a:picLocks noChangeArrowheads="1"/>
              <a:extLst>
                <a:ext uri="{84589F7E-364E-4C9E-8A38-B11213B215E9}">
                  <a14:cameraTool cellRange="$C$44" spid="_x0000_s1124"/>
                </a:ext>
              </a:extLst>
            </xdr:cNvPicPr>
          </xdr:nvPicPr>
          <xdr:blipFill>
            <a:blip xmlns:r="http://schemas.openxmlformats.org/officeDocument/2006/relationships" r:embed="rId1"/>
            <a:srcRect/>
            <a:stretch>
              <a:fillRect/>
            </a:stretch>
          </xdr:blipFill>
          <xdr:spPr bwMode="auto">
            <a:xfrm>
              <a:off x="15873506" y="5416924"/>
              <a:ext cx="1039906" cy="304800"/>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twoCellAnchor editAs="oneCell">
    <xdr:from>
      <xdr:col>11</xdr:col>
      <xdr:colOff>300029</xdr:colOff>
      <xdr:row>44</xdr:row>
      <xdr:rowOff>448607</xdr:rowOff>
    </xdr:from>
    <xdr:to>
      <xdr:col>13</xdr:col>
      <xdr:colOff>619974</xdr:colOff>
      <xdr:row>50</xdr:row>
      <xdr:rowOff>123820</xdr:rowOff>
    </xdr:to>
    <mc:AlternateContent xmlns:mc="http://schemas.openxmlformats.org/markup-compatibility/2006" xmlns:a14="http://schemas.microsoft.com/office/drawing/2010/main">
      <mc:Choice Requires="a14">
        <xdr:graphicFrame macro="">
          <xdr:nvGraphicFramePr>
            <xdr:cNvPr id="19" name="particular">
              <a:extLst>
                <a:ext uri="{FF2B5EF4-FFF2-40B4-BE49-F238E27FC236}">
                  <a16:creationId xmlns:a16="http://schemas.microsoft.com/office/drawing/2014/main" id="{FC74880C-5342-9B77-AD24-218B8F7E469F}"/>
                </a:ext>
              </a:extLst>
            </xdr:cNvPr>
            <xdr:cNvGraphicFramePr/>
          </xdr:nvGraphicFramePr>
          <xdr:xfrm>
            <a:off x="0" y="0"/>
            <a:ext cx="0" cy="0"/>
          </xdr:xfrm>
          <a:graphic>
            <a:graphicData uri="http://schemas.microsoft.com/office/drawing/2010/slicer">
              <sle:slicer xmlns:sle="http://schemas.microsoft.com/office/drawing/2010/slicer" name="particular"/>
            </a:graphicData>
          </a:graphic>
        </xdr:graphicFrame>
      </mc:Choice>
      <mc:Fallback xmlns="">
        <xdr:sp macro="" textlink="">
          <xdr:nvSpPr>
            <xdr:cNvPr id="0" name=""/>
            <xdr:cNvSpPr>
              <a:spLocks noTextEdit="1"/>
            </xdr:cNvSpPr>
          </xdr:nvSpPr>
          <xdr:spPr>
            <a:xfrm>
              <a:off x="11884358" y="8637696"/>
              <a:ext cx="1780938" cy="26074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1000736</xdr:colOff>
      <xdr:row>50</xdr:row>
      <xdr:rowOff>531835</xdr:rowOff>
    </xdr:from>
    <xdr:to>
      <xdr:col>7</xdr:col>
      <xdr:colOff>719904</xdr:colOff>
      <xdr:row>55</xdr:row>
      <xdr:rowOff>1443</xdr:rowOff>
    </xdr:to>
    <mc:AlternateContent xmlns:mc="http://schemas.openxmlformats.org/markup-compatibility/2006" xmlns:a14="http://schemas.microsoft.com/office/drawing/2010/main">
      <mc:Choice Requires="a14">
        <xdr:graphicFrame macro="">
          <xdr:nvGraphicFramePr>
            <xdr:cNvPr id="21" name="particular 1">
              <a:extLst>
                <a:ext uri="{FF2B5EF4-FFF2-40B4-BE49-F238E27FC236}">
                  <a16:creationId xmlns:a16="http://schemas.microsoft.com/office/drawing/2014/main" id="{9B3436A6-E848-1446-E30D-CF4F16515312}"/>
                </a:ext>
              </a:extLst>
            </xdr:cNvPr>
            <xdr:cNvGraphicFramePr/>
          </xdr:nvGraphicFramePr>
          <xdr:xfrm>
            <a:off x="0" y="0"/>
            <a:ext cx="0" cy="0"/>
          </xdr:xfrm>
          <a:graphic>
            <a:graphicData uri="http://schemas.microsoft.com/office/drawing/2010/slicer">
              <sle:slicer xmlns:sle="http://schemas.microsoft.com/office/drawing/2010/slicer" name="particular 1"/>
            </a:graphicData>
          </a:graphic>
        </xdr:graphicFrame>
      </mc:Choice>
      <mc:Fallback xmlns="">
        <xdr:sp macro="" textlink="">
          <xdr:nvSpPr>
            <xdr:cNvPr id="0" name=""/>
            <xdr:cNvSpPr>
              <a:spLocks noTextEdit="1"/>
            </xdr:cNvSpPr>
          </xdr:nvSpPr>
          <xdr:spPr>
            <a:xfrm>
              <a:off x="6749495" y="11653177"/>
              <a:ext cx="1807182" cy="16962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569259</xdr:colOff>
      <xdr:row>16</xdr:row>
      <xdr:rowOff>147918</xdr:rowOff>
    </xdr:from>
    <xdr:to>
      <xdr:col>11</xdr:col>
      <xdr:colOff>381001</xdr:colOff>
      <xdr:row>32</xdr:row>
      <xdr:rowOff>22412</xdr:rowOff>
    </xdr:to>
    <xdr:graphicFrame macro="">
      <xdr:nvGraphicFramePr>
        <xdr:cNvPr id="5" name="Chart 4">
          <a:extLst>
            <a:ext uri="{FF2B5EF4-FFF2-40B4-BE49-F238E27FC236}">
              <a16:creationId xmlns:a16="http://schemas.microsoft.com/office/drawing/2014/main" id="{3BA9AA32-47AC-1C61-240F-2FFD9E6639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18007</xdr:colOff>
      <xdr:row>1</xdr:row>
      <xdr:rowOff>154568</xdr:rowOff>
    </xdr:from>
    <xdr:to>
      <xdr:col>20</xdr:col>
      <xdr:colOff>314972</xdr:colOff>
      <xdr:row>46</xdr:row>
      <xdr:rowOff>21942</xdr:rowOff>
    </xdr:to>
    <xdr:sp macro="" textlink="">
      <xdr:nvSpPr>
        <xdr:cNvPr id="2" name="Rectangle: Top Corners Rounded 1">
          <a:extLst>
            <a:ext uri="{FF2B5EF4-FFF2-40B4-BE49-F238E27FC236}">
              <a16:creationId xmlns:a16="http://schemas.microsoft.com/office/drawing/2014/main" id="{08DA6A58-F3C7-4752-851D-B6E5ACCACE57}"/>
            </a:ext>
          </a:extLst>
        </xdr:cNvPr>
        <xdr:cNvSpPr/>
      </xdr:nvSpPr>
      <xdr:spPr>
        <a:xfrm rot="5400000">
          <a:off x="4140998" y="-1635289"/>
          <a:ext cx="7997993" cy="11939068"/>
        </a:xfrm>
        <a:prstGeom prst="round2SameRect">
          <a:avLst>
            <a:gd name="adj1" fmla="val 8096"/>
            <a:gd name="adj2" fmla="val 0"/>
          </a:avLst>
        </a:pr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0</xdr:colOff>
      <xdr:row>0</xdr:row>
      <xdr:rowOff>0</xdr:rowOff>
    </xdr:from>
    <xdr:to>
      <xdr:col>1</xdr:col>
      <xdr:colOff>15238</xdr:colOff>
      <xdr:row>46</xdr:row>
      <xdr:rowOff>2406</xdr:rowOff>
    </xdr:to>
    <xdr:sp macro="" textlink="">
      <xdr:nvSpPr>
        <xdr:cNvPr id="13" name="Rectangle 12">
          <a:extLst>
            <a:ext uri="{FF2B5EF4-FFF2-40B4-BE49-F238E27FC236}">
              <a16:creationId xmlns:a16="http://schemas.microsoft.com/office/drawing/2014/main" id="{234B19EF-1E71-1264-CB37-832E14F86B61}"/>
            </a:ext>
          </a:extLst>
        </xdr:cNvPr>
        <xdr:cNvSpPr/>
      </xdr:nvSpPr>
      <xdr:spPr>
        <a:xfrm>
          <a:off x="0" y="0"/>
          <a:ext cx="2160870" cy="8304195"/>
        </a:xfrm>
        <a:prstGeom prst="rect">
          <a:avLst/>
        </a:prstGeom>
        <a:solidFill>
          <a:srgbClr val="4F408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0</xdr:col>
      <xdr:colOff>335276</xdr:colOff>
      <xdr:row>18</xdr:row>
      <xdr:rowOff>0</xdr:rowOff>
    </xdr:from>
    <xdr:to>
      <xdr:col>1</xdr:col>
      <xdr:colOff>15238</xdr:colOff>
      <xdr:row>46</xdr:row>
      <xdr:rowOff>317</xdr:rowOff>
    </xdr:to>
    <xdr:pic>
      <xdr:nvPicPr>
        <xdr:cNvPr id="54" name="Picture 53" descr="Low angle view of modern skyscrapers rising straight up against a dramatic sky">
          <a:extLst>
            <a:ext uri="{FF2B5EF4-FFF2-40B4-BE49-F238E27FC236}">
              <a16:creationId xmlns:a16="http://schemas.microsoft.com/office/drawing/2014/main" id="{3942A720-824D-96A2-1D41-CF1DD10B1502}"/>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5" t="25864" r="72726"/>
        <a:stretch/>
      </xdr:blipFill>
      <xdr:spPr>
        <a:xfrm>
          <a:off x="335276" y="3291840"/>
          <a:ext cx="1828802" cy="5120639"/>
        </a:xfrm>
        <a:prstGeom prst="roundRect">
          <a:avLst>
            <a:gd name="adj" fmla="val 17509"/>
          </a:avLst>
        </a:prstGeom>
      </xdr:spPr>
    </xdr:pic>
    <xdr:clientData/>
  </xdr:twoCellAnchor>
  <xdr:twoCellAnchor>
    <xdr:from>
      <xdr:col>0</xdr:col>
      <xdr:colOff>335277</xdr:colOff>
      <xdr:row>2</xdr:row>
      <xdr:rowOff>53340</xdr:rowOff>
    </xdr:from>
    <xdr:to>
      <xdr:col>1</xdr:col>
      <xdr:colOff>15237</xdr:colOff>
      <xdr:row>46</xdr:row>
      <xdr:rowOff>53340</xdr:rowOff>
    </xdr:to>
    <xdr:sp macro="" textlink="">
      <xdr:nvSpPr>
        <xdr:cNvPr id="14" name="Rectangle: Top Corners Rounded 13">
          <a:extLst>
            <a:ext uri="{FF2B5EF4-FFF2-40B4-BE49-F238E27FC236}">
              <a16:creationId xmlns:a16="http://schemas.microsoft.com/office/drawing/2014/main" id="{D719A0B0-A313-3A35-B96D-853BD7A421AA}"/>
            </a:ext>
          </a:extLst>
        </xdr:cNvPr>
        <xdr:cNvSpPr/>
      </xdr:nvSpPr>
      <xdr:spPr>
        <a:xfrm rot="16200000">
          <a:off x="-2773683" y="3528060"/>
          <a:ext cx="8046720" cy="1828800"/>
        </a:xfrm>
        <a:prstGeom prst="round2SameRect">
          <a:avLst/>
        </a:prstGeom>
        <a:gradFill>
          <a:gsLst>
            <a:gs pos="0">
              <a:srgbClr val="403D6B"/>
            </a:gs>
            <a:gs pos="0">
              <a:schemeClr val="accent1">
                <a:lumMod val="45000"/>
                <a:lumOff val="55000"/>
              </a:schemeClr>
            </a:gs>
            <a:gs pos="0">
              <a:schemeClr val="accent1">
                <a:lumMod val="45000"/>
                <a:lumOff val="55000"/>
              </a:schemeClr>
            </a:gs>
            <a:gs pos="0">
              <a:srgbClr val="403D6B">
                <a:alpha val="80000"/>
              </a:srgb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15236</xdr:colOff>
      <xdr:row>2</xdr:row>
      <xdr:rowOff>22859</xdr:rowOff>
    </xdr:from>
    <xdr:to>
      <xdr:col>20</xdr:col>
      <xdr:colOff>251459</xdr:colOff>
      <xdr:row>45</xdr:row>
      <xdr:rowOff>182879</xdr:rowOff>
    </xdr:to>
    <xdr:sp macro="" textlink="">
      <xdr:nvSpPr>
        <xdr:cNvPr id="15" name="Rectangle: Top Corners Rounded 14">
          <a:extLst>
            <a:ext uri="{FF2B5EF4-FFF2-40B4-BE49-F238E27FC236}">
              <a16:creationId xmlns:a16="http://schemas.microsoft.com/office/drawing/2014/main" id="{13F23261-6688-4DB9-847B-638522E8E858}"/>
            </a:ext>
          </a:extLst>
        </xdr:cNvPr>
        <xdr:cNvSpPr/>
      </xdr:nvSpPr>
      <xdr:spPr>
        <a:xfrm rot="5400000">
          <a:off x="4061458" y="-1508763"/>
          <a:ext cx="8023860" cy="11818623"/>
        </a:xfrm>
        <a:prstGeom prst="round2SameRect">
          <a:avLst>
            <a:gd name="adj1" fmla="val 8096"/>
            <a:gd name="adj2" fmla="val 0"/>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707919</xdr:colOff>
      <xdr:row>5</xdr:row>
      <xdr:rowOff>82082</xdr:rowOff>
    </xdr:from>
    <xdr:to>
      <xdr:col>1</xdr:col>
      <xdr:colOff>15236</xdr:colOff>
      <xdr:row>14</xdr:row>
      <xdr:rowOff>66842</xdr:rowOff>
    </xdr:to>
    <xdr:grpSp>
      <xdr:nvGrpSpPr>
        <xdr:cNvPr id="26" name="Group 25">
          <a:extLst>
            <a:ext uri="{FF2B5EF4-FFF2-40B4-BE49-F238E27FC236}">
              <a16:creationId xmlns:a16="http://schemas.microsoft.com/office/drawing/2014/main" id="{9FE801E9-95A3-65F5-0C24-A28D5BE7B4EF}"/>
            </a:ext>
          </a:extLst>
        </xdr:cNvPr>
        <xdr:cNvGrpSpPr/>
      </xdr:nvGrpSpPr>
      <xdr:grpSpPr>
        <a:xfrm>
          <a:off x="707919" y="996482"/>
          <a:ext cx="1456157" cy="1630680"/>
          <a:chOff x="3916680" y="1668780"/>
          <a:chExt cx="1456157" cy="1379220"/>
        </a:xfrm>
      </xdr:grpSpPr>
      <xdr:sp macro="" textlink="">
        <xdr:nvSpPr>
          <xdr:cNvPr id="24" name="Rectangle: Top Corners Rounded 23">
            <a:extLst>
              <a:ext uri="{FF2B5EF4-FFF2-40B4-BE49-F238E27FC236}">
                <a16:creationId xmlns:a16="http://schemas.microsoft.com/office/drawing/2014/main" id="{B0D113E8-09F8-C2CC-DD4A-EE744FB0494A}"/>
              </a:ext>
            </a:extLst>
          </xdr:cNvPr>
          <xdr:cNvSpPr/>
        </xdr:nvSpPr>
        <xdr:spPr>
          <a:xfrm rot="16200000">
            <a:off x="4191000" y="1811020"/>
            <a:ext cx="548640" cy="1097280"/>
          </a:xfrm>
          <a:prstGeom prst="round2SameRect">
            <a:avLst>
              <a:gd name="adj1" fmla="val 50000"/>
              <a:gd name="adj2" fmla="val 0"/>
            </a:avLst>
          </a:pr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indent="0" algn="l" defTabSz="914400" rtl="0" eaLnBrk="1" latinLnBrk="0" hangingPunct="1">
              <a:defRPr sz="1100" kern="1200">
                <a:solidFill>
                  <a:schemeClr val="lt1"/>
                </a:solidFill>
                <a:latin typeface="+mn-lt"/>
                <a:ea typeface="+mn-ea"/>
                <a:cs typeface="+mn-cs"/>
              </a:defRPr>
            </a:lvl1pPr>
            <a:lvl2pPr marL="457200" indent="0" algn="l" defTabSz="914400" rtl="0" eaLnBrk="1" latinLnBrk="0" hangingPunct="1">
              <a:defRPr sz="1100" kern="1200">
                <a:solidFill>
                  <a:schemeClr val="lt1"/>
                </a:solidFill>
                <a:latin typeface="+mn-lt"/>
                <a:ea typeface="+mn-ea"/>
                <a:cs typeface="+mn-cs"/>
              </a:defRPr>
            </a:lvl2pPr>
            <a:lvl3pPr marL="914400" indent="0" algn="l" defTabSz="914400" rtl="0" eaLnBrk="1" latinLnBrk="0" hangingPunct="1">
              <a:defRPr sz="1100" kern="1200">
                <a:solidFill>
                  <a:schemeClr val="lt1"/>
                </a:solidFill>
                <a:latin typeface="+mn-lt"/>
                <a:ea typeface="+mn-ea"/>
                <a:cs typeface="+mn-cs"/>
              </a:defRPr>
            </a:lvl3pPr>
            <a:lvl4pPr marL="1371600" indent="0" algn="l" defTabSz="914400" rtl="0" eaLnBrk="1" latinLnBrk="0" hangingPunct="1">
              <a:defRPr sz="1100" kern="1200">
                <a:solidFill>
                  <a:schemeClr val="lt1"/>
                </a:solidFill>
                <a:latin typeface="+mn-lt"/>
                <a:ea typeface="+mn-ea"/>
                <a:cs typeface="+mn-cs"/>
              </a:defRPr>
            </a:lvl4pPr>
            <a:lvl5pPr marL="1828800" indent="0" algn="l" defTabSz="914400" rtl="0" eaLnBrk="1" latinLnBrk="0" hangingPunct="1">
              <a:defRPr sz="1100" kern="1200">
                <a:solidFill>
                  <a:schemeClr val="lt1"/>
                </a:solidFill>
                <a:latin typeface="+mn-lt"/>
                <a:ea typeface="+mn-ea"/>
                <a:cs typeface="+mn-cs"/>
              </a:defRPr>
            </a:lvl5pPr>
            <a:lvl6pPr marL="2286000" indent="0" algn="l" defTabSz="914400" rtl="0" eaLnBrk="1" latinLnBrk="0" hangingPunct="1">
              <a:defRPr sz="1100" kern="1200">
                <a:solidFill>
                  <a:schemeClr val="lt1"/>
                </a:solidFill>
                <a:latin typeface="+mn-lt"/>
                <a:ea typeface="+mn-ea"/>
                <a:cs typeface="+mn-cs"/>
              </a:defRPr>
            </a:lvl6pPr>
            <a:lvl7pPr marL="2743200" indent="0" algn="l" defTabSz="914400" rtl="0" eaLnBrk="1" latinLnBrk="0" hangingPunct="1">
              <a:defRPr sz="1100" kern="1200">
                <a:solidFill>
                  <a:schemeClr val="lt1"/>
                </a:solidFill>
                <a:latin typeface="+mn-lt"/>
                <a:ea typeface="+mn-ea"/>
                <a:cs typeface="+mn-cs"/>
              </a:defRPr>
            </a:lvl7pPr>
            <a:lvl8pPr marL="3200400" indent="0" algn="l" defTabSz="914400" rtl="0" eaLnBrk="1" latinLnBrk="0" hangingPunct="1">
              <a:defRPr sz="1100" kern="1200">
                <a:solidFill>
                  <a:schemeClr val="lt1"/>
                </a:solidFill>
                <a:latin typeface="+mn-lt"/>
                <a:ea typeface="+mn-ea"/>
                <a:cs typeface="+mn-cs"/>
              </a:defRPr>
            </a:lvl8pPr>
            <a:lvl9pPr marL="3657600" indent="0" algn="l" defTabSz="914400" rtl="0" eaLnBrk="1" latinLnBrk="0" hangingPunct="1">
              <a:defRPr sz="1100" kern="1200">
                <a:solidFill>
                  <a:schemeClr val="lt1"/>
                </a:solidFill>
                <a:latin typeface="+mn-lt"/>
                <a:ea typeface="+mn-ea"/>
                <a:cs typeface="+mn-cs"/>
              </a:defRPr>
            </a:lvl9pPr>
          </a:lstStyle>
          <a:p>
            <a:pPr algn="l"/>
            <a:endParaRPr lang="en-US" sz="1100" kern="1200"/>
          </a:p>
        </xdr:txBody>
      </xdr:sp>
      <xdr:sp macro="" textlink="">
        <xdr:nvSpPr>
          <xdr:cNvPr id="25" name="Freeform: Shape 24">
            <a:extLst>
              <a:ext uri="{FF2B5EF4-FFF2-40B4-BE49-F238E27FC236}">
                <a16:creationId xmlns:a16="http://schemas.microsoft.com/office/drawing/2014/main" id="{3DA53CB2-889F-1DCE-F39F-B11EBA0D6ED7}"/>
              </a:ext>
            </a:extLst>
          </xdr:cNvPr>
          <xdr:cNvSpPr/>
        </xdr:nvSpPr>
        <xdr:spPr>
          <a:xfrm>
            <a:off x="5013960" y="1668780"/>
            <a:ext cx="358877" cy="1379220"/>
          </a:xfrm>
          <a:custGeom>
            <a:avLst/>
            <a:gdLst>
              <a:gd name="connsiteX0" fmla="*/ 411087 w 411873"/>
              <a:gd name="connsiteY0" fmla="*/ 0 h 1366684"/>
              <a:gd name="connsiteX1" fmla="*/ 411873 w 411873"/>
              <a:gd name="connsiteY1" fmla="*/ 7797 h 1366684"/>
              <a:gd name="connsiteX2" fmla="*/ 411873 w 411873"/>
              <a:gd name="connsiteY2" fmla="*/ 1358887 h 1366684"/>
              <a:gd name="connsiteX3" fmla="*/ 411087 w 411873"/>
              <a:gd name="connsiteY3" fmla="*/ 1366684 h 1366684"/>
              <a:gd name="connsiteX4" fmla="*/ 0 w 411873"/>
              <a:gd name="connsiteY4" fmla="*/ 955597 h 1366684"/>
              <a:gd name="connsiteX5" fmla="*/ 0 w 411873"/>
              <a:gd name="connsiteY5" fmla="*/ 411087 h 1366684"/>
              <a:gd name="connsiteX6" fmla="*/ 411087 w 411873"/>
              <a:gd name="connsiteY6" fmla="*/ 0 h 136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411873" h="1366684">
                <a:moveTo>
                  <a:pt x="411087" y="0"/>
                </a:moveTo>
                <a:lnTo>
                  <a:pt x="411873" y="7797"/>
                </a:lnTo>
                <a:lnTo>
                  <a:pt x="411873" y="1358887"/>
                </a:lnTo>
                <a:lnTo>
                  <a:pt x="411087" y="1366684"/>
                </a:lnTo>
                <a:cubicBezTo>
                  <a:pt x="411087" y="1139647"/>
                  <a:pt x="227037" y="955597"/>
                  <a:pt x="0" y="955597"/>
                </a:cubicBezTo>
                <a:lnTo>
                  <a:pt x="0" y="411087"/>
                </a:lnTo>
                <a:cubicBezTo>
                  <a:pt x="227037" y="411087"/>
                  <a:pt x="411087" y="227037"/>
                  <a:pt x="411087" y="0"/>
                </a:cubicBezTo>
                <a:close/>
              </a:path>
            </a:pathLst>
          </a:cu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editAs="oneCell">
    <xdr:from>
      <xdr:col>0</xdr:col>
      <xdr:colOff>967003</xdr:colOff>
      <xdr:row>2</xdr:row>
      <xdr:rowOff>42927</xdr:rowOff>
    </xdr:from>
    <xdr:to>
      <xdr:col>0</xdr:col>
      <xdr:colOff>1881403</xdr:colOff>
      <xdr:row>7</xdr:row>
      <xdr:rowOff>42927</xdr:rowOff>
    </xdr:to>
    <xdr:pic>
      <xdr:nvPicPr>
        <xdr:cNvPr id="28" name="Graphic 27" descr="Bull with solid fill">
          <a:extLst>
            <a:ext uri="{FF2B5EF4-FFF2-40B4-BE49-F238E27FC236}">
              <a16:creationId xmlns:a16="http://schemas.microsoft.com/office/drawing/2014/main" id="{75DC8A7C-1DB9-12DE-779B-301E2C4A6FD3}"/>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67003" y="408687"/>
          <a:ext cx="914400" cy="914400"/>
        </a:xfrm>
        <a:prstGeom prst="rect">
          <a:avLst/>
        </a:prstGeom>
      </xdr:spPr>
    </xdr:pic>
    <xdr:clientData/>
  </xdr:twoCellAnchor>
  <xdr:twoCellAnchor>
    <xdr:from>
      <xdr:col>1</xdr:col>
      <xdr:colOff>526330</xdr:colOff>
      <xdr:row>1</xdr:row>
      <xdr:rowOff>164263</xdr:rowOff>
    </xdr:from>
    <xdr:to>
      <xdr:col>19</xdr:col>
      <xdr:colOff>165048</xdr:colOff>
      <xdr:row>3</xdr:row>
      <xdr:rowOff>164263</xdr:rowOff>
    </xdr:to>
    <xdr:sp macro="" textlink="">
      <xdr:nvSpPr>
        <xdr:cNvPr id="29" name="Rectangle 28">
          <a:extLst>
            <a:ext uri="{FF2B5EF4-FFF2-40B4-BE49-F238E27FC236}">
              <a16:creationId xmlns:a16="http://schemas.microsoft.com/office/drawing/2014/main" id="{27D3EB3B-BEFA-B35D-854C-8E799ABF6551}"/>
            </a:ext>
          </a:extLst>
        </xdr:cNvPr>
        <xdr:cNvSpPr/>
      </xdr:nvSpPr>
      <xdr:spPr>
        <a:xfrm>
          <a:off x="2678784" y="344943"/>
          <a:ext cx="10668078" cy="361361"/>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494908</xdr:colOff>
      <xdr:row>5</xdr:row>
      <xdr:rowOff>20337</xdr:rowOff>
    </xdr:from>
    <xdr:to>
      <xdr:col>10</xdr:col>
      <xdr:colOff>45714</xdr:colOff>
      <xdr:row>20</xdr:row>
      <xdr:rowOff>39278</xdr:rowOff>
    </xdr:to>
    <xdr:sp macro="" textlink="">
      <xdr:nvSpPr>
        <xdr:cNvPr id="47" name="Rectangle: Rounded Corners 46">
          <a:extLst>
            <a:ext uri="{FF2B5EF4-FFF2-40B4-BE49-F238E27FC236}">
              <a16:creationId xmlns:a16="http://schemas.microsoft.com/office/drawing/2014/main" id="{E68BA25F-894D-47D7-8468-A12157E63F36}"/>
            </a:ext>
          </a:extLst>
        </xdr:cNvPr>
        <xdr:cNvSpPr/>
      </xdr:nvSpPr>
      <xdr:spPr>
        <a:xfrm>
          <a:off x="2647362" y="923739"/>
          <a:ext cx="5065486" cy="2729147"/>
        </a:xfrm>
        <a:prstGeom prst="roundRect">
          <a:avLst>
            <a:gd name="adj" fmla="val 423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371071</xdr:colOff>
      <xdr:row>20</xdr:row>
      <xdr:rowOff>164786</xdr:rowOff>
    </xdr:from>
    <xdr:to>
      <xdr:col>10</xdr:col>
      <xdr:colOff>363808</xdr:colOff>
      <xdr:row>35</xdr:row>
      <xdr:rowOff>128336</xdr:rowOff>
    </xdr:to>
    <xdr:sp macro="" textlink="">
      <xdr:nvSpPr>
        <xdr:cNvPr id="50" name="Rectangle: Rounded Corners 49">
          <a:extLst>
            <a:ext uri="{FF2B5EF4-FFF2-40B4-BE49-F238E27FC236}">
              <a16:creationId xmlns:a16="http://schemas.microsoft.com/office/drawing/2014/main" id="{7AA5A1A0-963C-4112-921C-73593BCD684A}"/>
            </a:ext>
          </a:extLst>
        </xdr:cNvPr>
        <xdr:cNvSpPr/>
      </xdr:nvSpPr>
      <xdr:spPr>
        <a:xfrm>
          <a:off x="2520713" y="3854470"/>
          <a:ext cx="5479137" cy="2730813"/>
        </a:xfrm>
        <a:prstGeom prst="roundRect">
          <a:avLst>
            <a:gd name="adj" fmla="val 423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10</xdr:col>
      <xdr:colOff>473536</xdr:colOff>
      <xdr:row>20</xdr:row>
      <xdr:rowOff>173475</xdr:rowOff>
    </xdr:from>
    <xdr:to>
      <xdr:col>20</xdr:col>
      <xdr:colOff>152400</xdr:colOff>
      <xdr:row>35</xdr:row>
      <xdr:rowOff>168441</xdr:rowOff>
    </xdr:to>
    <xdr:sp macro="" textlink="">
      <xdr:nvSpPr>
        <xdr:cNvPr id="52" name="Rectangle: Rounded Corners 51">
          <a:extLst>
            <a:ext uri="{FF2B5EF4-FFF2-40B4-BE49-F238E27FC236}">
              <a16:creationId xmlns:a16="http://schemas.microsoft.com/office/drawing/2014/main" id="{C136E94E-3040-4B55-AF59-0E5634BC97E8}"/>
            </a:ext>
          </a:extLst>
        </xdr:cNvPr>
        <xdr:cNvSpPr/>
      </xdr:nvSpPr>
      <xdr:spPr>
        <a:xfrm>
          <a:off x="8109578" y="3863159"/>
          <a:ext cx="5774864" cy="2762229"/>
        </a:xfrm>
        <a:prstGeom prst="roundRect">
          <a:avLst>
            <a:gd name="adj" fmla="val 423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13</xdr:col>
      <xdr:colOff>500246</xdr:colOff>
      <xdr:row>13</xdr:row>
      <xdr:rowOff>84041</xdr:rowOff>
    </xdr:from>
    <xdr:to>
      <xdr:col>16</xdr:col>
      <xdr:colOff>601579</xdr:colOff>
      <xdr:row>19</xdr:row>
      <xdr:rowOff>176463</xdr:rowOff>
    </xdr:to>
    <xdr:grpSp>
      <xdr:nvGrpSpPr>
        <xdr:cNvPr id="33" name="Group 32">
          <a:extLst>
            <a:ext uri="{FF2B5EF4-FFF2-40B4-BE49-F238E27FC236}">
              <a16:creationId xmlns:a16="http://schemas.microsoft.com/office/drawing/2014/main" id="{6D55BA01-19FF-4B1C-A2CB-2E824FB6429E}"/>
            </a:ext>
          </a:extLst>
        </xdr:cNvPr>
        <xdr:cNvGrpSpPr/>
      </xdr:nvGrpSpPr>
      <xdr:grpSpPr>
        <a:xfrm>
          <a:off x="9964286" y="2461481"/>
          <a:ext cx="1930133" cy="1189702"/>
          <a:chOff x="2918652" y="1068361"/>
          <a:chExt cx="2284195" cy="908348"/>
        </a:xfrm>
        <a:effectLst>
          <a:outerShdw blurRad="50800" dist="38100" dir="2700000" algn="tl" rotWithShape="0">
            <a:prstClr val="black">
              <a:alpha val="40000"/>
            </a:prstClr>
          </a:outerShdw>
        </a:effectLst>
      </xdr:grpSpPr>
      <xdr:sp macro="" textlink="">
        <xdr:nvSpPr>
          <xdr:cNvPr id="34" name="Rectangle: Top Corners Rounded 33">
            <a:extLst>
              <a:ext uri="{FF2B5EF4-FFF2-40B4-BE49-F238E27FC236}">
                <a16:creationId xmlns:a16="http://schemas.microsoft.com/office/drawing/2014/main" id="{EED915DC-4422-1308-3534-28E0AA28B3DD}"/>
              </a:ext>
            </a:extLst>
          </xdr:cNvPr>
          <xdr:cNvSpPr/>
        </xdr:nvSpPr>
        <xdr:spPr>
          <a:xfrm rot="5400000">
            <a:off x="3652791" y="426653"/>
            <a:ext cx="908346" cy="2191766"/>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5" name="Rectangle: Top Corners Rounded 34">
            <a:extLst>
              <a:ext uri="{FF2B5EF4-FFF2-40B4-BE49-F238E27FC236}">
                <a16:creationId xmlns:a16="http://schemas.microsoft.com/office/drawing/2014/main" id="{1FB85A12-C00B-7749-F9CC-A9090E86A456}"/>
              </a:ext>
            </a:extLst>
          </xdr:cNvPr>
          <xdr:cNvSpPr/>
        </xdr:nvSpPr>
        <xdr:spPr>
          <a:xfrm rot="5400000" flipV="1">
            <a:off x="2555918" y="1431095"/>
            <a:ext cx="908347" cy="182880"/>
          </a:xfrm>
          <a:prstGeom prst="round2SameRect">
            <a:avLst>
              <a:gd name="adj1" fmla="val 50000"/>
              <a:gd name="adj2" fmla="val 0"/>
            </a:avLst>
          </a:prstGeom>
          <a:solidFill>
            <a:schemeClr val="accent3">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xdr:from>
      <xdr:col>10</xdr:col>
      <xdr:colOff>125697</xdr:colOff>
      <xdr:row>5</xdr:row>
      <xdr:rowOff>40106</xdr:rowOff>
    </xdr:from>
    <xdr:to>
      <xdr:col>13</xdr:col>
      <xdr:colOff>369216</xdr:colOff>
      <xdr:row>20</xdr:row>
      <xdr:rowOff>30079</xdr:rowOff>
    </xdr:to>
    <xdr:grpSp>
      <xdr:nvGrpSpPr>
        <xdr:cNvPr id="58" name="Group 57">
          <a:extLst>
            <a:ext uri="{FF2B5EF4-FFF2-40B4-BE49-F238E27FC236}">
              <a16:creationId xmlns:a16="http://schemas.microsoft.com/office/drawing/2014/main" id="{51DDC653-8B0C-4B38-9CA9-64BB3D813891}"/>
            </a:ext>
          </a:extLst>
        </xdr:cNvPr>
        <xdr:cNvGrpSpPr/>
      </xdr:nvGrpSpPr>
      <xdr:grpSpPr>
        <a:xfrm>
          <a:off x="7760937" y="954506"/>
          <a:ext cx="2072319" cy="2733173"/>
          <a:chOff x="2918652" y="1068361"/>
          <a:chExt cx="2284195" cy="908349"/>
        </a:xfrm>
        <a:effectLst>
          <a:outerShdw blurRad="50800" dist="38100" dir="2700000" algn="tl" rotWithShape="0">
            <a:prstClr val="black">
              <a:alpha val="40000"/>
            </a:prstClr>
          </a:outerShdw>
        </a:effectLst>
      </xdr:grpSpPr>
      <xdr:sp macro="" textlink="">
        <xdr:nvSpPr>
          <xdr:cNvPr id="59" name="Rectangle: Top Corners Rounded 58">
            <a:extLst>
              <a:ext uri="{FF2B5EF4-FFF2-40B4-BE49-F238E27FC236}">
                <a16:creationId xmlns:a16="http://schemas.microsoft.com/office/drawing/2014/main" id="{566D1F78-69C9-FFBD-86C5-638A3451E5F8}"/>
              </a:ext>
            </a:extLst>
          </xdr:cNvPr>
          <xdr:cNvSpPr/>
        </xdr:nvSpPr>
        <xdr:spPr>
          <a:xfrm rot="5400000">
            <a:off x="3652791" y="426654"/>
            <a:ext cx="908346" cy="2191766"/>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60" name="Rectangle: Top Corners Rounded 59">
            <a:extLst>
              <a:ext uri="{FF2B5EF4-FFF2-40B4-BE49-F238E27FC236}">
                <a16:creationId xmlns:a16="http://schemas.microsoft.com/office/drawing/2014/main" id="{621FE719-B947-AFB1-5E3D-25EEF6399480}"/>
              </a:ext>
            </a:extLst>
          </xdr:cNvPr>
          <xdr:cNvSpPr/>
        </xdr:nvSpPr>
        <xdr:spPr>
          <a:xfrm rot="5400000" flipV="1">
            <a:off x="2555918" y="1431095"/>
            <a:ext cx="908347" cy="182880"/>
          </a:xfrm>
          <a:prstGeom prst="round2SameRect">
            <a:avLst>
              <a:gd name="adj1" fmla="val 50000"/>
              <a:gd name="adj2" fmla="val 0"/>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xdr:from>
      <xdr:col>1</xdr:col>
      <xdr:colOff>589174</xdr:colOff>
      <xdr:row>1</xdr:row>
      <xdr:rowOff>152861</xdr:rowOff>
    </xdr:from>
    <xdr:to>
      <xdr:col>11</xdr:col>
      <xdr:colOff>609599</xdr:colOff>
      <xdr:row>3</xdr:row>
      <xdr:rowOff>128022</xdr:rowOff>
    </xdr:to>
    <xdr:sp macro="" textlink="">
      <xdr:nvSpPr>
        <xdr:cNvPr id="61" name="TextBox 60">
          <a:extLst>
            <a:ext uri="{FF2B5EF4-FFF2-40B4-BE49-F238E27FC236}">
              <a16:creationId xmlns:a16="http://schemas.microsoft.com/office/drawing/2014/main" id="{DCED3699-31FD-C0B5-760C-F50729FA69F1}"/>
            </a:ext>
          </a:extLst>
        </xdr:cNvPr>
        <xdr:cNvSpPr txBox="1"/>
      </xdr:nvSpPr>
      <xdr:spPr>
        <a:xfrm>
          <a:off x="2738014" y="335741"/>
          <a:ext cx="6116425" cy="3409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kern="1200"/>
            <a:t>Financial</a:t>
          </a:r>
          <a:r>
            <a:rPr lang="en-US" sz="2400" b="1" kern="1200" baseline="0"/>
            <a:t> Dashboard </a:t>
          </a:r>
          <a:r>
            <a:rPr lang="en-US" sz="1600" i="1" kern="1200" baseline="0">
              <a:solidFill>
                <a:schemeClr val="bg2">
                  <a:lumMod val="75000"/>
                </a:schemeClr>
              </a:solidFill>
            </a:rPr>
            <a:t>(in 100 crores)</a:t>
          </a:r>
          <a:endParaRPr lang="en-US" sz="1600" i="1" kern="1200">
            <a:solidFill>
              <a:schemeClr val="bg2">
                <a:lumMod val="75000"/>
              </a:schemeClr>
            </a:solidFill>
          </a:endParaRPr>
        </a:p>
      </xdr:txBody>
    </xdr:sp>
    <xdr:clientData/>
  </xdr:twoCellAnchor>
  <xdr:twoCellAnchor>
    <xdr:from>
      <xdr:col>0</xdr:col>
      <xdr:colOff>896070</xdr:colOff>
      <xdr:row>8</xdr:row>
      <xdr:rowOff>73271</xdr:rowOff>
    </xdr:from>
    <xdr:to>
      <xdr:col>0</xdr:col>
      <xdr:colOff>2030441</xdr:colOff>
      <xdr:row>11</xdr:row>
      <xdr:rowOff>121249</xdr:rowOff>
    </xdr:to>
    <xdr:sp macro="" textlink="">
      <xdr:nvSpPr>
        <xdr:cNvPr id="62" name="TextBox 61">
          <a:extLst>
            <a:ext uri="{FF2B5EF4-FFF2-40B4-BE49-F238E27FC236}">
              <a16:creationId xmlns:a16="http://schemas.microsoft.com/office/drawing/2014/main" id="{BE53EDD2-4512-A01F-E939-2F33F52368F0}"/>
            </a:ext>
          </a:extLst>
        </xdr:cNvPr>
        <xdr:cNvSpPr txBox="1"/>
      </xdr:nvSpPr>
      <xdr:spPr>
        <a:xfrm>
          <a:off x="896070" y="1517060"/>
          <a:ext cx="1134371" cy="58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latin typeface="ADLaM Display" panose="020F0502020204030204" pitchFamily="2" charset="0"/>
              <a:ea typeface="ADLaM Display" panose="020F0502020204030204" pitchFamily="2" charset="0"/>
              <a:cs typeface="ADLaM Display" panose="020F0502020204030204" pitchFamily="2" charset="0"/>
            </a:rPr>
            <a:t>Standalone</a:t>
          </a:r>
        </a:p>
        <a:p>
          <a:r>
            <a:rPr lang="en-US" sz="1400" b="1" kern="1200">
              <a:latin typeface="ADLaM Display" panose="020F0502020204030204" pitchFamily="2" charset="0"/>
              <a:ea typeface="ADLaM Display" panose="020F0502020204030204" pitchFamily="2" charset="0"/>
              <a:cs typeface="ADLaM Display" panose="020F0502020204030204" pitchFamily="2" charset="0"/>
            </a:rPr>
            <a:t>Insights</a:t>
          </a:r>
        </a:p>
        <a:p>
          <a:endParaRPr lang="en-US" sz="1200" b="1" kern="1200">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0</xdr:col>
      <xdr:colOff>857370</xdr:colOff>
      <xdr:row>20</xdr:row>
      <xdr:rowOff>5092</xdr:rowOff>
    </xdr:from>
    <xdr:to>
      <xdr:col>0</xdr:col>
      <xdr:colOff>2136137</xdr:colOff>
      <xdr:row>23</xdr:row>
      <xdr:rowOff>53071</xdr:rowOff>
    </xdr:to>
    <xdr:sp macro="" textlink="">
      <xdr:nvSpPr>
        <xdr:cNvPr id="66" name="TextBox 65">
          <a:hlinkClick xmlns:r="http://schemas.openxmlformats.org/officeDocument/2006/relationships" r:id="rId4"/>
          <a:extLst>
            <a:ext uri="{FF2B5EF4-FFF2-40B4-BE49-F238E27FC236}">
              <a16:creationId xmlns:a16="http://schemas.microsoft.com/office/drawing/2014/main" id="{709FC718-10A3-405F-A146-5B1BB6281A86}"/>
            </a:ext>
          </a:extLst>
        </xdr:cNvPr>
        <xdr:cNvSpPr txBox="1"/>
      </xdr:nvSpPr>
      <xdr:spPr>
        <a:xfrm>
          <a:off x="857370" y="3614566"/>
          <a:ext cx="1278767" cy="58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bg1">
                  <a:lumMod val="85000"/>
                </a:schemeClr>
              </a:solidFill>
              <a:latin typeface="ADLaM Display" panose="020F0502020204030204" pitchFamily="2" charset="0"/>
              <a:ea typeface="ADLaM Display" panose="020F0502020204030204" pitchFamily="2" charset="0"/>
              <a:cs typeface="ADLaM Display" panose="020F0502020204030204" pitchFamily="2" charset="0"/>
            </a:rPr>
            <a:t>Comparative</a:t>
          </a:r>
        </a:p>
        <a:p>
          <a:r>
            <a:rPr lang="en-US" sz="1400" b="1" kern="1200">
              <a:solidFill>
                <a:schemeClr val="bg1">
                  <a:lumMod val="85000"/>
                </a:schemeClr>
              </a:solidFill>
              <a:latin typeface="ADLaM Display" panose="020F0502020204030204" pitchFamily="2" charset="0"/>
              <a:ea typeface="ADLaM Display" panose="020F0502020204030204" pitchFamily="2" charset="0"/>
              <a:cs typeface="ADLaM Display" panose="020F0502020204030204" pitchFamily="2" charset="0"/>
            </a:rPr>
            <a:t>Analysis</a:t>
          </a:r>
        </a:p>
        <a:p>
          <a:endParaRPr lang="en-US" sz="1200" b="1" kern="1200">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0</xdr:col>
      <xdr:colOff>896070</xdr:colOff>
      <xdr:row>14</xdr:row>
      <xdr:rowOff>66842</xdr:rowOff>
    </xdr:from>
    <xdr:to>
      <xdr:col>0</xdr:col>
      <xdr:colOff>2030441</xdr:colOff>
      <xdr:row>17</xdr:row>
      <xdr:rowOff>114821</xdr:rowOff>
    </xdr:to>
    <xdr:sp macro="" textlink="">
      <xdr:nvSpPr>
        <xdr:cNvPr id="67" name="TextBox 66">
          <a:hlinkClick xmlns:r="http://schemas.openxmlformats.org/officeDocument/2006/relationships" r:id="rId5"/>
          <a:extLst>
            <a:ext uri="{FF2B5EF4-FFF2-40B4-BE49-F238E27FC236}">
              <a16:creationId xmlns:a16="http://schemas.microsoft.com/office/drawing/2014/main" id="{551BF670-4ADE-403F-A337-7FDC361636E3}"/>
            </a:ext>
          </a:extLst>
        </xdr:cNvPr>
        <xdr:cNvSpPr txBox="1"/>
      </xdr:nvSpPr>
      <xdr:spPr>
        <a:xfrm>
          <a:off x="896070" y="2593474"/>
          <a:ext cx="1134371" cy="589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bg1">
                  <a:lumMod val="85000"/>
                </a:schemeClr>
              </a:solidFill>
              <a:latin typeface="ADLaM Display" panose="020F0502020204030204" pitchFamily="2" charset="0"/>
              <a:ea typeface="ADLaM Display" panose="020F0502020204030204" pitchFamily="2" charset="0"/>
              <a:cs typeface="ADLaM Display" panose="020F0502020204030204" pitchFamily="2" charset="0"/>
            </a:rPr>
            <a:t>Ratio</a:t>
          </a:r>
        </a:p>
        <a:p>
          <a:r>
            <a:rPr lang="en-US" sz="1400" b="1" kern="1200">
              <a:solidFill>
                <a:schemeClr val="bg1">
                  <a:lumMod val="85000"/>
                </a:schemeClr>
              </a:solidFill>
              <a:latin typeface="ADLaM Display" panose="020F0502020204030204" pitchFamily="2" charset="0"/>
              <a:ea typeface="ADLaM Display" panose="020F0502020204030204" pitchFamily="2" charset="0"/>
              <a:cs typeface="ADLaM Display" panose="020F0502020204030204" pitchFamily="2" charset="0"/>
            </a:rPr>
            <a:t>Analysis</a:t>
          </a:r>
        </a:p>
        <a:p>
          <a:endParaRPr lang="en-US" sz="1200" b="1" kern="1200">
            <a:solidFill>
              <a:schemeClr val="tx2">
                <a:lumMod val="50000"/>
                <a:lumOff val="50000"/>
              </a:schemeClr>
            </a:solidFill>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2</xdr:col>
      <xdr:colOff>43856</xdr:colOff>
      <xdr:row>4</xdr:row>
      <xdr:rowOff>177450</xdr:rowOff>
    </xdr:from>
    <xdr:to>
      <xdr:col>10</xdr:col>
      <xdr:colOff>207404</xdr:colOff>
      <xdr:row>20</xdr:row>
      <xdr:rowOff>15712</xdr:rowOff>
    </xdr:to>
    <xdr:graphicFrame macro="">
      <xdr:nvGraphicFramePr>
        <xdr:cNvPr id="68" name="Chart 67">
          <a:extLst>
            <a:ext uri="{FF2B5EF4-FFF2-40B4-BE49-F238E27FC236}">
              <a16:creationId xmlns:a16="http://schemas.microsoft.com/office/drawing/2014/main" id="{DD884B31-6906-4653-84B1-614BAC1441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495730</xdr:colOff>
      <xdr:row>5</xdr:row>
      <xdr:rowOff>7814</xdr:rowOff>
    </xdr:from>
    <xdr:to>
      <xdr:col>20</xdr:col>
      <xdr:colOff>158796</xdr:colOff>
      <xdr:row>12</xdr:row>
      <xdr:rowOff>165668</xdr:rowOff>
    </xdr:to>
    <xdr:grpSp>
      <xdr:nvGrpSpPr>
        <xdr:cNvPr id="3" name="Group 2">
          <a:extLst>
            <a:ext uri="{FF2B5EF4-FFF2-40B4-BE49-F238E27FC236}">
              <a16:creationId xmlns:a16="http://schemas.microsoft.com/office/drawing/2014/main" id="{31B0A31E-FF3B-0542-4053-C059A711E1F6}"/>
            </a:ext>
          </a:extLst>
        </xdr:cNvPr>
        <xdr:cNvGrpSpPr/>
      </xdr:nvGrpSpPr>
      <xdr:grpSpPr>
        <a:xfrm>
          <a:off x="9959770" y="922214"/>
          <a:ext cx="3930266" cy="1438014"/>
          <a:chOff x="7990040" y="919072"/>
          <a:chExt cx="3952262" cy="1422617"/>
        </a:xfrm>
      </xdr:grpSpPr>
      <xdr:grpSp>
        <xdr:nvGrpSpPr>
          <xdr:cNvPr id="32" name="Group 31">
            <a:extLst>
              <a:ext uri="{FF2B5EF4-FFF2-40B4-BE49-F238E27FC236}">
                <a16:creationId xmlns:a16="http://schemas.microsoft.com/office/drawing/2014/main" id="{B0605984-AD29-D138-B186-F5A3943CCE5A}"/>
              </a:ext>
            </a:extLst>
          </xdr:cNvPr>
          <xdr:cNvGrpSpPr/>
        </xdr:nvGrpSpPr>
        <xdr:grpSpPr>
          <a:xfrm>
            <a:off x="7990040" y="919072"/>
            <a:ext cx="3952262" cy="1422617"/>
            <a:chOff x="2918652" y="1068361"/>
            <a:chExt cx="2284195" cy="908348"/>
          </a:xfrm>
          <a:effectLst>
            <a:outerShdw blurRad="50800" dist="38100" dir="2700000" algn="tl" rotWithShape="0">
              <a:prstClr val="black">
                <a:alpha val="40000"/>
              </a:prstClr>
            </a:outerShdw>
          </a:effectLst>
        </xdr:grpSpPr>
        <xdr:sp macro="" textlink="">
          <xdr:nvSpPr>
            <xdr:cNvPr id="30" name="Rectangle: Top Corners Rounded 29">
              <a:extLst>
                <a:ext uri="{FF2B5EF4-FFF2-40B4-BE49-F238E27FC236}">
                  <a16:creationId xmlns:a16="http://schemas.microsoft.com/office/drawing/2014/main" id="{BF56A12F-3AEE-DFAA-7704-2687B3308221}"/>
                </a:ext>
              </a:extLst>
            </xdr:cNvPr>
            <xdr:cNvSpPr/>
          </xdr:nvSpPr>
          <xdr:spPr>
            <a:xfrm rot="5400000">
              <a:off x="3652791" y="426653"/>
              <a:ext cx="908346" cy="2191766"/>
            </a:xfrm>
            <a:prstGeom prst="round2SameRect">
              <a:avLst>
                <a:gd name="adj1" fmla="val 9599"/>
                <a:gd name="adj2" fmla="val 0"/>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31" name="Rectangle: Top Corners Rounded 30">
              <a:extLst>
                <a:ext uri="{FF2B5EF4-FFF2-40B4-BE49-F238E27FC236}">
                  <a16:creationId xmlns:a16="http://schemas.microsoft.com/office/drawing/2014/main" id="{F6BBD5E7-D5FE-40D4-9E5E-A6C9AC85038F}"/>
                </a:ext>
              </a:extLst>
            </xdr:cNvPr>
            <xdr:cNvSpPr/>
          </xdr:nvSpPr>
          <xdr:spPr>
            <a:xfrm rot="5400000" flipV="1">
              <a:off x="2555918" y="1431095"/>
              <a:ext cx="908347" cy="182880"/>
            </a:xfrm>
            <a:prstGeom prst="round2SameRect">
              <a:avLst>
                <a:gd name="adj1" fmla="val 50000"/>
                <a:gd name="adj2" fmla="val 0"/>
              </a:avLst>
            </a:prstGeom>
            <a:solidFill>
              <a:schemeClr val="tx2">
                <a:lumMod val="75000"/>
                <a:lumOff val="2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mc:AlternateContent xmlns:mc="http://schemas.openxmlformats.org/markup-compatibility/2006">
        <mc:Choice xmlns:a14="http://schemas.microsoft.com/office/drawing/2010/main" Requires="a14">
          <xdr:graphicFrame macro="">
            <xdr:nvGraphicFramePr>
              <xdr:cNvPr id="69" name="particular 2">
                <a:extLst>
                  <a:ext uri="{FF2B5EF4-FFF2-40B4-BE49-F238E27FC236}">
                    <a16:creationId xmlns:a16="http://schemas.microsoft.com/office/drawing/2014/main" id="{6B7DDEFE-78B4-4300-BD68-551EFC536A3F}"/>
                  </a:ext>
                </a:extLst>
              </xdr:cNvPr>
              <xdr:cNvGraphicFramePr>
                <a:graphicFrameLocks/>
              </xdr:cNvGraphicFramePr>
            </xdr:nvGraphicFramePr>
            <xdr:xfrm>
              <a:off x="8354715" y="963023"/>
              <a:ext cx="3527243" cy="1342057"/>
            </xdr:xfrm>
            <a:graphic>
              <a:graphicData uri="http://schemas.microsoft.com/office/drawing/2010/slicer">
                <sle:slicer xmlns:sle="http://schemas.microsoft.com/office/drawing/2010/slicer" name="particular 2"/>
              </a:graphicData>
            </a:graphic>
          </xdr:graphicFrame>
        </mc:Choice>
        <mc:Fallback>
          <xdr:sp macro="" textlink="">
            <xdr:nvSpPr>
              <xdr:cNvPr id="0" name=""/>
              <xdr:cNvSpPr>
                <a:spLocks noTextEdit="1"/>
              </xdr:cNvSpPr>
            </xdr:nvSpPr>
            <xdr:spPr>
              <a:xfrm>
                <a:off x="10322415" y="966641"/>
                <a:ext cx="3507612" cy="13565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fLocksWithSheet="0"/>
  </xdr:twoCellAnchor>
  <xdr:twoCellAnchor editAs="oneCell">
    <xdr:from>
      <xdr:col>10</xdr:col>
      <xdr:colOff>337242</xdr:colOff>
      <xdr:row>5</xdr:row>
      <xdr:rowOff>120316</xdr:rowOff>
    </xdr:from>
    <xdr:to>
      <xdr:col>13</xdr:col>
      <xdr:colOff>242173</xdr:colOff>
      <xdr:row>19</xdr:row>
      <xdr:rowOff>40105</xdr:rowOff>
    </xdr:to>
    <mc:AlternateContent xmlns:mc="http://schemas.openxmlformats.org/markup-compatibility/2006">
      <mc:Choice xmlns:a14="http://schemas.microsoft.com/office/drawing/2010/main" Requires="a14">
        <xdr:graphicFrame macro="">
          <xdr:nvGraphicFramePr>
            <xdr:cNvPr id="70" name="Company 1">
              <a:extLst>
                <a:ext uri="{FF2B5EF4-FFF2-40B4-BE49-F238E27FC236}">
                  <a16:creationId xmlns:a16="http://schemas.microsoft.com/office/drawing/2014/main" id="{FC79757E-621B-40B3-9A0B-EBDD5A59C4E4}"/>
                </a:ext>
              </a:extLst>
            </xdr:cNvPr>
            <xdr:cNvGraphicFramePr/>
          </xdr:nvGraphicFramePr>
          <xdr:xfrm>
            <a:off x="0" y="0"/>
            <a:ext cx="0" cy="0"/>
          </xdr:xfrm>
          <a:graphic>
            <a:graphicData uri="http://schemas.microsoft.com/office/drawing/2010/slicer">
              <sle:slicer xmlns:sle="http://schemas.microsoft.com/office/drawing/2010/slicer" name="Company 1"/>
            </a:graphicData>
          </a:graphic>
        </xdr:graphicFrame>
      </mc:Choice>
      <mc:Fallback>
        <xdr:sp macro="" textlink="">
          <xdr:nvSpPr>
            <xdr:cNvPr id="0" name=""/>
            <xdr:cNvSpPr>
              <a:spLocks noTextEdit="1"/>
            </xdr:cNvSpPr>
          </xdr:nvSpPr>
          <xdr:spPr>
            <a:xfrm>
              <a:off x="7972482" y="1034716"/>
              <a:ext cx="1733731" cy="24801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17</xdr:col>
      <xdr:colOff>123257</xdr:colOff>
      <xdr:row>13</xdr:row>
      <xdr:rowOff>108105</xdr:rowOff>
    </xdr:from>
    <xdr:to>
      <xdr:col>20</xdr:col>
      <xdr:colOff>152400</xdr:colOff>
      <xdr:row>20</xdr:row>
      <xdr:rowOff>16043</xdr:rowOff>
    </xdr:to>
    <xdr:grpSp>
      <xdr:nvGrpSpPr>
        <xdr:cNvPr id="5" name="Group 4">
          <a:extLst>
            <a:ext uri="{FF2B5EF4-FFF2-40B4-BE49-F238E27FC236}">
              <a16:creationId xmlns:a16="http://schemas.microsoft.com/office/drawing/2014/main" id="{F53F2044-13CF-4232-B587-2DF5ED7B232F}"/>
            </a:ext>
          </a:extLst>
        </xdr:cNvPr>
        <xdr:cNvGrpSpPr/>
      </xdr:nvGrpSpPr>
      <xdr:grpSpPr>
        <a:xfrm>
          <a:off x="12025697" y="2485545"/>
          <a:ext cx="1857943" cy="1188098"/>
          <a:chOff x="2918652" y="1068361"/>
          <a:chExt cx="2284195" cy="908348"/>
        </a:xfrm>
        <a:effectLst>
          <a:outerShdw blurRad="50800" dist="38100" dir="2700000" algn="tl" rotWithShape="0">
            <a:prstClr val="black">
              <a:alpha val="40000"/>
            </a:prstClr>
          </a:outerShdw>
        </a:effectLst>
      </xdr:grpSpPr>
      <xdr:sp macro="" textlink="">
        <xdr:nvSpPr>
          <xdr:cNvPr id="6" name="Rectangle: Top Corners Rounded 5">
            <a:extLst>
              <a:ext uri="{FF2B5EF4-FFF2-40B4-BE49-F238E27FC236}">
                <a16:creationId xmlns:a16="http://schemas.microsoft.com/office/drawing/2014/main" id="{F034F99B-F2B5-16A7-DA50-07FDEAB43513}"/>
              </a:ext>
            </a:extLst>
          </xdr:cNvPr>
          <xdr:cNvSpPr/>
        </xdr:nvSpPr>
        <xdr:spPr>
          <a:xfrm rot="5400000">
            <a:off x="3652791" y="426653"/>
            <a:ext cx="908346" cy="2191766"/>
          </a:xfrm>
          <a:prstGeom prst="round2SameRect">
            <a:avLst/>
          </a:pr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sp macro="" textlink="">
        <xdr:nvSpPr>
          <xdr:cNvPr id="7" name="Rectangle: Top Corners Rounded 6">
            <a:extLst>
              <a:ext uri="{FF2B5EF4-FFF2-40B4-BE49-F238E27FC236}">
                <a16:creationId xmlns:a16="http://schemas.microsoft.com/office/drawing/2014/main" id="{39F2FC68-99AF-1560-840F-4449DF03E911}"/>
              </a:ext>
            </a:extLst>
          </xdr:cNvPr>
          <xdr:cNvSpPr/>
        </xdr:nvSpPr>
        <xdr:spPr>
          <a:xfrm rot="5400000" flipV="1">
            <a:off x="2555918" y="1431095"/>
            <a:ext cx="908347" cy="182880"/>
          </a:xfrm>
          <a:prstGeom prst="round2SameRect">
            <a:avLst>
              <a:gd name="adj1" fmla="val 50000"/>
              <a:gd name="adj2" fmla="val 0"/>
            </a:avLst>
          </a:prstGeom>
          <a:solidFill>
            <a:schemeClr val="accent5">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grpSp>
    <xdr:clientData/>
  </xdr:twoCellAnchor>
  <xdr:twoCellAnchor editAs="oneCell">
    <xdr:from>
      <xdr:col>14</xdr:col>
      <xdr:colOff>112295</xdr:colOff>
      <xdr:row>13</xdr:row>
      <xdr:rowOff>168443</xdr:rowOff>
    </xdr:from>
    <xdr:to>
      <xdr:col>16</xdr:col>
      <xdr:colOff>447575</xdr:colOff>
      <xdr:row>19</xdr:row>
      <xdr:rowOff>158818</xdr:rowOff>
    </xdr:to>
    <mc:AlternateContent xmlns:mc="http://schemas.openxmlformats.org/markup-compatibility/2006">
      <mc:Choice xmlns:a14="http://schemas.microsoft.com/office/drawing/2010/main" Requires="a14">
        <xdr:graphicFrame macro="">
          <xdr:nvGraphicFramePr>
            <xdr:cNvPr id="8" name="particular 3">
              <a:extLst>
                <a:ext uri="{FF2B5EF4-FFF2-40B4-BE49-F238E27FC236}">
                  <a16:creationId xmlns:a16="http://schemas.microsoft.com/office/drawing/2014/main" id="{982987C1-B09F-4636-BBE6-DE51F83FBBF2}"/>
                </a:ext>
              </a:extLst>
            </xdr:cNvPr>
            <xdr:cNvGraphicFramePr/>
          </xdr:nvGraphicFramePr>
          <xdr:xfrm>
            <a:off x="0" y="0"/>
            <a:ext cx="0" cy="0"/>
          </xdr:xfrm>
          <a:graphic>
            <a:graphicData uri="http://schemas.microsoft.com/office/drawing/2010/slicer">
              <sle:slicer xmlns:sle="http://schemas.microsoft.com/office/drawing/2010/slicer" name="particular 3"/>
            </a:graphicData>
          </a:graphic>
        </xdr:graphicFrame>
      </mc:Choice>
      <mc:Fallback>
        <xdr:sp macro="" textlink="">
          <xdr:nvSpPr>
            <xdr:cNvPr id="0" name=""/>
            <xdr:cNvSpPr>
              <a:spLocks noTextEdit="1"/>
            </xdr:cNvSpPr>
          </xdr:nvSpPr>
          <xdr:spPr>
            <a:xfrm>
              <a:off x="10185935" y="2545883"/>
              <a:ext cx="1554480" cy="108765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2</xdr:col>
      <xdr:colOff>96175</xdr:colOff>
      <xdr:row>21</xdr:row>
      <xdr:rowOff>96252</xdr:rowOff>
    </xdr:from>
    <xdr:to>
      <xdr:col>9</xdr:col>
      <xdr:colOff>318117</xdr:colOff>
      <xdr:row>35</xdr:row>
      <xdr:rowOff>80211</xdr:rowOff>
    </xdr:to>
    <xdr:graphicFrame macro="">
      <xdr:nvGraphicFramePr>
        <xdr:cNvPr id="9" name="Chart 8">
          <a:extLst>
            <a:ext uri="{FF2B5EF4-FFF2-40B4-BE49-F238E27FC236}">
              <a16:creationId xmlns:a16="http://schemas.microsoft.com/office/drawing/2014/main" id="{2708C010-B9E8-4C37-9ED8-A1BB2CE9A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17</xdr:col>
      <xdr:colOff>309822</xdr:colOff>
      <xdr:row>13</xdr:row>
      <xdr:rowOff>167744</xdr:rowOff>
    </xdr:from>
    <xdr:to>
      <xdr:col>20</xdr:col>
      <xdr:colOff>42577</xdr:colOff>
      <xdr:row>19</xdr:row>
      <xdr:rowOff>162846</xdr:rowOff>
    </xdr:to>
    <mc:AlternateContent xmlns:mc="http://schemas.openxmlformats.org/markup-compatibility/2006">
      <mc:Choice xmlns:a14="http://schemas.microsoft.com/office/drawing/2010/main" Requires="a14">
        <xdr:graphicFrame macro="">
          <xdr:nvGraphicFramePr>
            <xdr:cNvPr id="10" name="particular 4">
              <a:extLst>
                <a:ext uri="{FF2B5EF4-FFF2-40B4-BE49-F238E27FC236}">
                  <a16:creationId xmlns:a16="http://schemas.microsoft.com/office/drawing/2014/main" id="{CFA42BA1-D8C8-41BB-9002-15C90F8DC5F2}"/>
                </a:ext>
              </a:extLst>
            </xdr:cNvPr>
            <xdr:cNvGraphicFramePr/>
          </xdr:nvGraphicFramePr>
          <xdr:xfrm>
            <a:off x="0" y="0"/>
            <a:ext cx="0" cy="0"/>
          </xdr:xfrm>
          <a:graphic>
            <a:graphicData uri="http://schemas.microsoft.com/office/drawing/2010/slicer">
              <sle:slicer xmlns:sle="http://schemas.microsoft.com/office/drawing/2010/slicer" name="particular 4"/>
            </a:graphicData>
          </a:graphic>
        </xdr:graphicFrame>
      </mc:Choice>
      <mc:Fallback>
        <xdr:sp macro="" textlink="">
          <xdr:nvSpPr>
            <xdr:cNvPr id="0" name=""/>
            <xdr:cNvSpPr>
              <a:spLocks noTextEdit="1"/>
            </xdr:cNvSpPr>
          </xdr:nvSpPr>
          <xdr:spPr>
            <a:xfrm>
              <a:off x="12212262" y="2545184"/>
              <a:ext cx="1561555" cy="10923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xdr:from>
      <xdr:col>11</xdr:col>
      <xdr:colOff>117928</xdr:colOff>
      <xdr:row>21</xdr:row>
      <xdr:rowOff>63500</xdr:rowOff>
    </xdr:from>
    <xdr:to>
      <xdr:col>19</xdr:col>
      <xdr:colOff>353786</xdr:colOff>
      <xdr:row>35</xdr:row>
      <xdr:rowOff>111216</xdr:rowOff>
    </xdr:to>
    <xdr:graphicFrame macro="">
      <xdr:nvGraphicFramePr>
        <xdr:cNvPr id="11" name="Chart 10">
          <a:extLst>
            <a:ext uri="{FF2B5EF4-FFF2-40B4-BE49-F238E27FC236}">
              <a16:creationId xmlns:a16="http://schemas.microsoft.com/office/drawing/2014/main" id="{091FD034-8E5F-40E7-B27E-BC079FB1A8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15238</xdr:colOff>
      <xdr:row>46</xdr:row>
      <xdr:rowOff>2406</xdr:rowOff>
    </xdr:to>
    <xdr:sp macro="" textlink="">
      <xdr:nvSpPr>
        <xdr:cNvPr id="2" name="Rectangle 1">
          <a:extLst>
            <a:ext uri="{FF2B5EF4-FFF2-40B4-BE49-F238E27FC236}">
              <a16:creationId xmlns:a16="http://schemas.microsoft.com/office/drawing/2014/main" id="{201B2CD7-375D-47F0-B45B-2967AEFBCDCA}"/>
            </a:ext>
          </a:extLst>
        </xdr:cNvPr>
        <xdr:cNvSpPr/>
      </xdr:nvSpPr>
      <xdr:spPr>
        <a:xfrm>
          <a:off x="0" y="0"/>
          <a:ext cx="2164078" cy="8414886"/>
        </a:xfrm>
        <a:prstGeom prst="rect">
          <a:avLst/>
        </a:prstGeom>
        <a:solidFill>
          <a:srgbClr val="4F408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0</xdr:col>
      <xdr:colOff>335276</xdr:colOff>
      <xdr:row>18</xdr:row>
      <xdr:rowOff>0</xdr:rowOff>
    </xdr:from>
    <xdr:to>
      <xdr:col>1</xdr:col>
      <xdr:colOff>15238</xdr:colOff>
      <xdr:row>46</xdr:row>
      <xdr:rowOff>317</xdr:rowOff>
    </xdr:to>
    <xdr:pic>
      <xdr:nvPicPr>
        <xdr:cNvPr id="3" name="Picture 2" descr="Low angle view of modern skyscrapers rising straight up against a dramatic sky">
          <a:extLst>
            <a:ext uri="{FF2B5EF4-FFF2-40B4-BE49-F238E27FC236}">
              <a16:creationId xmlns:a16="http://schemas.microsoft.com/office/drawing/2014/main" id="{784CD04D-7EA5-4DC8-A9B6-DB2E7C507828}"/>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5" t="25864" r="72726"/>
        <a:stretch/>
      </xdr:blipFill>
      <xdr:spPr>
        <a:xfrm>
          <a:off x="335276" y="3291840"/>
          <a:ext cx="1828802" cy="5120957"/>
        </a:xfrm>
        <a:prstGeom prst="roundRect">
          <a:avLst>
            <a:gd name="adj" fmla="val 17509"/>
          </a:avLst>
        </a:prstGeom>
      </xdr:spPr>
    </xdr:pic>
    <xdr:clientData/>
  </xdr:twoCellAnchor>
  <xdr:twoCellAnchor>
    <xdr:from>
      <xdr:col>0</xdr:col>
      <xdr:colOff>317615</xdr:colOff>
      <xdr:row>2</xdr:row>
      <xdr:rowOff>22860</xdr:rowOff>
    </xdr:from>
    <xdr:to>
      <xdr:col>0</xdr:col>
      <xdr:colOff>2143758</xdr:colOff>
      <xdr:row>46</xdr:row>
      <xdr:rowOff>7548</xdr:rowOff>
    </xdr:to>
    <xdr:sp macro="" textlink="">
      <xdr:nvSpPr>
        <xdr:cNvPr id="4" name="Rectangle: Top Corners Rounded 3">
          <a:extLst>
            <a:ext uri="{FF2B5EF4-FFF2-40B4-BE49-F238E27FC236}">
              <a16:creationId xmlns:a16="http://schemas.microsoft.com/office/drawing/2014/main" id="{076BFB86-4B57-4237-97F1-0611BEC190A7}"/>
            </a:ext>
          </a:extLst>
        </xdr:cNvPr>
        <xdr:cNvSpPr/>
      </xdr:nvSpPr>
      <xdr:spPr>
        <a:xfrm rot="16200000">
          <a:off x="-2863487" y="3576856"/>
          <a:ext cx="8188347" cy="1826143"/>
        </a:xfrm>
        <a:prstGeom prst="round2SameRect">
          <a:avLst/>
        </a:prstGeom>
        <a:gradFill>
          <a:gsLst>
            <a:gs pos="0">
              <a:srgbClr val="403D6B"/>
            </a:gs>
            <a:gs pos="0">
              <a:schemeClr val="accent1">
                <a:lumMod val="45000"/>
                <a:lumOff val="55000"/>
              </a:schemeClr>
            </a:gs>
            <a:gs pos="0">
              <a:schemeClr val="accent1">
                <a:lumMod val="45000"/>
                <a:lumOff val="55000"/>
              </a:schemeClr>
            </a:gs>
            <a:gs pos="0">
              <a:srgbClr val="403D6B">
                <a:alpha val="80000"/>
              </a:srgb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15236</xdr:colOff>
      <xdr:row>2</xdr:row>
      <xdr:rowOff>22859</xdr:rowOff>
    </xdr:from>
    <xdr:to>
      <xdr:col>20</xdr:col>
      <xdr:colOff>251459</xdr:colOff>
      <xdr:row>45</xdr:row>
      <xdr:rowOff>182879</xdr:rowOff>
    </xdr:to>
    <xdr:sp macro="" textlink="">
      <xdr:nvSpPr>
        <xdr:cNvPr id="5" name="Rectangle: Top Corners Rounded 4">
          <a:extLst>
            <a:ext uri="{FF2B5EF4-FFF2-40B4-BE49-F238E27FC236}">
              <a16:creationId xmlns:a16="http://schemas.microsoft.com/office/drawing/2014/main" id="{80F21AA2-F79D-47C4-8C27-F81652ACE16A}"/>
            </a:ext>
          </a:extLst>
        </xdr:cNvPr>
        <xdr:cNvSpPr/>
      </xdr:nvSpPr>
      <xdr:spPr>
        <a:xfrm rot="5400000">
          <a:off x="4061458" y="-1508763"/>
          <a:ext cx="8023860" cy="11818623"/>
        </a:xfrm>
        <a:prstGeom prst="round2SameRect">
          <a:avLst>
            <a:gd name="adj1" fmla="val 8096"/>
            <a:gd name="adj2" fmla="val 0"/>
          </a:avLst>
        </a:pr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692356</xdr:colOff>
      <xdr:row>11</xdr:row>
      <xdr:rowOff>88823</xdr:rowOff>
    </xdr:from>
    <xdr:to>
      <xdr:col>0</xdr:col>
      <xdr:colOff>2147864</xdr:colOff>
      <xdr:row>20</xdr:row>
      <xdr:rowOff>73583</xdr:rowOff>
    </xdr:to>
    <xdr:grpSp>
      <xdr:nvGrpSpPr>
        <xdr:cNvPr id="6" name="Group 5">
          <a:extLst>
            <a:ext uri="{FF2B5EF4-FFF2-40B4-BE49-F238E27FC236}">
              <a16:creationId xmlns:a16="http://schemas.microsoft.com/office/drawing/2014/main" id="{2FF6703F-60F0-4F73-9D52-9ABAE3BE2822}"/>
            </a:ext>
          </a:extLst>
        </xdr:cNvPr>
        <xdr:cNvGrpSpPr/>
      </xdr:nvGrpSpPr>
      <xdr:grpSpPr>
        <a:xfrm>
          <a:off x="692356" y="2100503"/>
          <a:ext cx="1455508" cy="1630680"/>
          <a:chOff x="3916680" y="1668780"/>
          <a:chExt cx="1456157" cy="1379220"/>
        </a:xfrm>
      </xdr:grpSpPr>
      <xdr:sp macro="" textlink="">
        <xdr:nvSpPr>
          <xdr:cNvPr id="7" name="Rectangle: Top Corners Rounded 6">
            <a:extLst>
              <a:ext uri="{FF2B5EF4-FFF2-40B4-BE49-F238E27FC236}">
                <a16:creationId xmlns:a16="http://schemas.microsoft.com/office/drawing/2014/main" id="{B23F1F61-447F-D967-FD9E-E635171A53E9}"/>
              </a:ext>
            </a:extLst>
          </xdr:cNvPr>
          <xdr:cNvSpPr/>
        </xdr:nvSpPr>
        <xdr:spPr>
          <a:xfrm rot="16200000">
            <a:off x="4191000" y="1811020"/>
            <a:ext cx="548640" cy="1097280"/>
          </a:xfrm>
          <a:prstGeom prst="round2SameRect">
            <a:avLst>
              <a:gd name="adj1" fmla="val 50000"/>
              <a:gd name="adj2" fmla="val 0"/>
            </a:avLst>
          </a:pr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indent="0" algn="l" defTabSz="914400" rtl="0" eaLnBrk="1" latinLnBrk="0" hangingPunct="1">
              <a:defRPr sz="1100" kern="1200">
                <a:solidFill>
                  <a:schemeClr val="lt1"/>
                </a:solidFill>
                <a:latin typeface="+mn-lt"/>
                <a:ea typeface="+mn-ea"/>
                <a:cs typeface="+mn-cs"/>
              </a:defRPr>
            </a:lvl1pPr>
            <a:lvl2pPr marL="457200" indent="0" algn="l" defTabSz="914400" rtl="0" eaLnBrk="1" latinLnBrk="0" hangingPunct="1">
              <a:defRPr sz="1100" kern="1200">
                <a:solidFill>
                  <a:schemeClr val="lt1"/>
                </a:solidFill>
                <a:latin typeface="+mn-lt"/>
                <a:ea typeface="+mn-ea"/>
                <a:cs typeface="+mn-cs"/>
              </a:defRPr>
            </a:lvl2pPr>
            <a:lvl3pPr marL="914400" indent="0" algn="l" defTabSz="914400" rtl="0" eaLnBrk="1" latinLnBrk="0" hangingPunct="1">
              <a:defRPr sz="1100" kern="1200">
                <a:solidFill>
                  <a:schemeClr val="lt1"/>
                </a:solidFill>
                <a:latin typeface="+mn-lt"/>
                <a:ea typeface="+mn-ea"/>
                <a:cs typeface="+mn-cs"/>
              </a:defRPr>
            </a:lvl3pPr>
            <a:lvl4pPr marL="1371600" indent="0" algn="l" defTabSz="914400" rtl="0" eaLnBrk="1" latinLnBrk="0" hangingPunct="1">
              <a:defRPr sz="1100" kern="1200">
                <a:solidFill>
                  <a:schemeClr val="lt1"/>
                </a:solidFill>
                <a:latin typeface="+mn-lt"/>
                <a:ea typeface="+mn-ea"/>
                <a:cs typeface="+mn-cs"/>
              </a:defRPr>
            </a:lvl4pPr>
            <a:lvl5pPr marL="1828800" indent="0" algn="l" defTabSz="914400" rtl="0" eaLnBrk="1" latinLnBrk="0" hangingPunct="1">
              <a:defRPr sz="1100" kern="1200">
                <a:solidFill>
                  <a:schemeClr val="lt1"/>
                </a:solidFill>
                <a:latin typeface="+mn-lt"/>
                <a:ea typeface="+mn-ea"/>
                <a:cs typeface="+mn-cs"/>
              </a:defRPr>
            </a:lvl5pPr>
            <a:lvl6pPr marL="2286000" indent="0" algn="l" defTabSz="914400" rtl="0" eaLnBrk="1" latinLnBrk="0" hangingPunct="1">
              <a:defRPr sz="1100" kern="1200">
                <a:solidFill>
                  <a:schemeClr val="lt1"/>
                </a:solidFill>
                <a:latin typeface="+mn-lt"/>
                <a:ea typeface="+mn-ea"/>
                <a:cs typeface="+mn-cs"/>
              </a:defRPr>
            </a:lvl6pPr>
            <a:lvl7pPr marL="2743200" indent="0" algn="l" defTabSz="914400" rtl="0" eaLnBrk="1" latinLnBrk="0" hangingPunct="1">
              <a:defRPr sz="1100" kern="1200">
                <a:solidFill>
                  <a:schemeClr val="lt1"/>
                </a:solidFill>
                <a:latin typeface="+mn-lt"/>
                <a:ea typeface="+mn-ea"/>
                <a:cs typeface="+mn-cs"/>
              </a:defRPr>
            </a:lvl7pPr>
            <a:lvl8pPr marL="3200400" indent="0" algn="l" defTabSz="914400" rtl="0" eaLnBrk="1" latinLnBrk="0" hangingPunct="1">
              <a:defRPr sz="1100" kern="1200">
                <a:solidFill>
                  <a:schemeClr val="lt1"/>
                </a:solidFill>
                <a:latin typeface="+mn-lt"/>
                <a:ea typeface="+mn-ea"/>
                <a:cs typeface="+mn-cs"/>
              </a:defRPr>
            </a:lvl8pPr>
            <a:lvl9pPr marL="3657600" indent="0" algn="l" defTabSz="914400" rtl="0" eaLnBrk="1" latinLnBrk="0" hangingPunct="1">
              <a:defRPr sz="1100" kern="1200">
                <a:solidFill>
                  <a:schemeClr val="lt1"/>
                </a:solidFill>
                <a:latin typeface="+mn-lt"/>
                <a:ea typeface="+mn-ea"/>
                <a:cs typeface="+mn-cs"/>
              </a:defRPr>
            </a:lvl9pPr>
          </a:lstStyle>
          <a:p>
            <a:pPr algn="l"/>
            <a:endParaRPr lang="en-US" sz="1100" kern="1200"/>
          </a:p>
        </xdr:txBody>
      </xdr:sp>
      <xdr:sp macro="" textlink="">
        <xdr:nvSpPr>
          <xdr:cNvPr id="8" name="Freeform: Shape 7">
            <a:extLst>
              <a:ext uri="{FF2B5EF4-FFF2-40B4-BE49-F238E27FC236}">
                <a16:creationId xmlns:a16="http://schemas.microsoft.com/office/drawing/2014/main" id="{0CC4ABCC-5058-18D4-16BA-7DF06DF710B0}"/>
              </a:ext>
            </a:extLst>
          </xdr:cNvPr>
          <xdr:cNvSpPr/>
        </xdr:nvSpPr>
        <xdr:spPr>
          <a:xfrm>
            <a:off x="5013960" y="1668780"/>
            <a:ext cx="358877" cy="1379220"/>
          </a:xfrm>
          <a:custGeom>
            <a:avLst/>
            <a:gdLst>
              <a:gd name="connsiteX0" fmla="*/ 411087 w 411873"/>
              <a:gd name="connsiteY0" fmla="*/ 0 h 1366684"/>
              <a:gd name="connsiteX1" fmla="*/ 411873 w 411873"/>
              <a:gd name="connsiteY1" fmla="*/ 7797 h 1366684"/>
              <a:gd name="connsiteX2" fmla="*/ 411873 w 411873"/>
              <a:gd name="connsiteY2" fmla="*/ 1358887 h 1366684"/>
              <a:gd name="connsiteX3" fmla="*/ 411087 w 411873"/>
              <a:gd name="connsiteY3" fmla="*/ 1366684 h 1366684"/>
              <a:gd name="connsiteX4" fmla="*/ 0 w 411873"/>
              <a:gd name="connsiteY4" fmla="*/ 955597 h 1366684"/>
              <a:gd name="connsiteX5" fmla="*/ 0 w 411873"/>
              <a:gd name="connsiteY5" fmla="*/ 411087 h 1366684"/>
              <a:gd name="connsiteX6" fmla="*/ 411087 w 411873"/>
              <a:gd name="connsiteY6" fmla="*/ 0 h 136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411873" h="1366684">
                <a:moveTo>
                  <a:pt x="411087" y="0"/>
                </a:moveTo>
                <a:lnTo>
                  <a:pt x="411873" y="7797"/>
                </a:lnTo>
                <a:lnTo>
                  <a:pt x="411873" y="1358887"/>
                </a:lnTo>
                <a:lnTo>
                  <a:pt x="411087" y="1366684"/>
                </a:lnTo>
                <a:cubicBezTo>
                  <a:pt x="411087" y="1139647"/>
                  <a:pt x="227037" y="955597"/>
                  <a:pt x="0" y="955597"/>
                </a:cubicBezTo>
                <a:lnTo>
                  <a:pt x="0" y="411087"/>
                </a:lnTo>
                <a:cubicBezTo>
                  <a:pt x="227037" y="411087"/>
                  <a:pt x="411087" y="227037"/>
                  <a:pt x="411087" y="0"/>
                </a:cubicBezTo>
                <a:close/>
              </a:path>
            </a:pathLst>
          </a:cu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xdr:col>
      <xdr:colOff>0</xdr:colOff>
      <xdr:row>2</xdr:row>
      <xdr:rowOff>22860</xdr:rowOff>
    </xdr:from>
    <xdr:to>
      <xdr:col>19</xdr:col>
      <xdr:colOff>251460</xdr:colOff>
      <xdr:row>4</xdr:row>
      <xdr:rowOff>22860</xdr:rowOff>
    </xdr:to>
    <xdr:sp macro="" textlink="">
      <xdr:nvSpPr>
        <xdr:cNvPr id="10" name="Rectangle 9">
          <a:extLst>
            <a:ext uri="{FF2B5EF4-FFF2-40B4-BE49-F238E27FC236}">
              <a16:creationId xmlns:a16="http://schemas.microsoft.com/office/drawing/2014/main" id="{D7EEE63F-32F6-4D1B-B619-42FBD537B5AC}"/>
            </a:ext>
          </a:extLst>
        </xdr:cNvPr>
        <xdr:cNvSpPr/>
      </xdr:nvSpPr>
      <xdr:spPr>
        <a:xfrm>
          <a:off x="2758440" y="388620"/>
          <a:ext cx="10614660" cy="36576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0</xdr:colOff>
      <xdr:row>5</xdr:row>
      <xdr:rowOff>19298</xdr:rowOff>
    </xdr:from>
    <xdr:to>
      <xdr:col>10</xdr:col>
      <xdr:colOff>76555</xdr:colOff>
      <xdr:row>22</xdr:row>
      <xdr:rowOff>121919</xdr:rowOff>
    </xdr:to>
    <xdr:sp macro="" textlink="">
      <xdr:nvSpPr>
        <xdr:cNvPr id="11" name="Rectangle: Rounded Corners 10">
          <a:extLst>
            <a:ext uri="{FF2B5EF4-FFF2-40B4-BE49-F238E27FC236}">
              <a16:creationId xmlns:a16="http://schemas.microsoft.com/office/drawing/2014/main" id="{59F36ABD-E48C-41D3-BDB2-C1560825AC8A}"/>
            </a:ext>
          </a:extLst>
        </xdr:cNvPr>
        <xdr:cNvSpPr/>
      </xdr:nvSpPr>
      <xdr:spPr>
        <a:xfrm>
          <a:off x="2758440" y="933698"/>
          <a:ext cx="4953355" cy="3211581"/>
        </a:xfrm>
        <a:prstGeom prst="roundRect">
          <a:avLst>
            <a:gd name="adj" fmla="val 423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10</xdr:col>
      <xdr:colOff>281344</xdr:colOff>
      <xdr:row>5</xdr:row>
      <xdr:rowOff>38100</xdr:rowOff>
    </xdr:from>
    <xdr:to>
      <xdr:col>19</xdr:col>
      <xdr:colOff>264059</xdr:colOff>
      <xdr:row>22</xdr:row>
      <xdr:rowOff>57150</xdr:rowOff>
    </xdr:to>
    <xdr:sp macro="" textlink="">
      <xdr:nvSpPr>
        <xdr:cNvPr id="12" name="Rectangle: Rounded Corners 11">
          <a:extLst>
            <a:ext uri="{FF2B5EF4-FFF2-40B4-BE49-F238E27FC236}">
              <a16:creationId xmlns:a16="http://schemas.microsoft.com/office/drawing/2014/main" id="{1520B9B1-333C-4137-ACDF-39055395BFE6}"/>
            </a:ext>
          </a:extLst>
        </xdr:cNvPr>
        <xdr:cNvSpPr/>
      </xdr:nvSpPr>
      <xdr:spPr>
        <a:xfrm>
          <a:off x="7931522" y="943447"/>
          <a:ext cx="5482695" cy="3097228"/>
        </a:xfrm>
        <a:prstGeom prst="roundRect">
          <a:avLst>
            <a:gd name="adj" fmla="val 423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556259</xdr:colOff>
      <xdr:row>24</xdr:row>
      <xdr:rowOff>60357</xdr:rowOff>
    </xdr:from>
    <xdr:to>
      <xdr:col>10</xdr:col>
      <xdr:colOff>60960</xdr:colOff>
      <xdr:row>39</xdr:row>
      <xdr:rowOff>75446</xdr:rowOff>
    </xdr:to>
    <xdr:sp macro="" textlink="">
      <xdr:nvSpPr>
        <xdr:cNvPr id="13" name="Rectangle: Rounded Corners 12">
          <a:extLst>
            <a:ext uri="{FF2B5EF4-FFF2-40B4-BE49-F238E27FC236}">
              <a16:creationId xmlns:a16="http://schemas.microsoft.com/office/drawing/2014/main" id="{5A40C484-925E-4D78-B3DD-A8C6075CC87B}"/>
            </a:ext>
          </a:extLst>
        </xdr:cNvPr>
        <xdr:cNvSpPr/>
      </xdr:nvSpPr>
      <xdr:spPr>
        <a:xfrm>
          <a:off x="2706457" y="4406020"/>
          <a:ext cx="5004681" cy="2731129"/>
        </a:xfrm>
        <a:prstGeom prst="roundRect">
          <a:avLst>
            <a:gd name="adj" fmla="val 423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10</xdr:col>
      <xdr:colOff>288965</xdr:colOff>
      <xdr:row>24</xdr:row>
      <xdr:rowOff>28655</xdr:rowOff>
    </xdr:from>
    <xdr:to>
      <xdr:col>19</xdr:col>
      <xdr:colOff>281703</xdr:colOff>
      <xdr:row>39</xdr:row>
      <xdr:rowOff>67901</xdr:rowOff>
    </xdr:to>
    <xdr:sp macro="" textlink="">
      <xdr:nvSpPr>
        <xdr:cNvPr id="14" name="Rectangle: Rounded Corners 13">
          <a:extLst>
            <a:ext uri="{FF2B5EF4-FFF2-40B4-BE49-F238E27FC236}">
              <a16:creationId xmlns:a16="http://schemas.microsoft.com/office/drawing/2014/main" id="{706FB596-D0F2-4306-BA95-99472AA01190}"/>
            </a:ext>
          </a:extLst>
        </xdr:cNvPr>
        <xdr:cNvSpPr/>
      </xdr:nvSpPr>
      <xdr:spPr>
        <a:xfrm>
          <a:off x="7939143" y="4374318"/>
          <a:ext cx="5492718" cy="2755286"/>
        </a:xfrm>
        <a:prstGeom prst="roundRect">
          <a:avLst>
            <a:gd name="adj" fmla="val 423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0</xdr:colOff>
      <xdr:row>2</xdr:row>
      <xdr:rowOff>46735</xdr:rowOff>
    </xdr:from>
    <xdr:to>
      <xdr:col>7</xdr:col>
      <xdr:colOff>0</xdr:colOff>
      <xdr:row>4</xdr:row>
      <xdr:rowOff>22860</xdr:rowOff>
    </xdr:to>
    <xdr:sp macro="" textlink="">
      <xdr:nvSpPr>
        <xdr:cNvPr id="27" name="TextBox 26">
          <a:extLst>
            <a:ext uri="{FF2B5EF4-FFF2-40B4-BE49-F238E27FC236}">
              <a16:creationId xmlns:a16="http://schemas.microsoft.com/office/drawing/2014/main" id="{8005D27D-7CB3-4D71-B829-33D61CAD6752}"/>
            </a:ext>
          </a:extLst>
        </xdr:cNvPr>
        <xdr:cNvSpPr txBox="1"/>
      </xdr:nvSpPr>
      <xdr:spPr>
        <a:xfrm>
          <a:off x="2758440" y="412495"/>
          <a:ext cx="3048000" cy="3418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kern="1200"/>
            <a:t>Stand Alone Ratio</a:t>
          </a:r>
          <a:r>
            <a:rPr lang="en-US" sz="2000" b="1" kern="1200" baseline="0"/>
            <a:t> Analysis </a:t>
          </a:r>
          <a:endParaRPr lang="en-US" sz="2000" b="1" kern="1200"/>
        </a:p>
      </xdr:txBody>
    </xdr:sp>
    <xdr:clientData/>
  </xdr:twoCellAnchor>
  <xdr:twoCellAnchor>
    <xdr:from>
      <xdr:col>0</xdr:col>
      <xdr:colOff>896070</xdr:colOff>
      <xdr:row>8</xdr:row>
      <xdr:rowOff>73271</xdr:rowOff>
    </xdr:from>
    <xdr:to>
      <xdr:col>0</xdr:col>
      <xdr:colOff>2030441</xdr:colOff>
      <xdr:row>11</xdr:row>
      <xdr:rowOff>121249</xdr:rowOff>
    </xdr:to>
    <xdr:sp macro="" textlink="">
      <xdr:nvSpPr>
        <xdr:cNvPr id="28" name="TextBox 27">
          <a:hlinkClick xmlns:r="http://schemas.openxmlformats.org/officeDocument/2006/relationships" r:id="rId2"/>
          <a:extLst>
            <a:ext uri="{FF2B5EF4-FFF2-40B4-BE49-F238E27FC236}">
              <a16:creationId xmlns:a16="http://schemas.microsoft.com/office/drawing/2014/main" id="{35C58007-0FFE-4FBA-840A-FC4621021DA1}"/>
            </a:ext>
          </a:extLst>
        </xdr:cNvPr>
        <xdr:cNvSpPr txBox="1"/>
      </xdr:nvSpPr>
      <xdr:spPr>
        <a:xfrm>
          <a:off x="896070" y="1536311"/>
          <a:ext cx="1134371" cy="596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rgbClr val="F2F2F2"/>
              </a:solidFill>
              <a:latin typeface="ADLaM Display" panose="020F0502020204030204" pitchFamily="2" charset="0"/>
              <a:ea typeface="ADLaM Display" panose="020F0502020204030204" pitchFamily="2" charset="0"/>
              <a:cs typeface="ADLaM Display" panose="020F0502020204030204" pitchFamily="2" charset="0"/>
            </a:rPr>
            <a:t>Standalone</a:t>
          </a:r>
        </a:p>
        <a:p>
          <a:r>
            <a:rPr lang="en-US" sz="1400" b="1" kern="1200">
              <a:solidFill>
                <a:srgbClr val="F2F2F2"/>
              </a:solidFill>
              <a:latin typeface="ADLaM Display" panose="020F0502020204030204" pitchFamily="2" charset="0"/>
              <a:ea typeface="ADLaM Display" panose="020F0502020204030204" pitchFamily="2" charset="0"/>
              <a:cs typeface="ADLaM Display" panose="020F0502020204030204" pitchFamily="2" charset="0"/>
            </a:rPr>
            <a:t>Insights</a:t>
          </a:r>
        </a:p>
        <a:p>
          <a:endParaRPr lang="en-US" sz="1200" b="1" kern="1200">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0</xdr:col>
      <xdr:colOff>857370</xdr:colOff>
      <xdr:row>20</xdr:row>
      <xdr:rowOff>5092</xdr:rowOff>
    </xdr:from>
    <xdr:to>
      <xdr:col>0</xdr:col>
      <xdr:colOff>2136137</xdr:colOff>
      <xdr:row>23</xdr:row>
      <xdr:rowOff>53071</xdr:rowOff>
    </xdr:to>
    <xdr:sp macro="" textlink="">
      <xdr:nvSpPr>
        <xdr:cNvPr id="29" name="TextBox 28">
          <a:hlinkClick xmlns:r="http://schemas.openxmlformats.org/officeDocument/2006/relationships" r:id="rId3"/>
          <a:extLst>
            <a:ext uri="{FF2B5EF4-FFF2-40B4-BE49-F238E27FC236}">
              <a16:creationId xmlns:a16="http://schemas.microsoft.com/office/drawing/2014/main" id="{C7417228-0FF9-4104-8186-0E921FB98C01}"/>
            </a:ext>
          </a:extLst>
        </xdr:cNvPr>
        <xdr:cNvSpPr txBox="1"/>
      </xdr:nvSpPr>
      <xdr:spPr>
        <a:xfrm>
          <a:off x="857370" y="3662692"/>
          <a:ext cx="1278767" cy="596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bg1">
                  <a:lumMod val="85000"/>
                </a:schemeClr>
              </a:solidFill>
              <a:latin typeface="ADLaM Display" panose="020F0502020204030204" pitchFamily="2" charset="0"/>
              <a:ea typeface="ADLaM Display" panose="020F0502020204030204" pitchFamily="2" charset="0"/>
              <a:cs typeface="ADLaM Display" panose="020F0502020204030204" pitchFamily="2" charset="0"/>
            </a:rPr>
            <a:t>Comparative</a:t>
          </a:r>
        </a:p>
        <a:p>
          <a:r>
            <a:rPr lang="en-US" sz="1400" b="1" kern="1200">
              <a:solidFill>
                <a:schemeClr val="bg1">
                  <a:lumMod val="85000"/>
                </a:schemeClr>
              </a:solidFill>
              <a:latin typeface="ADLaM Display" panose="020F0502020204030204" pitchFamily="2" charset="0"/>
              <a:ea typeface="ADLaM Display" panose="020F0502020204030204" pitchFamily="2" charset="0"/>
              <a:cs typeface="ADLaM Display" panose="020F0502020204030204" pitchFamily="2" charset="0"/>
            </a:rPr>
            <a:t>Analysis</a:t>
          </a:r>
        </a:p>
        <a:p>
          <a:endParaRPr lang="en-US" sz="1200" b="1" kern="1200">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0</xdr:col>
      <xdr:colOff>896070</xdr:colOff>
      <xdr:row>14</xdr:row>
      <xdr:rowOff>66842</xdr:rowOff>
    </xdr:from>
    <xdr:to>
      <xdr:col>0</xdr:col>
      <xdr:colOff>2030441</xdr:colOff>
      <xdr:row>17</xdr:row>
      <xdr:rowOff>114821</xdr:rowOff>
    </xdr:to>
    <xdr:sp macro="" textlink="">
      <xdr:nvSpPr>
        <xdr:cNvPr id="30" name="TextBox 29">
          <a:hlinkClick xmlns:r="http://schemas.openxmlformats.org/officeDocument/2006/relationships" r:id="rId4"/>
          <a:extLst>
            <a:ext uri="{FF2B5EF4-FFF2-40B4-BE49-F238E27FC236}">
              <a16:creationId xmlns:a16="http://schemas.microsoft.com/office/drawing/2014/main" id="{86D412A0-58CD-4F4C-B96B-0D8328E110E8}"/>
            </a:ext>
          </a:extLst>
        </xdr:cNvPr>
        <xdr:cNvSpPr txBox="1"/>
      </xdr:nvSpPr>
      <xdr:spPr>
        <a:xfrm>
          <a:off x="896070" y="2627162"/>
          <a:ext cx="1134371" cy="596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tx1"/>
              </a:solidFill>
              <a:latin typeface="ADLaM Display" panose="020F0502020204030204" pitchFamily="2" charset="0"/>
              <a:ea typeface="ADLaM Display" panose="020F0502020204030204" pitchFamily="2" charset="0"/>
              <a:cs typeface="ADLaM Display" panose="020F0502020204030204" pitchFamily="2" charset="0"/>
            </a:rPr>
            <a:t>Ratio</a:t>
          </a:r>
        </a:p>
        <a:p>
          <a:r>
            <a:rPr lang="en-US" sz="1400" b="1" kern="1200">
              <a:solidFill>
                <a:schemeClr val="tx1"/>
              </a:solidFill>
              <a:latin typeface="ADLaM Display" panose="020F0502020204030204" pitchFamily="2" charset="0"/>
              <a:ea typeface="ADLaM Display" panose="020F0502020204030204" pitchFamily="2" charset="0"/>
              <a:cs typeface="ADLaM Display" panose="020F0502020204030204" pitchFamily="2" charset="0"/>
            </a:rPr>
            <a:t>Analysis</a:t>
          </a:r>
        </a:p>
        <a:p>
          <a:endParaRPr lang="en-US" sz="1200" b="1" kern="1200">
            <a:solidFill>
              <a:schemeClr val="tx2">
                <a:lumMod val="50000"/>
                <a:lumOff val="50000"/>
              </a:schemeClr>
            </a:solidFill>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editAs="oneCell">
    <xdr:from>
      <xdr:col>0</xdr:col>
      <xdr:colOff>960120</xdr:colOff>
      <xdr:row>2</xdr:row>
      <xdr:rowOff>129540</xdr:rowOff>
    </xdr:from>
    <xdr:to>
      <xdr:col>0</xdr:col>
      <xdr:colOff>1783080</xdr:colOff>
      <xdr:row>7</xdr:row>
      <xdr:rowOff>38100</xdr:rowOff>
    </xdr:to>
    <xdr:pic>
      <xdr:nvPicPr>
        <xdr:cNvPr id="34" name="Graphic 33" descr="Bar graph with upward trend with solid fill">
          <a:extLst>
            <a:ext uri="{FF2B5EF4-FFF2-40B4-BE49-F238E27FC236}">
              <a16:creationId xmlns:a16="http://schemas.microsoft.com/office/drawing/2014/main" id="{474246F8-56C1-D83A-19F5-BAF5CFE793F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60120" y="495300"/>
          <a:ext cx="822960" cy="822960"/>
        </a:xfrm>
        <a:prstGeom prst="rect">
          <a:avLst/>
        </a:prstGeom>
      </xdr:spPr>
    </xdr:pic>
    <xdr:clientData/>
  </xdr:twoCellAnchor>
  <xdr:twoCellAnchor>
    <xdr:from>
      <xdr:col>2</xdr:col>
      <xdr:colOff>241426</xdr:colOff>
      <xdr:row>6</xdr:row>
      <xdr:rowOff>23091</xdr:rowOff>
    </xdr:from>
    <xdr:to>
      <xdr:col>9</xdr:col>
      <xdr:colOff>469516</xdr:colOff>
      <xdr:row>20</xdr:row>
      <xdr:rowOff>178051</xdr:rowOff>
    </xdr:to>
    <xdr:graphicFrame macro="">
      <xdr:nvGraphicFramePr>
        <xdr:cNvPr id="35" name="Chart 34">
          <a:extLst>
            <a:ext uri="{FF2B5EF4-FFF2-40B4-BE49-F238E27FC236}">
              <a16:creationId xmlns:a16="http://schemas.microsoft.com/office/drawing/2014/main" id="{CC08522C-37A7-4BA4-968C-A42078698D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429024</xdr:colOff>
      <xdr:row>6</xdr:row>
      <xdr:rowOff>102453</xdr:rowOff>
    </xdr:from>
    <xdr:to>
      <xdr:col>18</xdr:col>
      <xdr:colOff>134469</xdr:colOff>
      <xdr:row>21</xdr:row>
      <xdr:rowOff>60191</xdr:rowOff>
    </xdr:to>
    <xdr:graphicFrame macro="">
      <xdr:nvGraphicFramePr>
        <xdr:cNvPr id="36" name="Chart 35">
          <a:extLst>
            <a:ext uri="{FF2B5EF4-FFF2-40B4-BE49-F238E27FC236}">
              <a16:creationId xmlns:a16="http://schemas.microsoft.com/office/drawing/2014/main" id="{60214A8A-5BEC-4518-9E63-82584072CF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156398</xdr:colOff>
      <xdr:row>24</xdr:row>
      <xdr:rowOff>98080</xdr:rowOff>
    </xdr:from>
    <xdr:to>
      <xdr:col>9</xdr:col>
      <xdr:colOff>450636</xdr:colOff>
      <xdr:row>38</xdr:row>
      <xdr:rowOff>90534</xdr:rowOff>
    </xdr:to>
    <xdr:graphicFrame macro="">
      <xdr:nvGraphicFramePr>
        <xdr:cNvPr id="9" name="Chart 8">
          <a:extLst>
            <a:ext uri="{FF2B5EF4-FFF2-40B4-BE49-F238E27FC236}">
              <a16:creationId xmlns:a16="http://schemas.microsoft.com/office/drawing/2014/main" id="{6BC4551E-9885-4A21-BE90-7706C65003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505485</xdr:colOff>
      <xdr:row>24</xdr:row>
      <xdr:rowOff>90535</xdr:rowOff>
    </xdr:from>
    <xdr:to>
      <xdr:col>19</xdr:col>
      <xdr:colOff>45267</xdr:colOff>
      <xdr:row>38</xdr:row>
      <xdr:rowOff>150891</xdr:rowOff>
    </xdr:to>
    <xdr:graphicFrame macro="">
      <xdr:nvGraphicFramePr>
        <xdr:cNvPr id="15" name="Chart 14">
          <a:extLst>
            <a:ext uri="{FF2B5EF4-FFF2-40B4-BE49-F238E27FC236}">
              <a16:creationId xmlns:a16="http://schemas.microsoft.com/office/drawing/2014/main" id="{26A83CEC-C15F-45B7-864E-BE2BAAAF6B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15238</xdr:colOff>
      <xdr:row>46</xdr:row>
      <xdr:rowOff>2406</xdr:rowOff>
    </xdr:to>
    <xdr:sp macro="" textlink="">
      <xdr:nvSpPr>
        <xdr:cNvPr id="2" name="Rectangle 1">
          <a:extLst>
            <a:ext uri="{FF2B5EF4-FFF2-40B4-BE49-F238E27FC236}">
              <a16:creationId xmlns:a16="http://schemas.microsoft.com/office/drawing/2014/main" id="{329B01A1-F055-4F1E-9BB8-B2672DC3BB3A}"/>
            </a:ext>
          </a:extLst>
        </xdr:cNvPr>
        <xdr:cNvSpPr/>
      </xdr:nvSpPr>
      <xdr:spPr>
        <a:xfrm>
          <a:off x="0" y="0"/>
          <a:ext cx="2164078" cy="8414886"/>
        </a:xfrm>
        <a:prstGeom prst="rect">
          <a:avLst/>
        </a:prstGeom>
        <a:solidFill>
          <a:srgbClr val="4F408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0</xdr:col>
      <xdr:colOff>335276</xdr:colOff>
      <xdr:row>18</xdr:row>
      <xdr:rowOff>0</xdr:rowOff>
    </xdr:from>
    <xdr:to>
      <xdr:col>1</xdr:col>
      <xdr:colOff>15238</xdr:colOff>
      <xdr:row>46</xdr:row>
      <xdr:rowOff>317</xdr:rowOff>
    </xdr:to>
    <xdr:pic>
      <xdr:nvPicPr>
        <xdr:cNvPr id="3" name="Picture 2" descr="Low angle view of modern skyscrapers rising straight up against a dramatic sky">
          <a:extLst>
            <a:ext uri="{FF2B5EF4-FFF2-40B4-BE49-F238E27FC236}">
              <a16:creationId xmlns:a16="http://schemas.microsoft.com/office/drawing/2014/main" id="{722BB6B6-5207-4805-ABBA-0118C63ACE59}"/>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5" t="25864" r="72726"/>
        <a:stretch/>
      </xdr:blipFill>
      <xdr:spPr>
        <a:xfrm>
          <a:off x="335276" y="3291840"/>
          <a:ext cx="1828802" cy="5120957"/>
        </a:xfrm>
        <a:prstGeom prst="roundRect">
          <a:avLst>
            <a:gd name="adj" fmla="val 17509"/>
          </a:avLst>
        </a:prstGeom>
      </xdr:spPr>
    </xdr:pic>
    <xdr:clientData/>
  </xdr:twoCellAnchor>
  <xdr:twoCellAnchor>
    <xdr:from>
      <xdr:col>0</xdr:col>
      <xdr:colOff>335277</xdr:colOff>
      <xdr:row>2</xdr:row>
      <xdr:rowOff>0</xdr:rowOff>
    </xdr:from>
    <xdr:to>
      <xdr:col>1</xdr:col>
      <xdr:colOff>15237</xdr:colOff>
      <xdr:row>46</xdr:row>
      <xdr:rowOff>0</xdr:rowOff>
    </xdr:to>
    <xdr:sp macro="" textlink="">
      <xdr:nvSpPr>
        <xdr:cNvPr id="4" name="Rectangle: Top Corners Rounded 3">
          <a:extLst>
            <a:ext uri="{FF2B5EF4-FFF2-40B4-BE49-F238E27FC236}">
              <a16:creationId xmlns:a16="http://schemas.microsoft.com/office/drawing/2014/main" id="{C044D15F-3E58-4B3F-94C7-8B07157E9CA1}"/>
            </a:ext>
          </a:extLst>
        </xdr:cNvPr>
        <xdr:cNvSpPr/>
      </xdr:nvSpPr>
      <xdr:spPr>
        <a:xfrm rot="16200000">
          <a:off x="-2773683" y="3474720"/>
          <a:ext cx="8046720" cy="1828800"/>
        </a:xfrm>
        <a:prstGeom prst="round2SameRect">
          <a:avLst/>
        </a:prstGeom>
        <a:gradFill>
          <a:gsLst>
            <a:gs pos="0">
              <a:srgbClr val="403D6B"/>
            </a:gs>
            <a:gs pos="0">
              <a:schemeClr val="accent1">
                <a:lumMod val="45000"/>
                <a:lumOff val="55000"/>
              </a:schemeClr>
            </a:gs>
            <a:gs pos="0">
              <a:schemeClr val="accent1">
                <a:lumMod val="45000"/>
                <a:lumOff val="55000"/>
              </a:schemeClr>
            </a:gs>
            <a:gs pos="0">
              <a:srgbClr val="403D6B">
                <a:alpha val="80000"/>
              </a:srgb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30326</xdr:colOff>
      <xdr:row>2</xdr:row>
      <xdr:rowOff>37949</xdr:rowOff>
    </xdr:from>
    <xdr:to>
      <xdr:col>20</xdr:col>
      <xdr:colOff>266549</xdr:colOff>
      <xdr:row>46</xdr:row>
      <xdr:rowOff>16900</xdr:rowOff>
    </xdr:to>
    <xdr:sp macro="" textlink="">
      <xdr:nvSpPr>
        <xdr:cNvPr id="5" name="Rectangle: Top Corners Rounded 4">
          <a:extLst>
            <a:ext uri="{FF2B5EF4-FFF2-40B4-BE49-F238E27FC236}">
              <a16:creationId xmlns:a16="http://schemas.microsoft.com/office/drawing/2014/main" id="{82706B9C-10D5-48DA-ADD5-293F2AC3B2FF}"/>
            </a:ext>
          </a:extLst>
        </xdr:cNvPr>
        <xdr:cNvSpPr/>
      </xdr:nvSpPr>
      <xdr:spPr>
        <a:xfrm rot="5400000">
          <a:off x="4131170" y="-1550558"/>
          <a:ext cx="7946000" cy="11847292"/>
        </a:xfrm>
        <a:prstGeom prst="round2SameRect">
          <a:avLst>
            <a:gd name="adj1" fmla="val 8096"/>
            <a:gd name="adj2" fmla="val 0"/>
          </a:avLst>
        </a:pr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0</xdr:col>
      <xdr:colOff>707919</xdr:colOff>
      <xdr:row>17</xdr:row>
      <xdr:rowOff>28135</xdr:rowOff>
    </xdr:from>
    <xdr:to>
      <xdr:col>1</xdr:col>
      <xdr:colOff>15236</xdr:colOff>
      <xdr:row>26</xdr:row>
      <xdr:rowOff>12895</xdr:rowOff>
    </xdr:to>
    <xdr:grpSp>
      <xdr:nvGrpSpPr>
        <xdr:cNvPr id="6" name="Group 5">
          <a:extLst>
            <a:ext uri="{FF2B5EF4-FFF2-40B4-BE49-F238E27FC236}">
              <a16:creationId xmlns:a16="http://schemas.microsoft.com/office/drawing/2014/main" id="{D27A8B07-6E20-4129-8F7C-11225845D5EC}"/>
            </a:ext>
          </a:extLst>
        </xdr:cNvPr>
        <xdr:cNvGrpSpPr/>
      </xdr:nvGrpSpPr>
      <xdr:grpSpPr>
        <a:xfrm>
          <a:off x="707919" y="3137095"/>
          <a:ext cx="1456157" cy="1630680"/>
          <a:chOff x="3916680" y="1668780"/>
          <a:chExt cx="1456157" cy="1379220"/>
        </a:xfrm>
      </xdr:grpSpPr>
      <xdr:sp macro="" textlink="">
        <xdr:nvSpPr>
          <xdr:cNvPr id="7" name="Rectangle: Top Corners Rounded 6">
            <a:extLst>
              <a:ext uri="{FF2B5EF4-FFF2-40B4-BE49-F238E27FC236}">
                <a16:creationId xmlns:a16="http://schemas.microsoft.com/office/drawing/2014/main" id="{8622F0F8-7F7B-16DC-556C-F766BC402F1C}"/>
              </a:ext>
            </a:extLst>
          </xdr:cNvPr>
          <xdr:cNvSpPr/>
        </xdr:nvSpPr>
        <xdr:spPr>
          <a:xfrm rot="16200000">
            <a:off x="4191000" y="1811020"/>
            <a:ext cx="548640" cy="1097280"/>
          </a:xfrm>
          <a:prstGeom prst="round2SameRect">
            <a:avLst>
              <a:gd name="adj1" fmla="val 50000"/>
              <a:gd name="adj2" fmla="val 0"/>
            </a:avLst>
          </a:pr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en-US"/>
            </a:defPPr>
            <a:lvl1pPr marL="0" indent="0" algn="l" defTabSz="914400" rtl="0" eaLnBrk="1" latinLnBrk="0" hangingPunct="1">
              <a:defRPr sz="1100" kern="1200">
                <a:solidFill>
                  <a:schemeClr val="lt1"/>
                </a:solidFill>
                <a:latin typeface="+mn-lt"/>
                <a:ea typeface="+mn-ea"/>
                <a:cs typeface="+mn-cs"/>
              </a:defRPr>
            </a:lvl1pPr>
            <a:lvl2pPr marL="457200" indent="0" algn="l" defTabSz="914400" rtl="0" eaLnBrk="1" latinLnBrk="0" hangingPunct="1">
              <a:defRPr sz="1100" kern="1200">
                <a:solidFill>
                  <a:schemeClr val="lt1"/>
                </a:solidFill>
                <a:latin typeface="+mn-lt"/>
                <a:ea typeface="+mn-ea"/>
                <a:cs typeface="+mn-cs"/>
              </a:defRPr>
            </a:lvl2pPr>
            <a:lvl3pPr marL="914400" indent="0" algn="l" defTabSz="914400" rtl="0" eaLnBrk="1" latinLnBrk="0" hangingPunct="1">
              <a:defRPr sz="1100" kern="1200">
                <a:solidFill>
                  <a:schemeClr val="lt1"/>
                </a:solidFill>
                <a:latin typeface="+mn-lt"/>
                <a:ea typeface="+mn-ea"/>
                <a:cs typeface="+mn-cs"/>
              </a:defRPr>
            </a:lvl3pPr>
            <a:lvl4pPr marL="1371600" indent="0" algn="l" defTabSz="914400" rtl="0" eaLnBrk="1" latinLnBrk="0" hangingPunct="1">
              <a:defRPr sz="1100" kern="1200">
                <a:solidFill>
                  <a:schemeClr val="lt1"/>
                </a:solidFill>
                <a:latin typeface="+mn-lt"/>
                <a:ea typeface="+mn-ea"/>
                <a:cs typeface="+mn-cs"/>
              </a:defRPr>
            </a:lvl4pPr>
            <a:lvl5pPr marL="1828800" indent="0" algn="l" defTabSz="914400" rtl="0" eaLnBrk="1" latinLnBrk="0" hangingPunct="1">
              <a:defRPr sz="1100" kern="1200">
                <a:solidFill>
                  <a:schemeClr val="lt1"/>
                </a:solidFill>
                <a:latin typeface="+mn-lt"/>
                <a:ea typeface="+mn-ea"/>
                <a:cs typeface="+mn-cs"/>
              </a:defRPr>
            </a:lvl5pPr>
            <a:lvl6pPr marL="2286000" indent="0" algn="l" defTabSz="914400" rtl="0" eaLnBrk="1" latinLnBrk="0" hangingPunct="1">
              <a:defRPr sz="1100" kern="1200">
                <a:solidFill>
                  <a:schemeClr val="lt1"/>
                </a:solidFill>
                <a:latin typeface="+mn-lt"/>
                <a:ea typeface="+mn-ea"/>
                <a:cs typeface="+mn-cs"/>
              </a:defRPr>
            </a:lvl6pPr>
            <a:lvl7pPr marL="2743200" indent="0" algn="l" defTabSz="914400" rtl="0" eaLnBrk="1" latinLnBrk="0" hangingPunct="1">
              <a:defRPr sz="1100" kern="1200">
                <a:solidFill>
                  <a:schemeClr val="lt1"/>
                </a:solidFill>
                <a:latin typeface="+mn-lt"/>
                <a:ea typeface="+mn-ea"/>
                <a:cs typeface="+mn-cs"/>
              </a:defRPr>
            </a:lvl7pPr>
            <a:lvl8pPr marL="3200400" indent="0" algn="l" defTabSz="914400" rtl="0" eaLnBrk="1" latinLnBrk="0" hangingPunct="1">
              <a:defRPr sz="1100" kern="1200">
                <a:solidFill>
                  <a:schemeClr val="lt1"/>
                </a:solidFill>
                <a:latin typeface="+mn-lt"/>
                <a:ea typeface="+mn-ea"/>
                <a:cs typeface="+mn-cs"/>
              </a:defRPr>
            </a:lvl8pPr>
            <a:lvl9pPr marL="3657600" indent="0" algn="l" defTabSz="914400" rtl="0" eaLnBrk="1" latinLnBrk="0" hangingPunct="1">
              <a:defRPr sz="1100" kern="1200">
                <a:solidFill>
                  <a:schemeClr val="lt1"/>
                </a:solidFill>
                <a:latin typeface="+mn-lt"/>
                <a:ea typeface="+mn-ea"/>
                <a:cs typeface="+mn-cs"/>
              </a:defRPr>
            </a:lvl9pPr>
          </a:lstStyle>
          <a:p>
            <a:pPr algn="l"/>
            <a:endParaRPr lang="en-US" sz="1100" kern="1200"/>
          </a:p>
        </xdr:txBody>
      </xdr:sp>
      <xdr:sp macro="" textlink="">
        <xdr:nvSpPr>
          <xdr:cNvPr id="8" name="Freeform: Shape 7">
            <a:extLst>
              <a:ext uri="{FF2B5EF4-FFF2-40B4-BE49-F238E27FC236}">
                <a16:creationId xmlns:a16="http://schemas.microsoft.com/office/drawing/2014/main" id="{AFBF3855-901C-92E6-F6F3-13FCF461D3E0}"/>
              </a:ext>
            </a:extLst>
          </xdr:cNvPr>
          <xdr:cNvSpPr/>
        </xdr:nvSpPr>
        <xdr:spPr>
          <a:xfrm>
            <a:off x="5013960" y="1668780"/>
            <a:ext cx="358877" cy="1379220"/>
          </a:xfrm>
          <a:custGeom>
            <a:avLst/>
            <a:gdLst>
              <a:gd name="connsiteX0" fmla="*/ 411087 w 411873"/>
              <a:gd name="connsiteY0" fmla="*/ 0 h 1366684"/>
              <a:gd name="connsiteX1" fmla="*/ 411873 w 411873"/>
              <a:gd name="connsiteY1" fmla="*/ 7797 h 1366684"/>
              <a:gd name="connsiteX2" fmla="*/ 411873 w 411873"/>
              <a:gd name="connsiteY2" fmla="*/ 1358887 h 1366684"/>
              <a:gd name="connsiteX3" fmla="*/ 411087 w 411873"/>
              <a:gd name="connsiteY3" fmla="*/ 1366684 h 1366684"/>
              <a:gd name="connsiteX4" fmla="*/ 0 w 411873"/>
              <a:gd name="connsiteY4" fmla="*/ 955597 h 1366684"/>
              <a:gd name="connsiteX5" fmla="*/ 0 w 411873"/>
              <a:gd name="connsiteY5" fmla="*/ 411087 h 1366684"/>
              <a:gd name="connsiteX6" fmla="*/ 411087 w 411873"/>
              <a:gd name="connsiteY6" fmla="*/ 0 h 136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411873" h="1366684">
                <a:moveTo>
                  <a:pt x="411087" y="0"/>
                </a:moveTo>
                <a:lnTo>
                  <a:pt x="411873" y="7797"/>
                </a:lnTo>
                <a:lnTo>
                  <a:pt x="411873" y="1358887"/>
                </a:lnTo>
                <a:lnTo>
                  <a:pt x="411087" y="1366684"/>
                </a:lnTo>
                <a:cubicBezTo>
                  <a:pt x="411087" y="1139647"/>
                  <a:pt x="227037" y="955597"/>
                  <a:pt x="0" y="955597"/>
                </a:cubicBezTo>
                <a:lnTo>
                  <a:pt x="0" y="411087"/>
                </a:lnTo>
                <a:cubicBezTo>
                  <a:pt x="227037" y="411087"/>
                  <a:pt x="411087" y="227037"/>
                  <a:pt x="411087" y="0"/>
                </a:cubicBezTo>
                <a:close/>
              </a:path>
            </a:pathLst>
          </a:custGeom>
          <a:solidFill>
            <a:srgbClr val="F2F0F5"/>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clientData/>
  </xdr:twoCellAnchor>
  <xdr:twoCellAnchor>
    <xdr:from>
      <xdr:col>2</xdr:col>
      <xdr:colOff>0</xdr:colOff>
      <xdr:row>2</xdr:row>
      <xdr:rowOff>22860</xdr:rowOff>
    </xdr:from>
    <xdr:to>
      <xdr:col>19</xdr:col>
      <xdr:colOff>251460</xdr:colOff>
      <xdr:row>4</xdr:row>
      <xdr:rowOff>22860</xdr:rowOff>
    </xdr:to>
    <xdr:sp macro="" textlink="">
      <xdr:nvSpPr>
        <xdr:cNvPr id="10" name="Rectangle 9">
          <a:extLst>
            <a:ext uri="{FF2B5EF4-FFF2-40B4-BE49-F238E27FC236}">
              <a16:creationId xmlns:a16="http://schemas.microsoft.com/office/drawing/2014/main" id="{8D0F4D89-336C-46FB-BDDF-F5827088321F}"/>
            </a:ext>
          </a:extLst>
        </xdr:cNvPr>
        <xdr:cNvSpPr/>
      </xdr:nvSpPr>
      <xdr:spPr>
        <a:xfrm>
          <a:off x="2758440" y="388620"/>
          <a:ext cx="10614660" cy="365760"/>
        </a:xfrm>
        <a:prstGeom prst="rect">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xdr:col>
      <xdr:colOff>169473</xdr:colOff>
      <xdr:row>5</xdr:row>
      <xdr:rowOff>19299</xdr:rowOff>
    </xdr:from>
    <xdr:to>
      <xdr:col>10</xdr:col>
      <xdr:colOff>165980</xdr:colOff>
      <xdr:row>27</xdr:row>
      <xdr:rowOff>15089</xdr:rowOff>
    </xdr:to>
    <xdr:sp macro="" textlink="">
      <xdr:nvSpPr>
        <xdr:cNvPr id="11" name="Rectangle: Rounded Corners 10">
          <a:extLst>
            <a:ext uri="{FF2B5EF4-FFF2-40B4-BE49-F238E27FC236}">
              <a16:creationId xmlns:a16="http://schemas.microsoft.com/office/drawing/2014/main" id="{A331B868-FF43-46C7-B307-5A066365C87E}"/>
            </a:ext>
          </a:extLst>
        </xdr:cNvPr>
        <xdr:cNvSpPr/>
      </xdr:nvSpPr>
      <xdr:spPr>
        <a:xfrm>
          <a:off x="2319671" y="924646"/>
          <a:ext cx="5496487" cy="3979314"/>
        </a:xfrm>
        <a:prstGeom prst="roundRect">
          <a:avLst>
            <a:gd name="adj" fmla="val 423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10</xdr:col>
      <xdr:colOff>243623</xdr:colOff>
      <xdr:row>5</xdr:row>
      <xdr:rowOff>38100</xdr:rowOff>
    </xdr:from>
    <xdr:to>
      <xdr:col>19</xdr:col>
      <xdr:colOff>236361</xdr:colOff>
      <xdr:row>15</xdr:row>
      <xdr:rowOff>143346</xdr:rowOff>
    </xdr:to>
    <xdr:sp macro="" textlink="">
      <xdr:nvSpPr>
        <xdr:cNvPr id="12" name="Rectangle: Rounded Corners 11">
          <a:extLst>
            <a:ext uri="{FF2B5EF4-FFF2-40B4-BE49-F238E27FC236}">
              <a16:creationId xmlns:a16="http://schemas.microsoft.com/office/drawing/2014/main" id="{22E2BA5A-5103-4196-B35B-CE7D07D56EB5}"/>
            </a:ext>
          </a:extLst>
        </xdr:cNvPr>
        <xdr:cNvSpPr/>
      </xdr:nvSpPr>
      <xdr:spPr>
        <a:xfrm>
          <a:off x="7893801" y="943447"/>
          <a:ext cx="5492718" cy="1915939"/>
        </a:xfrm>
        <a:prstGeom prst="roundRect">
          <a:avLst>
            <a:gd name="adj" fmla="val 4231"/>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0</xdr:colOff>
      <xdr:row>2</xdr:row>
      <xdr:rowOff>46735</xdr:rowOff>
    </xdr:from>
    <xdr:to>
      <xdr:col>10</xdr:col>
      <xdr:colOff>37723</xdr:colOff>
      <xdr:row>4</xdr:row>
      <xdr:rowOff>22860</xdr:rowOff>
    </xdr:to>
    <xdr:sp macro="" textlink="">
      <xdr:nvSpPr>
        <xdr:cNvPr id="27" name="TextBox 26">
          <a:extLst>
            <a:ext uri="{FF2B5EF4-FFF2-40B4-BE49-F238E27FC236}">
              <a16:creationId xmlns:a16="http://schemas.microsoft.com/office/drawing/2014/main" id="{DBD101D3-6A96-434E-8E4E-19857C2EFF61}"/>
            </a:ext>
          </a:extLst>
        </xdr:cNvPr>
        <xdr:cNvSpPr txBox="1"/>
      </xdr:nvSpPr>
      <xdr:spPr>
        <a:xfrm>
          <a:off x="2761307" y="408874"/>
          <a:ext cx="4926594" cy="3382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kern="1200"/>
            <a:t>Comparative Analysis </a:t>
          </a:r>
          <a:r>
            <a:rPr lang="en-US" sz="1100" b="1" i="1" kern="1200">
              <a:solidFill>
                <a:schemeClr val="bg2">
                  <a:lumMod val="75000"/>
                </a:schemeClr>
              </a:solidFill>
            </a:rPr>
            <a:t>(in 100 crores)</a:t>
          </a:r>
        </a:p>
        <a:p>
          <a:endParaRPr lang="en-US" sz="2000" kern="1200"/>
        </a:p>
      </xdr:txBody>
    </xdr:sp>
    <xdr:clientData/>
  </xdr:twoCellAnchor>
  <xdr:twoCellAnchor>
    <xdr:from>
      <xdr:col>0</xdr:col>
      <xdr:colOff>896070</xdr:colOff>
      <xdr:row>8</xdr:row>
      <xdr:rowOff>73271</xdr:rowOff>
    </xdr:from>
    <xdr:to>
      <xdr:col>0</xdr:col>
      <xdr:colOff>2030441</xdr:colOff>
      <xdr:row>11</xdr:row>
      <xdr:rowOff>121249</xdr:rowOff>
    </xdr:to>
    <xdr:sp macro="" textlink="">
      <xdr:nvSpPr>
        <xdr:cNvPr id="28" name="TextBox 27">
          <a:hlinkClick xmlns:r="http://schemas.openxmlformats.org/officeDocument/2006/relationships" r:id="rId2"/>
          <a:extLst>
            <a:ext uri="{FF2B5EF4-FFF2-40B4-BE49-F238E27FC236}">
              <a16:creationId xmlns:a16="http://schemas.microsoft.com/office/drawing/2014/main" id="{98BAA675-489D-40E9-9623-A8B6661B3D2B}"/>
            </a:ext>
          </a:extLst>
        </xdr:cNvPr>
        <xdr:cNvSpPr txBox="1"/>
      </xdr:nvSpPr>
      <xdr:spPr>
        <a:xfrm>
          <a:off x="896070" y="1536311"/>
          <a:ext cx="1134371" cy="5966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rgbClr val="F2F2F2"/>
              </a:solidFill>
              <a:latin typeface="ADLaM Display" panose="020F0502020204030204" pitchFamily="2" charset="0"/>
              <a:ea typeface="ADLaM Display" panose="020F0502020204030204" pitchFamily="2" charset="0"/>
              <a:cs typeface="ADLaM Display" panose="020F0502020204030204" pitchFamily="2" charset="0"/>
            </a:rPr>
            <a:t>Standalone</a:t>
          </a:r>
        </a:p>
        <a:p>
          <a:r>
            <a:rPr lang="en-US" sz="1400" b="1" kern="1200">
              <a:solidFill>
                <a:srgbClr val="F2F2F2"/>
              </a:solidFill>
              <a:latin typeface="ADLaM Display" panose="020F0502020204030204" pitchFamily="2" charset="0"/>
              <a:ea typeface="ADLaM Display" panose="020F0502020204030204" pitchFamily="2" charset="0"/>
              <a:cs typeface="ADLaM Display" panose="020F0502020204030204" pitchFamily="2" charset="0"/>
            </a:rPr>
            <a:t>Insights</a:t>
          </a:r>
        </a:p>
        <a:p>
          <a:endParaRPr lang="en-US" sz="1200" b="1" kern="1200">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0</xdr:col>
      <xdr:colOff>857370</xdr:colOff>
      <xdr:row>20</xdr:row>
      <xdr:rowOff>5092</xdr:rowOff>
    </xdr:from>
    <xdr:to>
      <xdr:col>0</xdr:col>
      <xdr:colOff>2136137</xdr:colOff>
      <xdr:row>23</xdr:row>
      <xdr:rowOff>53071</xdr:rowOff>
    </xdr:to>
    <xdr:sp macro="" textlink="">
      <xdr:nvSpPr>
        <xdr:cNvPr id="29" name="TextBox 28">
          <a:hlinkClick xmlns:r="http://schemas.openxmlformats.org/officeDocument/2006/relationships" r:id="rId3"/>
          <a:extLst>
            <a:ext uri="{FF2B5EF4-FFF2-40B4-BE49-F238E27FC236}">
              <a16:creationId xmlns:a16="http://schemas.microsoft.com/office/drawing/2014/main" id="{D520B457-8646-4535-86CA-8278796489EB}"/>
            </a:ext>
          </a:extLst>
        </xdr:cNvPr>
        <xdr:cNvSpPr txBox="1"/>
      </xdr:nvSpPr>
      <xdr:spPr>
        <a:xfrm>
          <a:off x="857370" y="3662692"/>
          <a:ext cx="1278767" cy="596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ysClr val="windowText" lastClr="000000"/>
              </a:solidFill>
              <a:latin typeface="ADLaM Display" panose="020F0502020204030204" pitchFamily="2" charset="0"/>
              <a:ea typeface="ADLaM Display" panose="020F0502020204030204" pitchFamily="2" charset="0"/>
              <a:cs typeface="ADLaM Display" panose="020F0502020204030204" pitchFamily="2" charset="0"/>
            </a:rPr>
            <a:t>Comparative</a:t>
          </a:r>
        </a:p>
        <a:p>
          <a:r>
            <a:rPr lang="en-US" sz="1400" b="1" kern="1200">
              <a:solidFill>
                <a:sysClr val="windowText" lastClr="000000"/>
              </a:solidFill>
              <a:latin typeface="ADLaM Display" panose="020F0502020204030204" pitchFamily="2" charset="0"/>
              <a:ea typeface="ADLaM Display" panose="020F0502020204030204" pitchFamily="2" charset="0"/>
              <a:cs typeface="ADLaM Display" panose="020F0502020204030204" pitchFamily="2" charset="0"/>
            </a:rPr>
            <a:t>Analysis</a:t>
          </a:r>
        </a:p>
        <a:p>
          <a:endParaRPr lang="en-US" sz="1200" b="1" kern="1200">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xdr:from>
      <xdr:col>0</xdr:col>
      <xdr:colOff>896070</xdr:colOff>
      <xdr:row>14</xdr:row>
      <xdr:rowOff>66842</xdr:rowOff>
    </xdr:from>
    <xdr:to>
      <xdr:col>0</xdr:col>
      <xdr:colOff>2030441</xdr:colOff>
      <xdr:row>17</xdr:row>
      <xdr:rowOff>114821</xdr:rowOff>
    </xdr:to>
    <xdr:sp macro="" textlink="">
      <xdr:nvSpPr>
        <xdr:cNvPr id="30" name="TextBox 29">
          <a:hlinkClick xmlns:r="http://schemas.openxmlformats.org/officeDocument/2006/relationships" r:id="rId4"/>
          <a:extLst>
            <a:ext uri="{FF2B5EF4-FFF2-40B4-BE49-F238E27FC236}">
              <a16:creationId xmlns:a16="http://schemas.microsoft.com/office/drawing/2014/main" id="{328781EE-5AB6-4F9E-B38A-888A9E1A4DCA}"/>
            </a:ext>
          </a:extLst>
        </xdr:cNvPr>
        <xdr:cNvSpPr txBox="1"/>
      </xdr:nvSpPr>
      <xdr:spPr>
        <a:xfrm>
          <a:off x="896070" y="2627162"/>
          <a:ext cx="1134371" cy="5966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rgbClr val="F2F2F2"/>
              </a:solidFill>
              <a:latin typeface="ADLaM Display" panose="020F0502020204030204" pitchFamily="2" charset="0"/>
              <a:ea typeface="ADLaM Display" panose="020F0502020204030204" pitchFamily="2" charset="0"/>
              <a:cs typeface="ADLaM Display" panose="020F0502020204030204" pitchFamily="2" charset="0"/>
            </a:rPr>
            <a:t>Ratio</a:t>
          </a:r>
        </a:p>
        <a:p>
          <a:r>
            <a:rPr lang="en-US" sz="1400" b="1" kern="1200">
              <a:solidFill>
                <a:srgbClr val="F2F2F2"/>
              </a:solidFill>
              <a:latin typeface="ADLaM Display" panose="020F0502020204030204" pitchFamily="2" charset="0"/>
              <a:ea typeface="ADLaM Display" panose="020F0502020204030204" pitchFamily="2" charset="0"/>
              <a:cs typeface="ADLaM Display" panose="020F0502020204030204" pitchFamily="2" charset="0"/>
            </a:rPr>
            <a:t>Analysis</a:t>
          </a:r>
        </a:p>
        <a:p>
          <a:endParaRPr lang="en-US" sz="1200" b="1" kern="1200">
            <a:solidFill>
              <a:schemeClr val="tx2">
                <a:lumMod val="50000"/>
                <a:lumOff val="50000"/>
              </a:schemeClr>
            </a:solidFill>
            <a:latin typeface="ADLaM Display" panose="020F0502020204030204" pitchFamily="2" charset="0"/>
            <a:ea typeface="ADLaM Display" panose="020F0502020204030204" pitchFamily="2" charset="0"/>
            <a:cs typeface="ADLaM Display" panose="020F0502020204030204" pitchFamily="2" charset="0"/>
          </a:endParaRPr>
        </a:p>
      </xdr:txBody>
    </xdr:sp>
    <xdr:clientData/>
  </xdr:twoCellAnchor>
  <xdr:twoCellAnchor editAs="oneCell">
    <xdr:from>
      <xdr:col>0</xdr:col>
      <xdr:colOff>922020</xdr:colOff>
      <xdr:row>3</xdr:row>
      <xdr:rowOff>15240</xdr:rowOff>
    </xdr:from>
    <xdr:to>
      <xdr:col>0</xdr:col>
      <xdr:colOff>1836420</xdr:colOff>
      <xdr:row>8</xdr:row>
      <xdr:rowOff>15240</xdr:rowOff>
    </xdr:to>
    <xdr:pic>
      <xdr:nvPicPr>
        <xdr:cNvPr id="32" name="Graphic 31" descr="Pie chart with solid fill">
          <a:extLst>
            <a:ext uri="{FF2B5EF4-FFF2-40B4-BE49-F238E27FC236}">
              <a16:creationId xmlns:a16="http://schemas.microsoft.com/office/drawing/2014/main" id="{BACB7E7F-A826-EDE2-E0FB-1007B67840F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22020" y="563880"/>
          <a:ext cx="914400" cy="914400"/>
        </a:xfrm>
        <a:prstGeom prst="rect">
          <a:avLst/>
        </a:prstGeom>
      </xdr:spPr>
    </xdr:pic>
    <xdr:clientData/>
  </xdr:twoCellAnchor>
  <xdr:twoCellAnchor>
    <xdr:from>
      <xdr:col>1</xdr:col>
      <xdr:colOff>279149</xdr:colOff>
      <xdr:row>5</xdr:row>
      <xdr:rowOff>135803</xdr:rowOff>
    </xdr:from>
    <xdr:to>
      <xdr:col>10</xdr:col>
      <xdr:colOff>45268</xdr:colOff>
      <xdr:row>26</xdr:row>
      <xdr:rowOff>105624</xdr:rowOff>
    </xdr:to>
    <xdr:graphicFrame macro="">
      <xdr:nvGraphicFramePr>
        <xdr:cNvPr id="9" name="Chart 8">
          <a:extLst>
            <a:ext uri="{FF2B5EF4-FFF2-40B4-BE49-F238E27FC236}">
              <a16:creationId xmlns:a16="http://schemas.microsoft.com/office/drawing/2014/main" id="{73F75A3A-B21D-4332-89FC-C96B89043A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10</xdr:col>
      <xdr:colOff>281344</xdr:colOff>
      <xdr:row>5</xdr:row>
      <xdr:rowOff>38101</xdr:rowOff>
    </xdr:from>
    <xdr:to>
      <xdr:col>19</xdr:col>
      <xdr:colOff>241425</xdr:colOff>
      <xdr:row>13</xdr:row>
      <xdr:rowOff>152401</xdr:rowOff>
    </xdr:to>
    <mc:AlternateContent xmlns:mc="http://schemas.openxmlformats.org/markup-compatibility/2006">
      <mc:Choice xmlns:a14="http://schemas.microsoft.com/office/drawing/2010/main" Requires="a14">
        <xdr:graphicFrame macro="">
          <xdr:nvGraphicFramePr>
            <xdr:cNvPr id="15" name="particular 5">
              <a:extLst>
                <a:ext uri="{FF2B5EF4-FFF2-40B4-BE49-F238E27FC236}">
                  <a16:creationId xmlns:a16="http://schemas.microsoft.com/office/drawing/2014/main" id="{1E6AC03C-3D47-457C-B4E0-EA65EDDB7DE8}"/>
                </a:ext>
              </a:extLst>
            </xdr:cNvPr>
            <xdr:cNvGraphicFramePr/>
          </xdr:nvGraphicFramePr>
          <xdr:xfrm>
            <a:off x="0" y="0"/>
            <a:ext cx="0" cy="0"/>
          </xdr:xfrm>
          <a:graphic>
            <a:graphicData uri="http://schemas.microsoft.com/office/drawing/2010/slicer">
              <sle:slicer xmlns:sle="http://schemas.microsoft.com/office/drawing/2010/slicer" name="particular 5"/>
            </a:graphicData>
          </a:graphic>
        </xdr:graphicFrame>
      </mc:Choice>
      <mc:Fallback>
        <xdr:sp macro="" textlink="">
          <xdr:nvSpPr>
            <xdr:cNvPr id="0" name=""/>
            <xdr:cNvSpPr>
              <a:spLocks noTextEdit="1"/>
            </xdr:cNvSpPr>
          </xdr:nvSpPr>
          <xdr:spPr>
            <a:xfrm>
              <a:off x="7916584" y="952501"/>
              <a:ext cx="5446481" cy="15773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10</xdr:col>
      <xdr:colOff>316944</xdr:colOff>
      <xdr:row>11</xdr:row>
      <xdr:rowOff>152100</xdr:rowOff>
    </xdr:from>
    <xdr:to>
      <xdr:col>19</xdr:col>
      <xdr:colOff>98080</xdr:colOff>
      <xdr:row>15</xdr:row>
      <xdr:rowOff>113168</xdr:rowOff>
    </xdr:to>
    <mc:AlternateContent xmlns:mc="http://schemas.openxmlformats.org/markup-compatibility/2006">
      <mc:Choice xmlns:a14="http://schemas.microsoft.com/office/drawing/2010/main" Requires="a14">
        <xdr:graphicFrame macro="">
          <xdr:nvGraphicFramePr>
            <xdr:cNvPr id="16" name="Year">
              <a:extLst>
                <a:ext uri="{FF2B5EF4-FFF2-40B4-BE49-F238E27FC236}">
                  <a16:creationId xmlns:a16="http://schemas.microsoft.com/office/drawing/2014/main" id="{2B085DAE-83D0-4BB4-BE3A-0C924689B85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7952184" y="2163780"/>
              <a:ext cx="5267536" cy="6925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bag type="DXFComplements" extRef="DXFComplementsMapperExtRef">
    <a k="MappedFeaturePropertyBags">
      <bagId>2</bagId>
    </a>
  </bag>
</FeaturePropertyBag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GAL CHETTRI" refreshedDate="45680.645245601852" createdVersion="5" refreshedVersion="8" minRefreshableVersion="3" recordCount="0" supportSubquery="1" supportAdvancedDrill="1" xr:uid="{BE1FA852-0364-4EB7-8674-ED475B3EBD93}">
  <cacheSource type="external" connectionId="18"/>
  <cacheFields count="7">
    <cacheField name="[Measures].[Sum of Mar 2020]" caption="Sum of Mar 2020" numFmtId="0" hierarchy="22" level="32767"/>
    <cacheField name="[Measures].[Sum of Mar 2021]" caption="Sum of Mar 2021" numFmtId="0" hierarchy="23" level="32767"/>
    <cacheField name="[Measures].[Sum of Mar 2022]" caption="Sum of Mar 2022" numFmtId="0" hierarchy="24" level="32767"/>
    <cacheField name="[Measures].[Sum of Mar 2023]" caption="Sum of Mar 2023" numFmtId="0" hierarchy="25" level="32767"/>
    <cacheField name="[Measures].[Sum of Mar 2024]" caption="Sum of Mar 2024" numFmtId="0" hierarchy="26" level="32767"/>
    <cacheField name="[Consolidated Data model].[particular].[particular]" caption="particular" numFmtId="0" level="1">
      <sharedItems count="33">
        <s v="Borrowings"/>
        <s v="Cash from Financing Activity"/>
        <s v="Cash from Investing Activity"/>
        <s v="Cash from Operating Activity"/>
        <s v="Current Assets"/>
        <s v="CWIP"/>
        <s v="Depreciation"/>
        <s v="DIIs"/>
        <s v="Dividend Payout %"/>
        <s v="EPS in Rs"/>
        <s v="Equity Capital"/>
        <s v="Expenses"/>
        <s v="FIIs"/>
        <s v="Fixed Assets"/>
        <s v="Government"/>
        <s v="Interest"/>
        <s v="Investments"/>
        <s v="Net Cash Flow"/>
        <s v="Net Profit"/>
        <s v="No. of Shareholders"/>
        <s v="Operating Profit"/>
        <s v="OPM %"/>
        <s v="Other Income"/>
        <s v="Other Liabilities"/>
        <s v="Others"/>
        <s v="Profit before tax"/>
        <s v="Promoters"/>
        <s v="Public"/>
        <s v="Reserves"/>
        <s v="Sales"/>
        <s v="Tax %"/>
        <s v="Total Assets"/>
        <s v="Total Liabilities"/>
      </sharedItems>
    </cacheField>
    <cacheField name="[Consolidated Data model].[Company].[Company]" caption="Company" numFmtId="0" hierarchy="6" level="1">
      <sharedItems containsSemiMixedTypes="0" containsNonDate="0" containsString="0"/>
    </cacheField>
  </cacheFields>
  <cacheHierarchies count="30">
    <cacheHierarchy uniqueName="[Consolidated Data model].[particular]" caption="particular" attribute="1" defaultMemberUniqueName="[Consolidated Data model].[particular].[All]" allUniqueName="[Consolidated Data model].[particular].[All]" dimensionUniqueName="[Consolidated Data model]" displayFolder="" count="2" memberValueDatatype="130" unbalanced="0">
      <fieldsUsage count="2">
        <fieldUsage x="-1"/>
        <fieldUsage x="5"/>
      </fieldsUsage>
    </cacheHierarchy>
    <cacheHierarchy uniqueName="[Consolidated Data model].[Mar 2020]" caption="Mar 2020" attribute="1" defaultMemberUniqueName="[Consolidated Data model].[Mar 2020].[All]" allUniqueName="[Consolidated Data model].[Mar 2020].[All]" dimensionUniqueName="[Consolidated Data model]" displayFolder="" count="0" memberValueDatatype="5" unbalanced="0"/>
    <cacheHierarchy uniqueName="[Consolidated Data model].[Mar 2021]" caption="Mar 2021" attribute="1" defaultMemberUniqueName="[Consolidated Data model].[Mar 2021].[All]" allUniqueName="[Consolidated Data model].[Mar 2021].[All]" dimensionUniqueName="[Consolidated Data model]" displayFolder="" count="0" memberValueDatatype="5" unbalanced="0"/>
    <cacheHierarchy uniqueName="[Consolidated Data model].[Mar 2022]" caption="Mar 2022" attribute="1" defaultMemberUniqueName="[Consolidated Data model].[Mar 2022].[All]" allUniqueName="[Consolidated Data model].[Mar 2022].[All]" dimensionUniqueName="[Consolidated Data model]" displayFolder="" count="0" memberValueDatatype="5" unbalanced="0"/>
    <cacheHierarchy uniqueName="[Consolidated Data model].[Mar 2023]" caption="Mar 2023" attribute="1" defaultMemberUniqueName="[Consolidated Data model].[Mar 2023].[All]" allUniqueName="[Consolidated Data model].[Mar 2023].[All]" dimensionUniqueName="[Consolidated Data model]" displayFolder="" count="0" memberValueDatatype="5" unbalanced="0"/>
    <cacheHierarchy uniqueName="[Consolidated Data model].[Mar 2024]" caption="Mar 2024" attribute="1" defaultMemberUniqueName="[Consolidated Data model].[Mar 2024].[All]" allUniqueName="[Consolidated Data model].[Mar 2024].[All]" dimensionUniqueName="[Consolidated Data model]" displayFolder="" count="0" memberValueDatatype="5" unbalanced="0"/>
    <cacheHierarchy uniqueName="[Consolidated Data model].[Company]" caption="Company" attribute="1" defaultMemberUniqueName="[Consolidated Data model].[Company].[All]" allUniqueName="[Consolidated Data model].[Company].[All]" dimensionUniqueName="[Consolidated Data model]" displayFolder="" count="2" memberValueDatatype="130" unbalanced="0">
      <fieldsUsage count="2">
        <fieldUsage x="-1"/>
        <fieldUsage x="6"/>
      </fieldsUsage>
    </cacheHierarchy>
    <cacheHierarchy uniqueName="[Consolidated Data model].[include1]" caption="include1" attribute="1" defaultMemberUniqueName="[Consolidated Data model].[include1].[All]" allUniqueName="[Consolidated Data model].[include1].[All]" dimensionUniqueName="[Consolidated Data model]" displayFolder="" count="0" memberValueDatatype="130" unbalanced="0"/>
    <cacheHierarchy uniqueName="[Consolidated Data model].[include 2]" caption="include 2" attribute="1" defaultMemberUniqueName="[Consolidated Data model].[include 2].[All]" allUniqueName="[Consolidated Data model].[include 2].[All]" dimensionUniqueName="[Consolidated Data model]" displayFolder="" count="0" memberValueDatatype="130" unbalanced="0"/>
    <cacheHierarchy uniqueName="[Consolidated Data model].[include 3]" caption="include 3" attribute="1" defaultMemberUniqueName="[Consolidated Data model].[include 3].[All]" allUniqueName="[Consolidated Data model].[include 3].[All]" dimensionUniqueName="[Consolidated Data model]" displayFolder="" count="0" memberValueDatatype="130" unbalanced="0"/>
    <cacheHierarchy uniqueName="[FinancialData].[particular]" caption="particular" attribute="1" defaultMemberUniqueName="[FinancialData].[particular].[All]" allUniqueName="[FinancialData].[particular].[All]" dimensionUniqueName="[FinancialData]" displayFolder="" count="0" memberValueDatatype="130" unbalanced="0"/>
    <cacheHierarchy uniqueName="[FinancialData].[Company]" caption="Company" attribute="1" defaultMemberUniqueName="[FinancialData].[Company].[All]" allUniqueName="[FinancialData].[Company].[All]" dimensionUniqueName="[FinancialData]" displayFolder="" count="0" memberValueDatatype="130" unbalanced="0"/>
    <cacheHierarchy uniqueName="[FinancialData].[Year]" caption="Year" attribute="1" defaultMemberUniqueName="[FinancialData].[Year].[All]" allUniqueName="[FinancialData].[Year].[All]" dimensionUniqueName="[FinancialData]" displayFolder="" count="0" memberValueDatatype="130" unbalanced="0"/>
    <cacheHierarchy uniqueName="[FinancialData].[Value]" caption="Value" attribute="1" defaultMemberUniqueName="[FinancialData].[Value].[All]" allUniqueName="[FinancialData].[Value].[All]" dimensionUniqueName="[FinancialData]" displayFolder="" count="0" memberValueDatatype="5" unbalanced="0"/>
    <cacheHierarchy uniqueName="[FinancialData].[include 1]" caption="include 1" attribute="1" defaultMemberUniqueName="[FinancialData].[include 1].[All]" allUniqueName="[FinancialData].[include 1].[All]" dimensionUniqueName="[FinancialData]" displayFolder="" count="0" memberValueDatatype="130" unbalanced="0"/>
    <cacheHierarchy uniqueName="[Logo_table].[Company Name]" caption="Company Name" attribute="1" defaultMemberUniqueName="[Logo_table].[Company Name].[All]" allUniqueName="[Logo_table].[Company Name].[All]" dimensionUniqueName="[Logo_table]" displayFolder="" count="0" memberValueDatatype="130" unbalanced="0"/>
    <cacheHierarchy uniqueName="[Logo_table].[image]" caption="image" attribute="1" defaultMemberUniqueName="[Logo_table].[image].[All]" allUniqueName="[Logo_table].[image].[All]" dimensionUniqueName="[Logo_table]" displayFolder="" count="0" memberValueDatatype="130" unbalanced="0"/>
    <cacheHierarchy uniqueName="[Logo_table].[image url]" caption="image url" attribute="1" defaultMemberUniqueName="[Logo_table].[image url].[All]" allUniqueName="[Logo_table].[image url].[All]" dimensionUniqueName="[Logo_table]" displayFolder="" count="0" memberValueDatatype="130" unbalanced="0"/>
    <cacheHierarchy uniqueName="[Measures].[__XL_Count Range]" caption="__XL_Count Range" measure="1" displayFolder="" measureGroup="Consolidated Data model" count="0" hidden="1"/>
    <cacheHierarchy uniqueName="[Measures].[__XL_Count Logo_table]" caption="__XL_Count Logo_table" measure="1" displayFolder="" measureGroup="Logo_table" count="0" hidden="1"/>
    <cacheHierarchy uniqueName="[Measures].[__XL_Count FinancialData]" caption="__XL_Count FinancialData" measure="1" displayFolder="" measureGroup="FinancialData" count="0" hidden="1"/>
    <cacheHierarchy uniqueName="[Measures].[__No measures defined]" caption="__No measures defined" measure="1" displayFolder="" count="0" hidden="1"/>
    <cacheHierarchy uniqueName="[Measures].[Sum of Mar 2020]" caption="Sum of Mar 2020" measure="1" displayFolder="" measureGroup="Consolidated Data model" count="0" oneField="1" hidden="1">
      <fieldsUsage count="1">
        <fieldUsage x="0"/>
      </fieldsUsage>
      <extLst>
        <ext xmlns:x15="http://schemas.microsoft.com/office/spreadsheetml/2010/11/main" uri="{B97F6D7D-B522-45F9-BDA1-12C45D357490}">
          <x15:cacheHierarchy aggregatedColumn="1"/>
        </ext>
      </extLst>
    </cacheHierarchy>
    <cacheHierarchy uniqueName="[Measures].[Sum of Mar 2021]" caption="Sum of Mar 2021" measure="1" displayFolder="" measureGroup="Consolidated Data model"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Mar 2022]" caption="Sum of Mar 2022" measure="1" displayFolder="" measureGroup="Consolidated Data model" count="0" oneField="1" hidden="1">
      <fieldsUsage count="1">
        <fieldUsage x="2"/>
      </fieldsUsage>
      <extLst>
        <ext xmlns:x15="http://schemas.microsoft.com/office/spreadsheetml/2010/11/main" uri="{B97F6D7D-B522-45F9-BDA1-12C45D357490}">
          <x15:cacheHierarchy aggregatedColumn="3"/>
        </ext>
      </extLst>
    </cacheHierarchy>
    <cacheHierarchy uniqueName="[Measures].[Sum of Mar 2023]" caption="Sum of Mar 2023" measure="1" displayFolder="" measureGroup="Consolidated Data model" count="0" oneField="1" hidden="1">
      <fieldsUsage count="1">
        <fieldUsage x="3"/>
      </fieldsUsage>
      <extLst>
        <ext xmlns:x15="http://schemas.microsoft.com/office/spreadsheetml/2010/11/main" uri="{B97F6D7D-B522-45F9-BDA1-12C45D357490}">
          <x15:cacheHierarchy aggregatedColumn="4"/>
        </ext>
      </extLst>
    </cacheHierarchy>
    <cacheHierarchy uniqueName="[Measures].[Sum of Mar 2024]" caption="Sum of Mar 2024" measure="1" displayFolder="" measureGroup="Consolidated Data model" count="0" oneField="1" hidden="1">
      <fieldsUsage count="1">
        <fieldUsage x="4"/>
      </fieldsUsage>
      <extLst>
        <ext xmlns:x15="http://schemas.microsoft.com/office/spreadsheetml/2010/11/main" uri="{B97F6D7D-B522-45F9-BDA1-12C45D357490}">
          <x15:cacheHierarchy aggregatedColumn="5"/>
        </ext>
      </extLst>
    </cacheHierarchy>
    <cacheHierarchy uniqueName="[Measures].[Count of image url]" caption="Count of image url" measure="1" displayFolder="" measureGroup="Logo_table" count="0" hidden="1">
      <extLst>
        <ext xmlns:x15="http://schemas.microsoft.com/office/spreadsheetml/2010/11/main" uri="{B97F6D7D-B522-45F9-BDA1-12C45D357490}">
          <x15:cacheHierarchy aggregatedColumn="17"/>
        </ext>
      </extLst>
    </cacheHierarchy>
    <cacheHierarchy uniqueName="[Measures].[Count of particular]" caption="Count of particular" measure="1" displayFolder="" measureGroup="FinancialData" count="0" hidden="1">
      <extLst>
        <ext xmlns:x15="http://schemas.microsoft.com/office/spreadsheetml/2010/11/main" uri="{B97F6D7D-B522-45F9-BDA1-12C45D357490}">
          <x15:cacheHierarchy aggregatedColumn="10"/>
        </ext>
      </extLst>
    </cacheHierarchy>
    <cacheHierarchy uniqueName="[Measures].[Sum of Value]" caption="Sum of Value" measure="1" displayFolder="" measureGroup="FinancialData" count="0" hidden="1">
      <extLst>
        <ext xmlns:x15="http://schemas.microsoft.com/office/spreadsheetml/2010/11/main" uri="{B97F6D7D-B522-45F9-BDA1-12C45D357490}">
          <x15:cacheHierarchy aggregatedColumn="13"/>
        </ext>
      </extLst>
    </cacheHierarchy>
  </cacheHierarchies>
  <kpis count="0"/>
  <dimensions count="4">
    <dimension name="Consolidated Data model" uniqueName="[Consolidated Data model]" caption="Consolidated Data model"/>
    <dimension name="FinancialData" uniqueName="[FinancialData]" caption="FinancialData"/>
    <dimension name="Logo_table" uniqueName="[Logo_table]" caption="Logo_table"/>
    <dimension measure="1" name="Measures" uniqueName="[Measures]" caption="Measures"/>
  </dimensions>
  <measureGroups count="3">
    <measureGroup name="Consolidated Data model" caption="Consolidated Data model"/>
    <measureGroup name="FinancialData" caption="FinancialData"/>
    <measureGroup name="Logo_table" caption="Logo_table"/>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GAL CHETTRI" refreshedDate="45680.645247337961" createdVersion="5" refreshedVersion="8" minRefreshableVersion="3" recordCount="0" supportSubquery="1" supportAdvancedDrill="1" xr:uid="{5DCEB34F-FB39-430A-AB09-A6A10B762637}">
  <cacheSource type="external" connectionId="18"/>
  <cacheFields count="8">
    <cacheField name="[Consolidated Data model].[include 2].[include 2]" caption="include 2" numFmtId="0" hierarchy="8" level="1">
      <sharedItems containsSemiMixedTypes="0" containsNonDate="0" containsString="0"/>
    </cacheField>
    <cacheField name="[Consolidated Data model].[particular].[particular]" caption="particular" numFmtId="0" level="1">
      <sharedItems count="3">
        <s v="No. of Shareholders"/>
        <s v="Investments" u="1"/>
        <s v="Borrowings" u="1"/>
      </sharedItems>
    </cacheField>
    <cacheField name="[Measures].[Sum of Mar 2020]" caption="Sum of Mar 2020" numFmtId="0" hierarchy="22" level="32767"/>
    <cacheField name="[Measures].[Sum of Mar 2021]" caption="Sum of Mar 2021" numFmtId="0" hierarchy="23" level="32767"/>
    <cacheField name="[Measures].[Sum of Mar 2022]" caption="Sum of Mar 2022" numFmtId="0" hierarchy="24" level="32767"/>
    <cacheField name="[Measures].[Sum of Mar 2023]" caption="Sum of Mar 2023" numFmtId="0" hierarchy="25" level="32767"/>
    <cacheField name="[Measures].[Sum of Mar 2024]" caption="Sum of Mar 2024" numFmtId="0" hierarchy="26" level="32767"/>
    <cacheField name="[Consolidated Data model].[Company].[Company]" caption="Company" numFmtId="0" hierarchy="6" level="1">
      <sharedItems containsSemiMixedTypes="0" containsNonDate="0" containsString="0"/>
    </cacheField>
  </cacheFields>
  <cacheHierarchies count="30">
    <cacheHierarchy uniqueName="[Consolidated Data model].[particular]" caption="particular" attribute="1" defaultMemberUniqueName="[Consolidated Data model].[particular].[All]" allUniqueName="[Consolidated Data model].[particular].[All]" dimensionUniqueName="[Consolidated Data model]" displayFolder="" count="2" memberValueDatatype="130" unbalanced="0">
      <fieldsUsage count="2">
        <fieldUsage x="-1"/>
        <fieldUsage x="1"/>
      </fieldsUsage>
    </cacheHierarchy>
    <cacheHierarchy uniqueName="[Consolidated Data model].[Mar 2020]" caption="Mar 2020" attribute="1" defaultMemberUniqueName="[Consolidated Data model].[Mar 2020].[All]" allUniqueName="[Consolidated Data model].[Mar 2020].[All]" dimensionUniqueName="[Consolidated Data model]" displayFolder="" count="0" memberValueDatatype="5" unbalanced="0"/>
    <cacheHierarchy uniqueName="[Consolidated Data model].[Mar 2021]" caption="Mar 2021" attribute="1" defaultMemberUniqueName="[Consolidated Data model].[Mar 2021].[All]" allUniqueName="[Consolidated Data model].[Mar 2021].[All]" dimensionUniqueName="[Consolidated Data model]" displayFolder="" count="0" memberValueDatatype="5" unbalanced="0"/>
    <cacheHierarchy uniqueName="[Consolidated Data model].[Mar 2022]" caption="Mar 2022" attribute="1" defaultMemberUniqueName="[Consolidated Data model].[Mar 2022].[All]" allUniqueName="[Consolidated Data model].[Mar 2022].[All]" dimensionUniqueName="[Consolidated Data model]" displayFolder="" count="0" memberValueDatatype="5" unbalanced="0"/>
    <cacheHierarchy uniqueName="[Consolidated Data model].[Mar 2023]" caption="Mar 2023" attribute="1" defaultMemberUniqueName="[Consolidated Data model].[Mar 2023].[All]" allUniqueName="[Consolidated Data model].[Mar 2023].[All]" dimensionUniqueName="[Consolidated Data model]" displayFolder="" count="0" memberValueDatatype="5" unbalanced="0"/>
    <cacheHierarchy uniqueName="[Consolidated Data model].[Mar 2024]" caption="Mar 2024" attribute="1" defaultMemberUniqueName="[Consolidated Data model].[Mar 2024].[All]" allUniqueName="[Consolidated Data model].[Mar 2024].[All]" dimensionUniqueName="[Consolidated Data model]" displayFolder="" count="0" memberValueDatatype="5" unbalanced="0"/>
    <cacheHierarchy uniqueName="[Consolidated Data model].[Company]" caption="Company" attribute="1" defaultMemberUniqueName="[Consolidated Data model].[Company].[All]" allUniqueName="[Consolidated Data model].[Company].[All]" dimensionUniqueName="[Consolidated Data model]" displayFolder="" count="2" memberValueDatatype="130" unbalanced="0">
      <fieldsUsage count="2">
        <fieldUsage x="-1"/>
        <fieldUsage x="7"/>
      </fieldsUsage>
    </cacheHierarchy>
    <cacheHierarchy uniqueName="[Consolidated Data model].[include1]" caption="include1" attribute="1" defaultMemberUniqueName="[Consolidated Data model].[include1].[All]" allUniqueName="[Consolidated Data model].[include1].[All]" dimensionUniqueName="[Consolidated Data model]" displayFolder="" count="0" memberValueDatatype="130" unbalanced="0"/>
    <cacheHierarchy uniqueName="[Consolidated Data model].[include 2]" caption="include 2" attribute="1" defaultMemberUniqueName="[Consolidated Data model].[include 2].[All]" allUniqueName="[Consolidated Data model].[include 2].[All]" dimensionUniqueName="[Consolidated Data model]" displayFolder="" count="2" memberValueDatatype="130" unbalanced="0">
      <fieldsUsage count="2">
        <fieldUsage x="-1"/>
        <fieldUsage x="0"/>
      </fieldsUsage>
    </cacheHierarchy>
    <cacheHierarchy uniqueName="[Consolidated Data model].[include 3]" caption="include 3" attribute="1" defaultMemberUniqueName="[Consolidated Data model].[include 3].[All]" allUniqueName="[Consolidated Data model].[include 3].[All]" dimensionUniqueName="[Consolidated Data model]" displayFolder="" count="0" memberValueDatatype="130" unbalanced="0"/>
    <cacheHierarchy uniqueName="[FinancialData].[particular]" caption="particular" attribute="1" defaultMemberUniqueName="[FinancialData].[particular].[All]" allUniqueName="[FinancialData].[particular].[All]" dimensionUniqueName="[FinancialData]" displayFolder="" count="0" memberValueDatatype="130" unbalanced="0"/>
    <cacheHierarchy uniqueName="[FinancialData].[Company]" caption="Company" attribute="1" defaultMemberUniqueName="[FinancialData].[Company].[All]" allUniqueName="[FinancialData].[Company].[All]" dimensionUniqueName="[FinancialData]" displayFolder="" count="0" memberValueDatatype="130" unbalanced="0"/>
    <cacheHierarchy uniqueName="[FinancialData].[Year]" caption="Year" attribute="1" defaultMemberUniqueName="[FinancialData].[Year].[All]" allUniqueName="[FinancialData].[Year].[All]" dimensionUniqueName="[FinancialData]" displayFolder="" count="0" memberValueDatatype="130" unbalanced="0"/>
    <cacheHierarchy uniqueName="[FinancialData].[Value]" caption="Value" attribute="1" defaultMemberUniqueName="[FinancialData].[Value].[All]" allUniqueName="[FinancialData].[Value].[All]" dimensionUniqueName="[FinancialData]" displayFolder="" count="0" memberValueDatatype="5" unbalanced="0"/>
    <cacheHierarchy uniqueName="[FinancialData].[include 1]" caption="include 1" attribute="1" defaultMemberUniqueName="[FinancialData].[include 1].[All]" allUniqueName="[FinancialData].[include 1].[All]" dimensionUniqueName="[FinancialData]" displayFolder="" count="0" memberValueDatatype="130" unbalanced="0"/>
    <cacheHierarchy uniqueName="[Logo_table].[Company Name]" caption="Company Name" attribute="1" defaultMemberUniqueName="[Logo_table].[Company Name].[All]" allUniqueName="[Logo_table].[Company Name].[All]" dimensionUniqueName="[Logo_table]" displayFolder="" count="0" memberValueDatatype="130" unbalanced="0"/>
    <cacheHierarchy uniqueName="[Logo_table].[image]" caption="image" attribute="1" defaultMemberUniqueName="[Logo_table].[image].[All]" allUniqueName="[Logo_table].[image].[All]" dimensionUniqueName="[Logo_table]" displayFolder="" count="0" memberValueDatatype="130" unbalanced="0"/>
    <cacheHierarchy uniqueName="[Logo_table].[image url]" caption="image url" attribute="1" defaultMemberUniqueName="[Logo_table].[image url].[All]" allUniqueName="[Logo_table].[image url].[All]" dimensionUniqueName="[Logo_table]" displayFolder="" count="0" memberValueDatatype="130" unbalanced="0"/>
    <cacheHierarchy uniqueName="[Measures].[__XL_Count Range]" caption="__XL_Count Range" measure="1" displayFolder="" measureGroup="Consolidated Data model" count="0" hidden="1"/>
    <cacheHierarchy uniqueName="[Measures].[__XL_Count Logo_table]" caption="__XL_Count Logo_table" measure="1" displayFolder="" measureGroup="Logo_table" count="0" hidden="1"/>
    <cacheHierarchy uniqueName="[Measures].[__XL_Count FinancialData]" caption="__XL_Count FinancialData" measure="1" displayFolder="" measureGroup="FinancialData" count="0" hidden="1"/>
    <cacheHierarchy uniqueName="[Measures].[__No measures defined]" caption="__No measures defined" measure="1" displayFolder="" count="0" hidden="1"/>
    <cacheHierarchy uniqueName="[Measures].[Sum of Mar 2020]" caption="Sum of Mar 2020" measure="1" displayFolder="" measureGroup="Consolidated Data model" count="0" oneField="1" hidden="1">
      <fieldsUsage count="1">
        <fieldUsage x="2"/>
      </fieldsUsage>
      <extLst>
        <ext xmlns:x15="http://schemas.microsoft.com/office/spreadsheetml/2010/11/main" uri="{B97F6D7D-B522-45F9-BDA1-12C45D357490}">
          <x15:cacheHierarchy aggregatedColumn="1"/>
        </ext>
      </extLst>
    </cacheHierarchy>
    <cacheHierarchy uniqueName="[Measures].[Sum of Mar 2021]" caption="Sum of Mar 2021" measure="1" displayFolder="" measureGroup="Consolidated Data model" count="0" oneField="1" hidden="1">
      <fieldsUsage count="1">
        <fieldUsage x="3"/>
      </fieldsUsage>
      <extLst>
        <ext xmlns:x15="http://schemas.microsoft.com/office/spreadsheetml/2010/11/main" uri="{B97F6D7D-B522-45F9-BDA1-12C45D357490}">
          <x15:cacheHierarchy aggregatedColumn="2"/>
        </ext>
      </extLst>
    </cacheHierarchy>
    <cacheHierarchy uniqueName="[Measures].[Sum of Mar 2022]" caption="Sum of Mar 2022" measure="1" displayFolder="" measureGroup="Consolidated Data model" count="0" oneField="1" hidden="1">
      <fieldsUsage count="1">
        <fieldUsage x="4"/>
      </fieldsUsage>
      <extLst>
        <ext xmlns:x15="http://schemas.microsoft.com/office/spreadsheetml/2010/11/main" uri="{B97F6D7D-B522-45F9-BDA1-12C45D357490}">
          <x15:cacheHierarchy aggregatedColumn="3"/>
        </ext>
      </extLst>
    </cacheHierarchy>
    <cacheHierarchy uniqueName="[Measures].[Sum of Mar 2023]" caption="Sum of Mar 2023" measure="1" displayFolder="" measureGroup="Consolidated Data model" count="0" oneField="1" hidden="1">
      <fieldsUsage count="1">
        <fieldUsage x="5"/>
      </fieldsUsage>
      <extLst>
        <ext xmlns:x15="http://schemas.microsoft.com/office/spreadsheetml/2010/11/main" uri="{B97F6D7D-B522-45F9-BDA1-12C45D357490}">
          <x15:cacheHierarchy aggregatedColumn="4"/>
        </ext>
      </extLst>
    </cacheHierarchy>
    <cacheHierarchy uniqueName="[Measures].[Sum of Mar 2024]" caption="Sum of Mar 2024" measure="1" displayFolder="" measureGroup="Consolidated Data model" count="0" oneField="1" hidden="1">
      <fieldsUsage count="1">
        <fieldUsage x="6"/>
      </fieldsUsage>
      <extLst>
        <ext xmlns:x15="http://schemas.microsoft.com/office/spreadsheetml/2010/11/main" uri="{B97F6D7D-B522-45F9-BDA1-12C45D357490}">
          <x15:cacheHierarchy aggregatedColumn="5"/>
        </ext>
      </extLst>
    </cacheHierarchy>
    <cacheHierarchy uniqueName="[Measures].[Count of image url]" caption="Count of image url" measure="1" displayFolder="" measureGroup="Logo_table" count="0" hidden="1">
      <extLst>
        <ext xmlns:x15="http://schemas.microsoft.com/office/spreadsheetml/2010/11/main" uri="{B97F6D7D-B522-45F9-BDA1-12C45D357490}">
          <x15:cacheHierarchy aggregatedColumn="17"/>
        </ext>
      </extLst>
    </cacheHierarchy>
    <cacheHierarchy uniqueName="[Measures].[Count of particular]" caption="Count of particular" measure="1" displayFolder="" measureGroup="FinancialData" count="0" hidden="1">
      <extLst>
        <ext xmlns:x15="http://schemas.microsoft.com/office/spreadsheetml/2010/11/main" uri="{B97F6D7D-B522-45F9-BDA1-12C45D357490}">
          <x15:cacheHierarchy aggregatedColumn="10"/>
        </ext>
      </extLst>
    </cacheHierarchy>
    <cacheHierarchy uniqueName="[Measures].[Sum of Value]" caption="Sum of Value" measure="1" displayFolder="" measureGroup="FinancialData" count="0" hidden="1">
      <extLst>
        <ext xmlns:x15="http://schemas.microsoft.com/office/spreadsheetml/2010/11/main" uri="{B97F6D7D-B522-45F9-BDA1-12C45D357490}">
          <x15:cacheHierarchy aggregatedColumn="13"/>
        </ext>
      </extLst>
    </cacheHierarchy>
  </cacheHierarchies>
  <kpis count="0"/>
  <dimensions count="4">
    <dimension name="Consolidated Data model" uniqueName="[Consolidated Data model]" caption="Consolidated Data model"/>
    <dimension name="FinancialData" uniqueName="[FinancialData]" caption="FinancialData"/>
    <dimension name="Logo_table" uniqueName="[Logo_table]" caption="Logo_table"/>
    <dimension measure="1" name="Measures" uniqueName="[Measures]" caption="Measures"/>
  </dimensions>
  <measureGroups count="3">
    <measureGroup name="Consolidated Data model" caption="Consolidated Data model"/>
    <measureGroup name="FinancialData" caption="FinancialData"/>
    <measureGroup name="Logo_table" caption="Logo_table"/>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GAL CHETTRI" refreshedDate="45680.645382986113" createdVersion="5" refreshedVersion="8" minRefreshableVersion="3" recordCount="0" supportSubquery="1" supportAdvancedDrill="1" xr:uid="{7298027D-9676-471F-B77E-6717EDE05366}">
  <cacheSource type="external" connectionId="18"/>
  <cacheFields count="8">
    <cacheField name="[Consolidated Data model].[particular].[particular]" caption="particular" numFmtId="0" level="1">
      <sharedItems count="6">
        <s v="Sales"/>
        <s v="Net Profit" u="1"/>
        <s v="Equity Capital" u="1"/>
        <s v="Operating Profit" u="1"/>
        <s v="EPS in Rs" u="1"/>
        <s v="Dividend Payout %" u="1"/>
      </sharedItems>
    </cacheField>
    <cacheField name="[Consolidated Data model].[Company].[Company]" caption="Company" numFmtId="0" hierarchy="6" level="1">
      <sharedItems containsSemiMixedTypes="0" containsNonDate="0" containsString="0"/>
    </cacheField>
    <cacheField name="[Consolidated Data model].[include1].[include1]" caption="include1" numFmtId="0" hierarchy="7" level="1">
      <sharedItems containsSemiMixedTypes="0" containsNonDate="0" containsString="0"/>
    </cacheField>
    <cacheField name="[Measures].[Sum of Mar 2021]" caption="Sum of Mar 2021" numFmtId="0" hierarchy="23" level="32767"/>
    <cacheField name="[Measures].[Sum of Mar 2022]" caption="Sum of Mar 2022" numFmtId="0" hierarchy="24" level="32767"/>
    <cacheField name="[Measures].[Sum of Mar 2023]" caption="Sum of Mar 2023" numFmtId="0" hierarchy="25" level="32767"/>
    <cacheField name="[Measures].[Sum of Mar 2024]" caption="Sum of Mar 2024" numFmtId="0" hierarchy="26" level="32767"/>
    <cacheField name="[Measures].[Sum of Mar 2020]" caption="Sum of Mar 2020" numFmtId="0" hierarchy="22" level="32767"/>
  </cacheFields>
  <cacheHierarchies count="30">
    <cacheHierarchy uniqueName="[Consolidated Data model].[particular]" caption="particular" attribute="1" defaultMemberUniqueName="[Consolidated Data model].[particular].[All]" allUniqueName="[Consolidated Data model].[particular].[All]" dimensionUniqueName="[Consolidated Data model]" displayFolder="" count="2" memberValueDatatype="130" unbalanced="0">
      <fieldsUsage count="2">
        <fieldUsage x="-1"/>
        <fieldUsage x="0"/>
      </fieldsUsage>
    </cacheHierarchy>
    <cacheHierarchy uniqueName="[Consolidated Data model].[Mar 2020]" caption="Mar 2020" attribute="1" defaultMemberUniqueName="[Consolidated Data model].[Mar 2020].[All]" allUniqueName="[Consolidated Data model].[Mar 2020].[All]" dimensionUniqueName="[Consolidated Data model]" displayFolder="" count="0" memberValueDatatype="5" unbalanced="0"/>
    <cacheHierarchy uniqueName="[Consolidated Data model].[Mar 2021]" caption="Mar 2021" attribute="1" defaultMemberUniqueName="[Consolidated Data model].[Mar 2021].[All]" allUniqueName="[Consolidated Data model].[Mar 2021].[All]" dimensionUniqueName="[Consolidated Data model]" displayFolder="" count="0" memberValueDatatype="5" unbalanced="0"/>
    <cacheHierarchy uniqueName="[Consolidated Data model].[Mar 2022]" caption="Mar 2022" attribute="1" defaultMemberUniqueName="[Consolidated Data model].[Mar 2022].[All]" allUniqueName="[Consolidated Data model].[Mar 2022].[All]" dimensionUniqueName="[Consolidated Data model]" displayFolder="" count="0" memberValueDatatype="5" unbalanced="0"/>
    <cacheHierarchy uniqueName="[Consolidated Data model].[Mar 2023]" caption="Mar 2023" attribute="1" defaultMemberUniqueName="[Consolidated Data model].[Mar 2023].[All]" allUniqueName="[Consolidated Data model].[Mar 2023].[All]" dimensionUniqueName="[Consolidated Data model]" displayFolder="" count="0" memberValueDatatype="5" unbalanced="0"/>
    <cacheHierarchy uniqueName="[Consolidated Data model].[Mar 2024]" caption="Mar 2024" attribute="1" defaultMemberUniqueName="[Consolidated Data model].[Mar 2024].[All]" allUniqueName="[Consolidated Data model].[Mar 2024].[All]" dimensionUniqueName="[Consolidated Data model]" displayFolder="" count="0" memberValueDatatype="5" unbalanced="0"/>
    <cacheHierarchy uniqueName="[Consolidated Data model].[Company]" caption="Company" attribute="1" defaultMemberUniqueName="[Consolidated Data model].[Company].[All]" allUniqueName="[Consolidated Data model].[Company].[All]" dimensionUniqueName="[Consolidated Data model]" displayFolder="" count="2" memberValueDatatype="130" unbalanced="0">
      <fieldsUsage count="2">
        <fieldUsage x="-1"/>
        <fieldUsage x="1"/>
      </fieldsUsage>
    </cacheHierarchy>
    <cacheHierarchy uniqueName="[Consolidated Data model].[include1]" caption="include1" attribute="1" defaultMemberUniqueName="[Consolidated Data model].[include1].[All]" allUniqueName="[Consolidated Data model].[include1].[All]" dimensionUniqueName="[Consolidated Data model]" displayFolder="" count="2" memberValueDatatype="130" unbalanced="0">
      <fieldsUsage count="2">
        <fieldUsage x="-1"/>
        <fieldUsage x="2"/>
      </fieldsUsage>
    </cacheHierarchy>
    <cacheHierarchy uniqueName="[Consolidated Data model].[include 2]" caption="include 2" attribute="1" defaultMemberUniqueName="[Consolidated Data model].[include 2].[All]" allUniqueName="[Consolidated Data model].[include 2].[All]" dimensionUniqueName="[Consolidated Data model]" displayFolder="" count="0" memberValueDatatype="130" unbalanced="0"/>
    <cacheHierarchy uniqueName="[Consolidated Data model].[include 3]" caption="include 3" attribute="1" defaultMemberUniqueName="[Consolidated Data model].[include 3].[All]" allUniqueName="[Consolidated Data model].[include 3].[All]" dimensionUniqueName="[Consolidated Data model]" displayFolder="" count="0" memberValueDatatype="130" unbalanced="0"/>
    <cacheHierarchy uniqueName="[FinancialData].[particular]" caption="particular" attribute="1" defaultMemberUniqueName="[FinancialData].[particular].[All]" allUniqueName="[FinancialData].[particular].[All]" dimensionUniqueName="[FinancialData]" displayFolder="" count="0" memberValueDatatype="130" unbalanced="0"/>
    <cacheHierarchy uniqueName="[FinancialData].[Company]" caption="Company" attribute="1" defaultMemberUniqueName="[FinancialData].[Company].[All]" allUniqueName="[FinancialData].[Company].[All]" dimensionUniqueName="[FinancialData]" displayFolder="" count="0" memberValueDatatype="130" unbalanced="0"/>
    <cacheHierarchy uniqueName="[FinancialData].[Year]" caption="Year" attribute="1" defaultMemberUniqueName="[FinancialData].[Year].[All]" allUniqueName="[FinancialData].[Year].[All]" dimensionUniqueName="[FinancialData]" displayFolder="" count="0" memberValueDatatype="130" unbalanced="0"/>
    <cacheHierarchy uniqueName="[FinancialData].[Value]" caption="Value" attribute="1" defaultMemberUniqueName="[FinancialData].[Value].[All]" allUniqueName="[FinancialData].[Value].[All]" dimensionUniqueName="[FinancialData]" displayFolder="" count="0" memberValueDatatype="5" unbalanced="0"/>
    <cacheHierarchy uniqueName="[FinancialData].[include 1]" caption="include 1" attribute="1" defaultMemberUniqueName="[FinancialData].[include 1].[All]" allUniqueName="[FinancialData].[include 1].[All]" dimensionUniqueName="[FinancialData]" displayFolder="" count="0" memberValueDatatype="130" unbalanced="0"/>
    <cacheHierarchy uniqueName="[Logo_table].[Company Name]" caption="Company Name" attribute="1" defaultMemberUniqueName="[Logo_table].[Company Name].[All]" allUniqueName="[Logo_table].[Company Name].[All]" dimensionUniqueName="[Logo_table]" displayFolder="" count="0" memberValueDatatype="130" unbalanced="0"/>
    <cacheHierarchy uniqueName="[Logo_table].[image]" caption="image" attribute="1" defaultMemberUniqueName="[Logo_table].[image].[All]" allUniqueName="[Logo_table].[image].[All]" dimensionUniqueName="[Logo_table]" displayFolder="" count="0" memberValueDatatype="130" unbalanced="0"/>
    <cacheHierarchy uniqueName="[Logo_table].[image url]" caption="image url" attribute="1" defaultMemberUniqueName="[Logo_table].[image url].[All]" allUniqueName="[Logo_table].[image url].[All]" dimensionUniqueName="[Logo_table]" displayFolder="" count="0" memberValueDatatype="130" unbalanced="0"/>
    <cacheHierarchy uniqueName="[Measures].[__XL_Count Range]" caption="__XL_Count Range" measure="1" displayFolder="" measureGroup="Consolidated Data model" count="0" hidden="1"/>
    <cacheHierarchy uniqueName="[Measures].[__XL_Count Logo_table]" caption="__XL_Count Logo_table" measure="1" displayFolder="" measureGroup="Logo_table" count="0" hidden="1"/>
    <cacheHierarchy uniqueName="[Measures].[__XL_Count FinancialData]" caption="__XL_Count FinancialData" measure="1" displayFolder="" measureGroup="FinancialData" count="0" hidden="1"/>
    <cacheHierarchy uniqueName="[Measures].[__No measures defined]" caption="__No measures defined" measure="1" displayFolder="" count="0" hidden="1"/>
    <cacheHierarchy uniqueName="[Measures].[Sum of Mar 2020]" caption="Sum of Mar 2020" measure="1" displayFolder="" measureGroup="Consolidated Data model" count="0" oneField="1" hidden="1">
      <fieldsUsage count="1">
        <fieldUsage x="7"/>
      </fieldsUsage>
      <extLst>
        <ext xmlns:x15="http://schemas.microsoft.com/office/spreadsheetml/2010/11/main" uri="{B97F6D7D-B522-45F9-BDA1-12C45D357490}">
          <x15:cacheHierarchy aggregatedColumn="1"/>
        </ext>
      </extLst>
    </cacheHierarchy>
    <cacheHierarchy uniqueName="[Measures].[Sum of Mar 2021]" caption="Sum of Mar 2021" measure="1" displayFolder="" measureGroup="Consolidated Data model" count="0" oneField="1" hidden="1">
      <fieldsUsage count="1">
        <fieldUsage x="3"/>
      </fieldsUsage>
      <extLst>
        <ext xmlns:x15="http://schemas.microsoft.com/office/spreadsheetml/2010/11/main" uri="{B97F6D7D-B522-45F9-BDA1-12C45D357490}">
          <x15:cacheHierarchy aggregatedColumn="2"/>
        </ext>
      </extLst>
    </cacheHierarchy>
    <cacheHierarchy uniqueName="[Measures].[Sum of Mar 2022]" caption="Sum of Mar 2022" measure="1" displayFolder="" measureGroup="Consolidated Data model" count="0" oneField="1" hidden="1">
      <fieldsUsage count="1">
        <fieldUsage x="4"/>
      </fieldsUsage>
      <extLst>
        <ext xmlns:x15="http://schemas.microsoft.com/office/spreadsheetml/2010/11/main" uri="{B97F6D7D-B522-45F9-BDA1-12C45D357490}">
          <x15:cacheHierarchy aggregatedColumn="3"/>
        </ext>
      </extLst>
    </cacheHierarchy>
    <cacheHierarchy uniqueName="[Measures].[Sum of Mar 2023]" caption="Sum of Mar 2023" measure="1" displayFolder="" measureGroup="Consolidated Data model" count="0" oneField="1" hidden="1">
      <fieldsUsage count="1">
        <fieldUsage x="5"/>
      </fieldsUsage>
      <extLst>
        <ext xmlns:x15="http://schemas.microsoft.com/office/spreadsheetml/2010/11/main" uri="{B97F6D7D-B522-45F9-BDA1-12C45D357490}">
          <x15:cacheHierarchy aggregatedColumn="4"/>
        </ext>
      </extLst>
    </cacheHierarchy>
    <cacheHierarchy uniqueName="[Measures].[Sum of Mar 2024]" caption="Sum of Mar 2024" measure="1" displayFolder="" measureGroup="Consolidated Data model" count="0" oneField="1" hidden="1">
      <fieldsUsage count="1">
        <fieldUsage x="6"/>
      </fieldsUsage>
      <extLst>
        <ext xmlns:x15="http://schemas.microsoft.com/office/spreadsheetml/2010/11/main" uri="{B97F6D7D-B522-45F9-BDA1-12C45D357490}">
          <x15:cacheHierarchy aggregatedColumn="5"/>
        </ext>
      </extLst>
    </cacheHierarchy>
    <cacheHierarchy uniqueName="[Measures].[Count of image url]" caption="Count of image url" measure="1" displayFolder="" measureGroup="Logo_table" count="0" hidden="1">
      <extLst>
        <ext xmlns:x15="http://schemas.microsoft.com/office/spreadsheetml/2010/11/main" uri="{B97F6D7D-B522-45F9-BDA1-12C45D357490}">
          <x15:cacheHierarchy aggregatedColumn="17"/>
        </ext>
      </extLst>
    </cacheHierarchy>
    <cacheHierarchy uniqueName="[Measures].[Count of particular]" caption="Count of particular" measure="1" displayFolder="" measureGroup="FinancialData" count="0" hidden="1">
      <extLst>
        <ext xmlns:x15="http://schemas.microsoft.com/office/spreadsheetml/2010/11/main" uri="{B97F6D7D-B522-45F9-BDA1-12C45D357490}">
          <x15:cacheHierarchy aggregatedColumn="10"/>
        </ext>
      </extLst>
    </cacheHierarchy>
    <cacheHierarchy uniqueName="[Measures].[Sum of Value]" caption="Sum of Value" measure="1" displayFolder="" measureGroup="FinancialData" count="0" hidden="1">
      <extLst>
        <ext xmlns:x15="http://schemas.microsoft.com/office/spreadsheetml/2010/11/main" uri="{B97F6D7D-B522-45F9-BDA1-12C45D357490}">
          <x15:cacheHierarchy aggregatedColumn="13"/>
        </ext>
      </extLst>
    </cacheHierarchy>
  </cacheHierarchies>
  <kpis count="0"/>
  <dimensions count="4">
    <dimension name="Consolidated Data model" uniqueName="[Consolidated Data model]" caption="Consolidated Data model"/>
    <dimension name="FinancialData" uniqueName="[FinancialData]" caption="FinancialData"/>
    <dimension name="Logo_table" uniqueName="[Logo_table]" caption="Logo_table"/>
    <dimension measure="1" name="Measures" uniqueName="[Measures]" caption="Measures"/>
  </dimensions>
  <measureGroups count="3">
    <measureGroup name="Consolidated Data model" caption="Consolidated Data model"/>
    <measureGroup name="FinancialData" caption="FinancialData"/>
    <measureGroup name="Logo_table" caption="Logo_table"/>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GAL CHETTRI" refreshedDate="45680.64548900463" createdVersion="5" refreshedVersion="8" minRefreshableVersion="3" recordCount="0" supportSubquery="1" supportAdvancedDrill="1" xr:uid="{113CA14E-D096-4FF7-8486-32C3BFCB5BB0}">
  <cacheSource type="external" connectionId="18"/>
  <cacheFields count="8">
    <cacheField name="[Consolidated Data model].[particular].[particular]" caption="particular" numFmtId="0" level="1">
      <sharedItems count="3">
        <s v="Cash from Operating Activity"/>
        <s v="Net Cash Flow" u="1"/>
        <s v="Total Assets" u="1"/>
      </sharedItems>
    </cacheField>
    <cacheField name="[Measures].[Sum of Mar 2020]" caption="Sum of Mar 2020" numFmtId="0" hierarchy="22" level="32767"/>
    <cacheField name="[Measures].[Sum of Mar 2021]" caption="Sum of Mar 2021" numFmtId="0" hierarchy="23" level="32767"/>
    <cacheField name="[Measures].[Sum of Mar 2022]" caption="Sum of Mar 2022" numFmtId="0" hierarchy="24" level="32767"/>
    <cacheField name="[Measures].[Sum of Mar 2023]" caption="Sum of Mar 2023" numFmtId="0" hierarchy="25" level="32767"/>
    <cacheField name="[Measures].[Sum of Mar 2024]" caption="Sum of Mar 2024" numFmtId="0" hierarchy="26" level="32767"/>
    <cacheField name="[Consolidated Data model].[Company].[Company]" caption="Company" numFmtId="0" hierarchy="6" level="1">
      <sharedItems containsSemiMixedTypes="0" containsNonDate="0" containsString="0"/>
    </cacheField>
    <cacheField name="[Consolidated Data model].[include 3].[include 3]" caption="include 3" numFmtId="0" hierarchy="9" level="1">
      <sharedItems containsSemiMixedTypes="0" containsNonDate="0" containsString="0"/>
    </cacheField>
  </cacheFields>
  <cacheHierarchies count="30">
    <cacheHierarchy uniqueName="[Consolidated Data model].[particular]" caption="particular" attribute="1" defaultMemberUniqueName="[Consolidated Data model].[particular].[All]" allUniqueName="[Consolidated Data model].[particular].[All]" dimensionUniqueName="[Consolidated Data model]" displayFolder="" count="2" memberValueDatatype="130" unbalanced="0">
      <fieldsUsage count="2">
        <fieldUsage x="-1"/>
        <fieldUsage x="0"/>
      </fieldsUsage>
    </cacheHierarchy>
    <cacheHierarchy uniqueName="[Consolidated Data model].[Mar 2020]" caption="Mar 2020" attribute="1" defaultMemberUniqueName="[Consolidated Data model].[Mar 2020].[All]" allUniqueName="[Consolidated Data model].[Mar 2020].[All]" dimensionUniqueName="[Consolidated Data model]" displayFolder="" count="0" memberValueDatatype="5" unbalanced="0"/>
    <cacheHierarchy uniqueName="[Consolidated Data model].[Mar 2021]" caption="Mar 2021" attribute="1" defaultMemberUniqueName="[Consolidated Data model].[Mar 2021].[All]" allUniqueName="[Consolidated Data model].[Mar 2021].[All]" dimensionUniqueName="[Consolidated Data model]" displayFolder="" count="0" memberValueDatatype="5" unbalanced="0"/>
    <cacheHierarchy uniqueName="[Consolidated Data model].[Mar 2022]" caption="Mar 2022" attribute="1" defaultMemberUniqueName="[Consolidated Data model].[Mar 2022].[All]" allUniqueName="[Consolidated Data model].[Mar 2022].[All]" dimensionUniqueName="[Consolidated Data model]" displayFolder="" count="0" memberValueDatatype="5" unbalanced="0"/>
    <cacheHierarchy uniqueName="[Consolidated Data model].[Mar 2023]" caption="Mar 2023" attribute="1" defaultMemberUniqueName="[Consolidated Data model].[Mar 2023].[All]" allUniqueName="[Consolidated Data model].[Mar 2023].[All]" dimensionUniqueName="[Consolidated Data model]" displayFolder="" count="0" memberValueDatatype="5" unbalanced="0"/>
    <cacheHierarchy uniqueName="[Consolidated Data model].[Mar 2024]" caption="Mar 2024" attribute="1" defaultMemberUniqueName="[Consolidated Data model].[Mar 2024].[All]" allUniqueName="[Consolidated Data model].[Mar 2024].[All]" dimensionUniqueName="[Consolidated Data model]" displayFolder="" count="0" memberValueDatatype="5" unbalanced="0"/>
    <cacheHierarchy uniqueName="[Consolidated Data model].[Company]" caption="Company" attribute="1" defaultMemberUniqueName="[Consolidated Data model].[Company].[All]" allUniqueName="[Consolidated Data model].[Company].[All]" dimensionUniqueName="[Consolidated Data model]" displayFolder="" count="2" memberValueDatatype="130" unbalanced="0">
      <fieldsUsage count="2">
        <fieldUsage x="-1"/>
        <fieldUsage x="6"/>
      </fieldsUsage>
    </cacheHierarchy>
    <cacheHierarchy uniqueName="[Consolidated Data model].[include1]" caption="include1" attribute="1" defaultMemberUniqueName="[Consolidated Data model].[include1].[All]" allUniqueName="[Consolidated Data model].[include1].[All]" dimensionUniqueName="[Consolidated Data model]" displayFolder="" count="0" memberValueDatatype="130" unbalanced="0"/>
    <cacheHierarchy uniqueName="[Consolidated Data model].[include 2]" caption="include 2" attribute="1" defaultMemberUniqueName="[Consolidated Data model].[include 2].[All]" allUniqueName="[Consolidated Data model].[include 2].[All]" dimensionUniqueName="[Consolidated Data model]" displayFolder="" count="0" memberValueDatatype="130" unbalanced="0"/>
    <cacheHierarchy uniqueName="[Consolidated Data model].[include 3]" caption="include 3" attribute="1" defaultMemberUniqueName="[Consolidated Data model].[include 3].[All]" allUniqueName="[Consolidated Data model].[include 3].[All]" dimensionUniqueName="[Consolidated Data model]" displayFolder="" count="2" memberValueDatatype="130" unbalanced="0">
      <fieldsUsage count="2">
        <fieldUsage x="-1"/>
        <fieldUsage x="7"/>
      </fieldsUsage>
    </cacheHierarchy>
    <cacheHierarchy uniqueName="[FinancialData].[particular]" caption="particular" attribute="1" defaultMemberUniqueName="[FinancialData].[particular].[All]" allUniqueName="[FinancialData].[particular].[All]" dimensionUniqueName="[FinancialData]" displayFolder="" count="0" memberValueDatatype="130" unbalanced="0"/>
    <cacheHierarchy uniqueName="[FinancialData].[Company]" caption="Company" attribute="1" defaultMemberUniqueName="[FinancialData].[Company].[All]" allUniqueName="[FinancialData].[Company].[All]" dimensionUniqueName="[FinancialData]" displayFolder="" count="0" memberValueDatatype="130" unbalanced="0"/>
    <cacheHierarchy uniqueName="[FinancialData].[Year]" caption="Year" attribute="1" defaultMemberUniqueName="[FinancialData].[Year].[All]" allUniqueName="[FinancialData].[Year].[All]" dimensionUniqueName="[FinancialData]" displayFolder="" count="0" memberValueDatatype="130" unbalanced="0"/>
    <cacheHierarchy uniqueName="[FinancialData].[Value]" caption="Value" attribute="1" defaultMemberUniqueName="[FinancialData].[Value].[All]" allUniqueName="[FinancialData].[Value].[All]" dimensionUniqueName="[FinancialData]" displayFolder="" count="0" memberValueDatatype="5" unbalanced="0"/>
    <cacheHierarchy uniqueName="[FinancialData].[include 1]" caption="include 1" attribute="1" defaultMemberUniqueName="[FinancialData].[include 1].[All]" allUniqueName="[FinancialData].[include 1].[All]" dimensionUniqueName="[FinancialData]" displayFolder="" count="0" memberValueDatatype="130" unbalanced="0"/>
    <cacheHierarchy uniqueName="[Logo_table].[Company Name]" caption="Company Name" attribute="1" defaultMemberUniqueName="[Logo_table].[Company Name].[All]" allUniqueName="[Logo_table].[Company Name].[All]" dimensionUniqueName="[Logo_table]" displayFolder="" count="0" memberValueDatatype="130" unbalanced="0"/>
    <cacheHierarchy uniqueName="[Logo_table].[image]" caption="image" attribute="1" defaultMemberUniqueName="[Logo_table].[image].[All]" allUniqueName="[Logo_table].[image].[All]" dimensionUniqueName="[Logo_table]" displayFolder="" count="0" memberValueDatatype="130" unbalanced="0"/>
    <cacheHierarchy uniqueName="[Logo_table].[image url]" caption="image url" attribute="1" defaultMemberUniqueName="[Logo_table].[image url].[All]" allUniqueName="[Logo_table].[image url].[All]" dimensionUniqueName="[Logo_table]" displayFolder="" count="0" memberValueDatatype="130" unbalanced="0"/>
    <cacheHierarchy uniqueName="[Measures].[__XL_Count Range]" caption="__XL_Count Range" measure="1" displayFolder="" measureGroup="Consolidated Data model" count="0" hidden="1"/>
    <cacheHierarchy uniqueName="[Measures].[__XL_Count Logo_table]" caption="__XL_Count Logo_table" measure="1" displayFolder="" measureGroup="Logo_table" count="0" hidden="1"/>
    <cacheHierarchy uniqueName="[Measures].[__XL_Count FinancialData]" caption="__XL_Count FinancialData" measure="1" displayFolder="" measureGroup="FinancialData" count="0" hidden="1"/>
    <cacheHierarchy uniqueName="[Measures].[__No measures defined]" caption="__No measures defined" measure="1" displayFolder="" count="0" hidden="1"/>
    <cacheHierarchy uniqueName="[Measures].[Sum of Mar 2020]" caption="Sum of Mar 2020" measure="1" displayFolder="" measureGroup="Consolidated Data model"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Mar 2021]" caption="Sum of Mar 2021" measure="1" displayFolder="" measureGroup="Consolidated Data model"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Mar 2022]" caption="Sum of Mar 2022" measure="1" displayFolder="" measureGroup="Consolidated Data model" count="0" oneField="1" hidden="1">
      <fieldsUsage count="1">
        <fieldUsage x="3"/>
      </fieldsUsage>
      <extLst>
        <ext xmlns:x15="http://schemas.microsoft.com/office/spreadsheetml/2010/11/main" uri="{B97F6D7D-B522-45F9-BDA1-12C45D357490}">
          <x15:cacheHierarchy aggregatedColumn="3"/>
        </ext>
      </extLst>
    </cacheHierarchy>
    <cacheHierarchy uniqueName="[Measures].[Sum of Mar 2023]" caption="Sum of Mar 2023" measure="1" displayFolder="" measureGroup="Consolidated Data model" count="0" oneField="1" hidden="1">
      <fieldsUsage count="1">
        <fieldUsage x="4"/>
      </fieldsUsage>
      <extLst>
        <ext xmlns:x15="http://schemas.microsoft.com/office/spreadsheetml/2010/11/main" uri="{B97F6D7D-B522-45F9-BDA1-12C45D357490}">
          <x15:cacheHierarchy aggregatedColumn="4"/>
        </ext>
      </extLst>
    </cacheHierarchy>
    <cacheHierarchy uniqueName="[Measures].[Sum of Mar 2024]" caption="Sum of Mar 2024" measure="1" displayFolder="" measureGroup="Consolidated Data model" count="0" oneField="1" hidden="1">
      <fieldsUsage count="1">
        <fieldUsage x="5"/>
      </fieldsUsage>
      <extLst>
        <ext xmlns:x15="http://schemas.microsoft.com/office/spreadsheetml/2010/11/main" uri="{B97F6D7D-B522-45F9-BDA1-12C45D357490}">
          <x15:cacheHierarchy aggregatedColumn="5"/>
        </ext>
      </extLst>
    </cacheHierarchy>
    <cacheHierarchy uniqueName="[Measures].[Count of image url]" caption="Count of image url" measure="1" displayFolder="" measureGroup="Logo_table" count="0" hidden="1">
      <extLst>
        <ext xmlns:x15="http://schemas.microsoft.com/office/spreadsheetml/2010/11/main" uri="{B97F6D7D-B522-45F9-BDA1-12C45D357490}">
          <x15:cacheHierarchy aggregatedColumn="17"/>
        </ext>
      </extLst>
    </cacheHierarchy>
    <cacheHierarchy uniqueName="[Measures].[Count of particular]" caption="Count of particular" measure="1" displayFolder="" measureGroup="FinancialData" count="0" hidden="1">
      <extLst>
        <ext xmlns:x15="http://schemas.microsoft.com/office/spreadsheetml/2010/11/main" uri="{B97F6D7D-B522-45F9-BDA1-12C45D357490}">
          <x15:cacheHierarchy aggregatedColumn="10"/>
        </ext>
      </extLst>
    </cacheHierarchy>
    <cacheHierarchy uniqueName="[Measures].[Sum of Value]" caption="Sum of Value" measure="1" displayFolder="" measureGroup="FinancialData" count="0" hidden="1">
      <extLst>
        <ext xmlns:x15="http://schemas.microsoft.com/office/spreadsheetml/2010/11/main" uri="{B97F6D7D-B522-45F9-BDA1-12C45D357490}">
          <x15:cacheHierarchy aggregatedColumn="13"/>
        </ext>
      </extLst>
    </cacheHierarchy>
  </cacheHierarchies>
  <kpis count="0"/>
  <dimensions count="4">
    <dimension name="Consolidated Data model" uniqueName="[Consolidated Data model]" caption="Consolidated Data model"/>
    <dimension name="FinancialData" uniqueName="[FinancialData]" caption="FinancialData"/>
    <dimension name="Logo_table" uniqueName="[Logo_table]" caption="Logo_table"/>
    <dimension measure="1" name="Measures" uniqueName="[Measures]" caption="Measures"/>
  </dimensions>
  <measureGroups count="3">
    <measureGroup name="Consolidated Data model" caption="Consolidated Data model"/>
    <measureGroup name="FinancialData" caption="FinancialData"/>
    <measureGroup name="Logo_table" caption="Logo_table"/>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GAL CHETTRI" refreshedDate="45680.646028819443" backgroundQuery="1" createdVersion="8" refreshedVersion="8" minRefreshableVersion="3" recordCount="0" supportSubquery="1" supportAdvancedDrill="1" xr:uid="{3E51EF04-9F1B-40F8-A8C2-AB72199C93B8}">
  <cacheSource type="external" connectionId="18"/>
  <cacheFields count="5">
    <cacheField name="[FinancialData].[Year].[Year]" caption="Year" numFmtId="0" hierarchy="12" level="1">
      <sharedItems containsSemiMixedTypes="0" containsNonDate="0" containsString="0"/>
    </cacheField>
    <cacheField name="[FinancialData].[Company].[Company]" caption="Company" numFmtId="0" hierarchy="11" level="1">
      <sharedItems count="3">
        <s v="JSW Steel Ltd"/>
        <s v="Steel Authority of India Ltd"/>
        <s v="Tata Steel"/>
      </sharedItems>
    </cacheField>
    <cacheField name="[FinancialData].[particular].[particular]" caption="particular" numFmtId="0" hierarchy="10" level="1">
      <sharedItems count="1">
        <s v="EPS in Rs"/>
      </sharedItems>
    </cacheField>
    <cacheField name="[Measures].[Sum of Value]" caption="Sum of Value" numFmtId="0" hierarchy="29" level="32767"/>
    <cacheField name="[FinancialData].[include 1].[include 1]" caption="include 1" numFmtId="0" hierarchy="14" level="1">
      <sharedItems containsSemiMixedTypes="0" containsNonDate="0" containsString="0"/>
    </cacheField>
  </cacheFields>
  <cacheHierarchies count="30">
    <cacheHierarchy uniqueName="[Consolidated Data model].[particular]" caption="particular" attribute="1" defaultMemberUniqueName="[Consolidated Data model].[particular].[All]" allUniqueName="[Consolidated Data model].[particular].[All]" dimensionUniqueName="[Consolidated Data model]" displayFolder="" count="0" memberValueDatatype="130" unbalanced="0"/>
    <cacheHierarchy uniqueName="[Consolidated Data model].[Mar 2020]" caption="Mar 2020" attribute="1" defaultMemberUniqueName="[Consolidated Data model].[Mar 2020].[All]" allUniqueName="[Consolidated Data model].[Mar 2020].[All]" dimensionUniqueName="[Consolidated Data model]" displayFolder="" count="0" memberValueDatatype="5" unbalanced="0"/>
    <cacheHierarchy uniqueName="[Consolidated Data model].[Mar 2021]" caption="Mar 2021" attribute="1" defaultMemberUniqueName="[Consolidated Data model].[Mar 2021].[All]" allUniqueName="[Consolidated Data model].[Mar 2021].[All]" dimensionUniqueName="[Consolidated Data model]" displayFolder="" count="0" memberValueDatatype="5" unbalanced="0"/>
    <cacheHierarchy uniqueName="[Consolidated Data model].[Mar 2022]" caption="Mar 2022" attribute="1" defaultMemberUniqueName="[Consolidated Data model].[Mar 2022].[All]" allUniqueName="[Consolidated Data model].[Mar 2022].[All]" dimensionUniqueName="[Consolidated Data model]" displayFolder="" count="0" memberValueDatatype="5" unbalanced="0"/>
    <cacheHierarchy uniqueName="[Consolidated Data model].[Mar 2023]" caption="Mar 2023" attribute="1" defaultMemberUniqueName="[Consolidated Data model].[Mar 2023].[All]" allUniqueName="[Consolidated Data model].[Mar 2023].[All]" dimensionUniqueName="[Consolidated Data model]" displayFolder="" count="0" memberValueDatatype="5" unbalanced="0"/>
    <cacheHierarchy uniqueName="[Consolidated Data model].[Mar 2024]" caption="Mar 2024" attribute="1" defaultMemberUniqueName="[Consolidated Data model].[Mar 2024].[All]" allUniqueName="[Consolidated Data model].[Mar 2024].[All]" dimensionUniqueName="[Consolidated Data model]" displayFolder="" count="0" memberValueDatatype="5" unbalanced="0"/>
    <cacheHierarchy uniqueName="[Consolidated Data model].[Company]" caption="Company" attribute="1" defaultMemberUniqueName="[Consolidated Data model].[Company].[All]" allUniqueName="[Consolidated Data model].[Company].[All]" dimensionUniqueName="[Consolidated Data model]" displayFolder="" count="0" memberValueDatatype="130" unbalanced="0"/>
    <cacheHierarchy uniqueName="[Consolidated Data model].[include1]" caption="include1" attribute="1" defaultMemberUniqueName="[Consolidated Data model].[include1].[All]" allUniqueName="[Consolidated Data model].[include1].[All]" dimensionUniqueName="[Consolidated Data model]" displayFolder="" count="0" memberValueDatatype="130" unbalanced="0"/>
    <cacheHierarchy uniqueName="[Consolidated Data model].[include 2]" caption="include 2" attribute="1" defaultMemberUniqueName="[Consolidated Data model].[include 2].[All]" allUniqueName="[Consolidated Data model].[include 2].[All]" dimensionUniqueName="[Consolidated Data model]" displayFolder="" count="0" memberValueDatatype="130" unbalanced="0"/>
    <cacheHierarchy uniqueName="[Consolidated Data model].[include 3]" caption="include 3" attribute="1" defaultMemberUniqueName="[Consolidated Data model].[include 3].[All]" allUniqueName="[Consolidated Data model].[include 3].[All]" dimensionUniqueName="[Consolidated Data model]" displayFolder="" count="0" memberValueDatatype="130" unbalanced="0"/>
    <cacheHierarchy uniqueName="[FinancialData].[particular]" caption="particular" attribute="1" defaultMemberUniqueName="[FinancialData].[particular].[All]" allUniqueName="[FinancialData].[particular].[All]" dimensionUniqueName="[FinancialData]" displayFolder="" count="2" memberValueDatatype="130" unbalanced="0">
      <fieldsUsage count="2">
        <fieldUsage x="-1"/>
        <fieldUsage x="2"/>
      </fieldsUsage>
    </cacheHierarchy>
    <cacheHierarchy uniqueName="[FinancialData].[Company]" caption="Company" attribute="1" defaultMemberUniqueName="[FinancialData].[Company].[All]" allUniqueName="[FinancialData].[Company].[All]" dimensionUniqueName="[FinancialData]" displayFolder="" count="2" memberValueDatatype="130" unbalanced="0">
      <fieldsUsage count="2">
        <fieldUsage x="-1"/>
        <fieldUsage x="1"/>
      </fieldsUsage>
    </cacheHierarchy>
    <cacheHierarchy uniqueName="[FinancialData].[Year]" caption="Year" attribute="1" defaultMemberUniqueName="[FinancialData].[Year].[All]" allUniqueName="[FinancialData].[Year].[All]" dimensionUniqueName="[FinancialData]" displayFolder="" count="2" memberValueDatatype="130" unbalanced="0">
      <fieldsUsage count="2">
        <fieldUsage x="-1"/>
        <fieldUsage x="0"/>
      </fieldsUsage>
    </cacheHierarchy>
    <cacheHierarchy uniqueName="[FinancialData].[Value]" caption="Value" attribute="1" defaultMemberUniqueName="[FinancialData].[Value].[All]" allUniqueName="[FinancialData].[Value].[All]" dimensionUniqueName="[FinancialData]" displayFolder="" count="0" memberValueDatatype="5" unbalanced="0"/>
    <cacheHierarchy uniqueName="[FinancialData].[include 1]" caption="include 1" attribute="1" defaultMemberUniqueName="[FinancialData].[include 1].[All]" allUniqueName="[FinancialData].[include 1].[All]" dimensionUniqueName="[FinancialData]" displayFolder="" count="2" memberValueDatatype="130" unbalanced="0">
      <fieldsUsage count="2">
        <fieldUsage x="-1"/>
        <fieldUsage x="4"/>
      </fieldsUsage>
    </cacheHierarchy>
    <cacheHierarchy uniqueName="[Logo_table].[Company Name]" caption="Company Name" attribute="1" defaultMemberUniqueName="[Logo_table].[Company Name].[All]" allUniqueName="[Logo_table].[Company Name].[All]" dimensionUniqueName="[Logo_table]" displayFolder="" count="0" memberValueDatatype="130" unbalanced="0"/>
    <cacheHierarchy uniqueName="[Logo_table].[image]" caption="image" attribute="1" defaultMemberUniqueName="[Logo_table].[image].[All]" allUniqueName="[Logo_table].[image].[All]" dimensionUniqueName="[Logo_table]" displayFolder="" count="0" memberValueDatatype="130" unbalanced="0"/>
    <cacheHierarchy uniqueName="[Logo_table].[image url]" caption="image url" attribute="1" defaultMemberUniqueName="[Logo_table].[image url].[All]" allUniqueName="[Logo_table].[image url].[All]" dimensionUniqueName="[Logo_table]" displayFolder="" count="0" memberValueDatatype="130" unbalanced="0"/>
    <cacheHierarchy uniqueName="[Measures].[__XL_Count Range]" caption="__XL_Count Range" measure="1" displayFolder="" measureGroup="Consolidated Data model" count="0" hidden="1"/>
    <cacheHierarchy uniqueName="[Measures].[__XL_Count Logo_table]" caption="__XL_Count Logo_table" measure="1" displayFolder="" measureGroup="Logo_table" count="0" hidden="1"/>
    <cacheHierarchy uniqueName="[Measures].[__XL_Count FinancialData]" caption="__XL_Count FinancialData" measure="1" displayFolder="" measureGroup="FinancialData" count="0" hidden="1"/>
    <cacheHierarchy uniqueName="[Measures].[__No measures defined]" caption="__No measures defined" measure="1" displayFolder="" count="0" hidden="1"/>
    <cacheHierarchy uniqueName="[Measures].[Sum of Mar 2020]" caption="Sum of Mar 2020" measure="1" displayFolder="" measureGroup="Consolidated Data model" count="0" hidden="1">
      <extLst>
        <ext xmlns:x15="http://schemas.microsoft.com/office/spreadsheetml/2010/11/main" uri="{B97F6D7D-B522-45F9-BDA1-12C45D357490}">
          <x15:cacheHierarchy aggregatedColumn="1"/>
        </ext>
      </extLst>
    </cacheHierarchy>
    <cacheHierarchy uniqueName="[Measures].[Sum of Mar 2021]" caption="Sum of Mar 2021" measure="1" displayFolder="" measureGroup="Consolidated Data model" count="0" hidden="1">
      <extLst>
        <ext xmlns:x15="http://schemas.microsoft.com/office/spreadsheetml/2010/11/main" uri="{B97F6D7D-B522-45F9-BDA1-12C45D357490}">
          <x15:cacheHierarchy aggregatedColumn="2"/>
        </ext>
      </extLst>
    </cacheHierarchy>
    <cacheHierarchy uniqueName="[Measures].[Sum of Mar 2022]" caption="Sum of Mar 2022" measure="1" displayFolder="" measureGroup="Consolidated Data model" count="0" hidden="1">
      <extLst>
        <ext xmlns:x15="http://schemas.microsoft.com/office/spreadsheetml/2010/11/main" uri="{B97F6D7D-B522-45F9-BDA1-12C45D357490}">
          <x15:cacheHierarchy aggregatedColumn="3"/>
        </ext>
      </extLst>
    </cacheHierarchy>
    <cacheHierarchy uniqueName="[Measures].[Sum of Mar 2023]" caption="Sum of Mar 2023" measure="1" displayFolder="" measureGroup="Consolidated Data model" count="0" hidden="1">
      <extLst>
        <ext xmlns:x15="http://schemas.microsoft.com/office/spreadsheetml/2010/11/main" uri="{B97F6D7D-B522-45F9-BDA1-12C45D357490}">
          <x15:cacheHierarchy aggregatedColumn="4"/>
        </ext>
      </extLst>
    </cacheHierarchy>
    <cacheHierarchy uniqueName="[Measures].[Sum of Mar 2024]" caption="Sum of Mar 2024" measure="1" displayFolder="" measureGroup="Consolidated Data model" count="0" hidden="1">
      <extLst>
        <ext xmlns:x15="http://schemas.microsoft.com/office/spreadsheetml/2010/11/main" uri="{B97F6D7D-B522-45F9-BDA1-12C45D357490}">
          <x15:cacheHierarchy aggregatedColumn="5"/>
        </ext>
      </extLst>
    </cacheHierarchy>
    <cacheHierarchy uniqueName="[Measures].[Count of image url]" caption="Count of image url" measure="1" displayFolder="" measureGroup="Logo_table" count="0" hidden="1">
      <extLst>
        <ext xmlns:x15="http://schemas.microsoft.com/office/spreadsheetml/2010/11/main" uri="{B97F6D7D-B522-45F9-BDA1-12C45D357490}">
          <x15:cacheHierarchy aggregatedColumn="17"/>
        </ext>
      </extLst>
    </cacheHierarchy>
    <cacheHierarchy uniqueName="[Measures].[Count of particular]" caption="Count of particular" measure="1" displayFolder="" measureGroup="FinancialData" count="0" hidden="1">
      <extLst>
        <ext xmlns:x15="http://schemas.microsoft.com/office/spreadsheetml/2010/11/main" uri="{B97F6D7D-B522-45F9-BDA1-12C45D357490}">
          <x15:cacheHierarchy aggregatedColumn="10"/>
        </ext>
      </extLst>
    </cacheHierarchy>
    <cacheHierarchy uniqueName="[Measures].[Sum of Value]" caption="Sum of Value" measure="1" displayFolder="" measureGroup="FinancialData" count="0" oneField="1" hidden="1">
      <fieldsUsage count="1">
        <fieldUsage x="3"/>
      </fieldsUsage>
      <extLst>
        <ext xmlns:x15="http://schemas.microsoft.com/office/spreadsheetml/2010/11/main" uri="{B97F6D7D-B522-45F9-BDA1-12C45D357490}">
          <x15:cacheHierarchy aggregatedColumn="13"/>
        </ext>
      </extLst>
    </cacheHierarchy>
  </cacheHierarchies>
  <kpis count="0"/>
  <dimensions count="4">
    <dimension name="Consolidated Data model" uniqueName="[Consolidated Data model]" caption="Consolidated Data model"/>
    <dimension name="FinancialData" uniqueName="[FinancialData]" caption="FinancialData"/>
    <dimension name="Logo_table" uniqueName="[Logo_table]" caption="Logo_table"/>
    <dimension measure="1" name="Measures" uniqueName="[Measures]" caption="Measures"/>
  </dimensions>
  <measureGroups count="3">
    <measureGroup name="Consolidated Data model" caption="Consolidated Data model"/>
    <measureGroup name="FinancialData" caption="FinancialData"/>
    <measureGroup name="Logo_table" caption="Logo_table"/>
  </measureGroups>
  <maps count="4">
    <map measureGroup="0" dimension="0"/>
    <map measureGroup="0" dimension="2"/>
    <map measureGroup="1"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GAL CHETTRI" refreshedDate="45680.64095173611" createdVersion="3" refreshedVersion="8" minRefreshableVersion="3" recordCount="0" supportSubquery="1" supportAdvancedDrill="1" xr:uid="{C966FB2B-F673-4037-BBF7-D5CD07B6D0A1}">
  <cacheSource type="external" connectionId="18">
    <extLst>
      <ext xmlns:x14="http://schemas.microsoft.com/office/spreadsheetml/2009/9/main" uri="{F057638F-6D5F-4e77-A914-E7F072B9BCA8}">
        <x14:sourceConnection name="ThisWorkbookDataModel"/>
      </ext>
    </extLst>
  </cacheSource>
  <cacheFields count="0"/>
  <cacheHierarchies count="30">
    <cacheHierarchy uniqueName="[Consolidated Data model].[particular]" caption="particular" attribute="1" defaultMemberUniqueName="[Consolidated Data model].[particular].[All]" allUniqueName="[Consolidated Data model].[particular].[All]" dimensionUniqueName="[Consolidated Data model]" displayFolder="" count="2" memberValueDatatype="130" unbalanced="0"/>
    <cacheHierarchy uniqueName="[Consolidated Data model].[Mar 2020]" caption="Mar 2020" attribute="1" defaultMemberUniqueName="[Consolidated Data model].[Mar 2020].[All]" allUniqueName="[Consolidated Data model].[Mar 2020].[All]" dimensionUniqueName="[Consolidated Data model]" displayFolder="" count="0" memberValueDatatype="5" unbalanced="0"/>
    <cacheHierarchy uniqueName="[Consolidated Data model].[Mar 2021]" caption="Mar 2021" attribute="1" defaultMemberUniqueName="[Consolidated Data model].[Mar 2021].[All]" allUniqueName="[Consolidated Data model].[Mar 2021].[All]" dimensionUniqueName="[Consolidated Data model]" displayFolder="" count="0" memberValueDatatype="5" unbalanced="0"/>
    <cacheHierarchy uniqueName="[Consolidated Data model].[Mar 2022]" caption="Mar 2022" attribute="1" defaultMemberUniqueName="[Consolidated Data model].[Mar 2022].[All]" allUniqueName="[Consolidated Data model].[Mar 2022].[All]" dimensionUniqueName="[Consolidated Data model]" displayFolder="" count="0" memberValueDatatype="5" unbalanced="0"/>
    <cacheHierarchy uniqueName="[Consolidated Data model].[Mar 2023]" caption="Mar 2023" attribute="1" defaultMemberUniqueName="[Consolidated Data model].[Mar 2023].[All]" allUniqueName="[Consolidated Data model].[Mar 2023].[All]" dimensionUniqueName="[Consolidated Data model]" displayFolder="" count="0" memberValueDatatype="5" unbalanced="0"/>
    <cacheHierarchy uniqueName="[Consolidated Data model].[Mar 2024]" caption="Mar 2024" attribute="1" defaultMemberUniqueName="[Consolidated Data model].[Mar 2024].[All]" allUniqueName="[Consolidated Data model].[Mar 2024].[All]" dimensionUniqueName="[Consolidated Data model]" displayFolder="" count="0" memberValueDatatype="5" unbalanced="0"/>
    <cacheHierarchy uniqueName="[Consolidated Data model].[Company]" caption="Company" attribute="1" defaultMemberUniqueName="[Consolidated Data model].[Company].[All]" allUniqueName="[Consolidated Data model].[Company].[All]" dimensionUniqueName="[Consolidated Data model]" displayFolder="" count="2" memberValueDatatype="130" unbalanced="0"/>
    <cacheHierarchy uniqueName="[Consolidated Data model].[include1]" caption="include1" attribute="1" defaultMemberUniqueName="[Consolidated Data model].[include1].[All]" allUniqueName="[Consolidated Data model].[include1].[All]" dimensionUniqueName="[Consolidated Data model]" displayFolder="" count="0" memberValueDatatype="130" unbalanced="0"/>
    <cacheHierarchy uniqueName="[Consolidated Data model].[include 2]" caption="include 2" attribute="1" defaultMemberUniqueName="[Consolidated Data model].[include 2].[All]" allUniqueName="[Consolidated Data model].[include 2].[All]" dimensionUniqueName="[Consolidated Data model]" displayFolder="" count="0" memberValueDatatype="130" unbalanced="0"/>
    <cacheHierarchy uniqueName="[Consolidated Data model].[include 3]" caption="include 3" attribute="1" defaultMemberUniqueName="[Consolidated Data model].[include 3].[All]" allUniqueName="[Consolidated Data model].[include 3].[All]" dimensionUniqueName="[Consolidated Data model]" displayFolder="" count="0" memberValueDatatype="130" unbalanced="0"/>
    <cacheHierarchy uniqueName="[FinancialData].[particular]" caption="particular" attribute="1" defaultMemberUniqueName="[FinancialData].[particular].[All]" allUniqueName="[FinancialData].[particular].[All]" dimensionUniqueName="[FinancialData]" displayFolder="" count="0" memberValueDatatype="130" unbalanced="0"/>
    <cacheHierarchy uniqueName="[FinancialData].[Company]" caption="Company" attribute="1" defaultMemberUniqueName="[FinancialData].[Company].[All]" allUniqueName="[FinancialData].[Company].[All]" dimensionUniqueName="[FinancialData]" displayFolder="" count="0" memberValueDatatype="130" unbalanced="0"/>
    <cacheHierarchy uniqueName="[FinancialData].[Year]" caption="Year" attribute="1" defaultMemberUniqueName="[FinancialData].[Year].[All]" allUniqueName="[FinancialData].[Year].[All]" dimensionUniqueName="[FinancialData]" displayFolder="" count="0" memberValueDatatype="130" unbalanced="0"/>
    <cacheHierarchy uniqueName="[FinancialData].[Value]" caption="Value" attribute="1" defaultMemberUniqueName="[FinancialData].[Value].[All]" allUniqueName="[FinancialData].[Value].[All]" dimensionUniqueName="[FinancialData]" displayFolder="" count="0" memberValueDatatype="5" unbalanced="0"/>
    <cacheHierarchy uniqueName="[FinancialData].[include 1]" caption="include 1" attribute="1" defaultMemberUniqueName="[FinancialData].[include 1].[All]" allUniqueName="[FinancialData].[include 1].[All]" dimensionUniqueName="[FinancialData]" displayFolder="" count="0" memberValueDatatype="130" unbalanced="0"/>
    <cacheHierarchy uniqueName="[Logo_table].[Company Name]" caption="Company Name" attribute="1" defaultMemberUniqueName="[Logo_table].[Company Name].[All]" allUniqueName="[Logo_table].[Company Name].[All]" dimensionUniqueName="[Logo_table]" displayFolder="" count="0" memberValueDatatype="130" unbalanced="0"/>
    <cacheHierarchy uniqueName="[Logo_table].[image]" caption="image" attribute="1" defaultMemberUniqueName="[Logo_table].[image].[All]" allUniqueName="[Logo_table].[image].[All]" dimensionUniqueName="[Logo_table]" displayFolder="" count="0" memberValueDatatype="130" unbalanced="0"/>
    <cacheHierarchy uniqueName="[Logo_table].[image url]" caption="image url" attribute="1" defaultMemberUniqueName="[Logo_table].[image url].[All]" allUniqueName="[Logo_table].[image url].[All]" dimensionUniqueName="[Logo_table]" displayFolder="" count="0" memberValueDatatype="130" unbalanced="0"/>
    <cacheHierarchy uniqueName="[Measures].[__XL_Count Range]" caption="__XL_Count Range" measure="1" displayFolder="" measureGroup="Consolidated Data model" count="0" hidden="1"/>
    <cacheHierarchy uniqueName="[Measures].[__XL_Count Logo_table]" caption="__XL_Count Logo_table" measure="1" displayFolder="" measureGroup="Logo_table" count="0" hidden="1"/>
    <cacheHierarchy uniqueName="[Measures].[__XL_Count FinancialData]" caption="__XL_Count FinancialData" measure="1" displayFolder="" measureGroup="FinancialData" count="0" hidden="1"/>
    <cacheHierarchy uniqueName="[Measures].[__No measures defined]" caption="__No measures defined" measure="1" displayFolder="" count="0" hidden="1"/>
    <cacheHierarchy uniqueName="[Measures].[Sum of Mar 2020]" caption="Sum of Mar 2020" measure="1" displayFolder="" measureGroup="Consolidated Data model" count="0" hidden="1">
      <extLst>
        <ext xmlns:x15="http://schemas.microsoft.com/office/spreadsheetml/2010/11/main" uri="{B97F6D7D-B522-45F9-BDA1-12C45D357490}">
          <x15:cacheHierarchy aggregatedColumn="1"/>
        </ext>
      </extLst>
    </cacheHierarchy>
    <cacheHierarchy uniqueName="[Measures].[Sum of Mar 2021]" caption="Sum of Mar 2021" measure="1" displayFolder="" measureGroup="Consolidated Data model" count="0" hidden="1">
      <extLst>
        <ext xmlns:x15="http://schemas.microsoft.com/office/spreadsheetml/2010/11/main" uri="{B97F6D7D-B522-45F9-BDA1-12C45D357490}">
          <x15:cacheHierarchy aggregatedColumn="2"/>
        </ext>
      </extLst>
    </cacheHierarchy>
    <cacheHierarchy uniqueName="[Measures].[Sum of Mar 2022]" caption="Sum of Mar 2022" measure="1" displayFolder="" measureGroup="Consolidated Data model" count="0" hidden="1">
      <extLst>
        <ext xmlns:x15="http://schemas.microsoft.com/office/spreadsheetml/2010/11/main" uri="{B97F6D7D-B522-45F9-BDA1-12C45D357490}">
          <x15:cacheHierarchy aggregatedColumn="3"/>
        </ext>
      </extLst>
    </cacheHierarchy>
    <cacheHierarchy uniqueName="[Measures].[Sum of Mar 2023]" caption="Sum of Mar 2023" measure="1" displayFolder="" measureGroup="Consolidated Data model" count="0" hidden="1">
      <extLst>
        <ext xmlns:x15="http://schemas.microsoft.com/office/spreadsheetml/2010/11/main" uri="{B97F6D7D-B522-45F9-BDA1-12C45D357490}">
          <x15:cacheHierarchy aggregatedColumn="4"/>
        </ext>
      </extLst>
    </cacheHierarchy>
    <cacheHierarchy uniqueName="[Measures].[Sum of Mar 2024]" caption="Sum of Mar 2024" measure="1" displayFolder="" measureGroup="Consolidated Data model" count="0" hidden="1">
      <extLst>
        <ext xmlns:x15="http://schemas.microsoft.com/office/spreadsheetml/2010/11/main" uri="{B97F6D7D-B522-45F9-BDA1-12C45D357490}">
          <x15:cacheHierarchy aggregatedColumn="5"/>
        </ext>
      </extLst>
    </cacheHierarchy>
    <cacheHierarchy uniqueName="[Measures].[Count of image url]" caption="Count of image url" measure="1" displayFolder="" measureGroup="Logo_table" count="0" hidden="1">
      <extLst>
        <ext xmlns:x15="http://schemas.microsoft.com/office/spreadsheetml/2010/11/main" uri="{B97F6D7D-B522-45F9-BDA1-12C45D357490}">
          <x15:cacheHierarchy aggregatedColumn="17"/>
        </ext>
      </extLst>
    </cacheHierarchy>
    <cacheHierarchy uniqueName="[Measures].[Count of particular]" caption="Count of particular" measure="1" displayFolder="" measureGroup="FinancialData" count="0" hidden="1">
      <extLst>
        <ext xmlns:x15="http://schemas.microsoft.com/office/spreadsheetml/2010/11/main" uri="{B97F6D7D-B522-45F9-BDA1-12C45D357490}">
          <x15:cacheHierarchy aggregatedColumn="10"/>
        </ext>
      </extLst>
    </cacheHierarchy>
    <cacheHierarchy uniqueName="[Measures].[Sum of Value]" caption="Sum of Value" measure="1" displayFolder="" measureGroup="FinancialData"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55780199"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JUGAL CHETTRI" refreshedDate="45680.640984722224" backgroundQuery="1" createdVersion="3" refreshedVersion="8" minRefreshableVersion="3" recordCount="0" supportSubquery="1" supportAdvancedDrill="1" xr:uid="{DD37E3AC-C1AD-4F36-B04A-7B68B96269CD}">
  <cacheSource type="external" connectionId="18">
    <extLst>
      <ext xmlns:x14="http://schemas.microsoft.com/office/spreadsheetml/2009/9/main" uri="{F057638F-6D5F-4e77-A914-E7F072B9BCA8}">
        <x14:sourceConnection name="ThisWorkbookDataModel"/>
      </ext>
    </extLst>
  </cacheSource>
  <cacheFields count="0"/>
  <cacheHierarchies count="30">
    <cacheHierarchy uniqueName="[Consolidated Data model].[particular]" caption="particular" attribute="1" defaultMemberUniqueName="[Consolidated Data model].[particular].[All]" allUniqueName="[Consolidated Data model].[particular].[All]" dimensionUniqueName="[Consolidated Data model]" displayFolder="" count="0" memberValueDatatype="130" unbalanced="0"/>
    <cacheHierarchy uniqueName="[Consolidated Data model].[Mar 2020]" caption="Mar 2020" attribute="1" defaultMemberUniqueName="[Consolidated Data model].[Mar 2020].[All]" allUniqueName="[Consolidated Data model].[Mar 2020].[All]" dimensionUniqueName="[Consolidated Data model]" displayFolder="" count="0" memberValueDatatype="5" unbalanced="0"/>
    <cacheHierarchy uniqueName="[Consolidated Data model].[Mar 2021]" caption="Mar 2021" attribute="1" defaultMemberUniqueName="[Consolidated Data model].[Mar 2021].[All]" allUniqueName="[Consolidated Data model].[Mar 2021].[All]" dimensionUniqueName="[Consolidated Data model]" displayFolder="" count="0" memberValueDatatype="5" unbalanced="0"/>
    <cacheHierarchy uniqueName="[Consolidated Data model].[Mar 2022]" caption="Mar 2022" attribute="1" defaultMemberUniqueName="[Consolidated Data model].[Mar 2022].[All]" allUniqueName="[Consolidated Data model].[Mar 2022].[All]" dimensionUniqueName="[Consolidated Data model]" displayFolder="" count="0" memberValueDatatype="5" unbalanced="0"/>
    <cacheHierarchy uniqueName="[Consolidated Data model].[Mar 2023]" caption="Mar 2023" attribute="1" defaultMemberUniqueName="[Consolidated Data model].[Mar 2023].[All]" allUniqueName="[Consolidated Data model].[Mar 2023].[All]" dimensionUniqueName="[Consolidated Data model]" displayFolder="" count="0" memberValueDatatype="5" unbalanced="0"/>
    <cacheHierarchy uniqueName="[Consolidated Data model].[Mar 2024]" caption="Mar 2024" attribute="1" defaultMemberUniqueName="[Consolidated Data model].[Mar 2024].[All]" allUniqueName="[Consolidated Data model].[Mar 2024].[All]" dimensionUniqueName="[Consolidated Data model]" displayFolder="" count="0" memberValueDatatype="5" unbalanced="0"/>
    <cacheHierarchy uniqueName="[Consolidated Data model].[Company]" caption="Company" attribute="1" defaultMemberUniqueName="[Consolidated Data model].[Company].[All]" allUniqueName="[Consolidated Data model].[Company].[All]" dimensionUniqueName="[Consolidated Data model]" displayFolder="" count="0" memberValueDatatype="130" unbalanced="0"/>
    <cacheHierarchy uniqueName="[Consolidated Data model].[include1]" caption="include1" attribute="1" defaultMemberUniqueName="[Consolidated Data model].[include1].[All]" allUniqueName="[Consolidated Data model].[include1].[All]" dimensionUniqueName="[Consolidated Data model]" displayFolder="" count="0" memberValueDatatype="130" unbalanced="0"/>
    <cacheHierarchy uniqueName="[Consolidated Data model].[include 2]" caption="include 2" attribute="1" defaultMemberUniqueName="[Consolidated Data model].[include 2].[All]" allUniqueName="[Consolidated Data model].[include 2].[All]" dimensionUniqueName="[Consolidated Data model]" displayFolder="" count="0" memberValueDatatype="130" unbalanced="0"/>
    <cacheHierarchy uniqueName="[Consolidated Data model].[include 3]" caption="include 3" attribute="1" defaultMemberUniqueName="[Consolidated Data model].[include 3].[All]" allUniqueName="[Consolidated Data model].[include 3].[All]" dimensionUniqueName="[Consolidated Data model]" displayFolder="" count="0" memberValueDatatype="130" unbalanced="0"/>
    <cacheHierarchy uniqueName="[FinancialData].[particular]" caption="particular" attribute="1" defaultMemberUniqueName="[FinancialData].[particular].[All]" allUniqueName="[FinancialData].[particular].[All]" dimensionUniqueName="[FinancialData]" displayFolder="" count="2" memberValueDatatype="130" unbalanced="0"/>
    <cacheHierarchy uniqueName="[FinancialData].[Company]" caption="Company" attribute="1" defaultMemberUniqueName="[FinancialData].[Company].[All]" allUniqueName="[FinancialData].[Company].[All]" dimensionUniqueName="[FinancialData]" displayFolder="" count="0" memberValueDatatype="130" unbalanced="0"/>
    <cacheHierarchy uniqueName="[FinancialData].[Year]" caption="Year" attribute="1" defaultMemberUniqueName="[FinancialData].[Year].[All]" allUniqueName="[FinancialData].[Year].[All]" dimensionUniqueName="[FinancialData]" displayFolder="" count="2" memberValueDatatype="130" unbalanced="0"/>
    <cacheHierarchy uniqueName="[FinancialData].[Value]" caption="Value" attribute="1" defaultMemberUniqueName="[FinancialData].[Value].[All]" allUniqueName="[FinancialData].[Value].[All]" dimensionUniqueName="[FinancialData]" displayFolder="" count="0" memberValueDatatype="5" unbalanced="0"/>
    <cacheHierarchy uniqueName="[FinancialData].[include 1]" caption="include 1" attribute="1" defaultMemberUniqueName="[FinancialData].[include 1].[All]" allUniqueName="[FinancialData].[include 1].[All]" dimensionUniqueName="[FinancialData]" displayFolder="" count="0" memberValueDatatype="130" unbalanced="0"/>
    <cacheHierarchy uniqueName="[Logo_table].[Company Name]" caption="Company Name" attribute="1" defaultMemberUniqueName="[Logo_table].[Company Name].[All]" allUniqueName="[Logo_table].[Company Name].[All]" dimensionUniqueName="[Logo_table]" displayFolder="" count="0" memberValueDatatype="130" unbalanced="0"/>
    <cacheHierarchy uniqueName="[Logo_table].[image]" caption="image" attribute="1" defaultMemberUniqueName="[Logo_table].[image].[All]" allUniqueName="[Logo_table].[image].[All]" dimensionUniqueName="[Logo_table]" displayFolder="" count="0" memberValueDatatype="130" unbalanced="0"/>
    <cacheHierarchy uniqueName="[Logo_table].[image url]" caption="image url" attribute="1" defaultMemberUniqueName="[Logo_table].[image url].[All]" allUniqueName="[Logo_table].[image url].[All]" dimensionUniqueName="[Logo_table]" displayFolder="" count="0" memberValueDatatype="130" unbalanced="0"/>
    <cacheHierarchy uniqueName="[Measures].[__XL_Count Range]" caption="__XL_Count Range" measure="1" displayFolder="" measureGroup="Consolidated Data model" count="0" hidden="1"/>
    <cacheHierarchy uniqueName="[Measures].[__XL_Count Logo_table]" caption="__XL_Count Logo_table" measure="1" displayFolder="" measureGroup="Logo_table" count="0" hidden="1"/>
    <cacheHierarchy uniqueName="[Measures].[__XL_Count FinancialData]" caption="__XL_Count FinancialData" measure="1" displayFolder="" measureGroup="FinancialData" count="0" hidden="1"/>
    <cacheHierarchy uniqueName="[Measures].[__No measures defined]" caption="__No measures defined" measure="1" displayFolder="" count="0" hidden="1"/>
    <cacheHierarchy uniqueName="[Measures].[Sum of Mar 2020]" caption="Sum of Mar 2020" measure="1" displayFolder="" measureGroup="Consolidated Data model" count="0" hidden="1">
      <extLst>
        <ext xmlns:x15="http://schemas.microsoft.com/office/spreadsheetml/2010/11/main" uri="{B97F6D7D-B522-45F9-BDA1-12C45D357490}">
          <x15:cacheHierarchy aggregatedColumn="1"/>
        </ext>
      </extLst>
    </cacheHierarchy>
    <cacheHierarchy uniqueName="[Measures].[Sum of Mar 2021]" caption="Sum of Mar 2021" measure="1" displayFolder="" measureGroup="Consolidated Data model" count="0" hidden="1">
      <extLst>
        <ext xmlns:x15="http://schemas.microsoft.com/office/spreadsheetml/2010/11/main" uri="{B97F6D7D-B522-45F9-BDA1-12C45D357490}">
          <x15:cacheHierarchy aggregatedColumn="2"/>
        </ext>
      </extLst>
    </cacheHierarchy>
    <cacheHierarchy uniqueName="[Measures].[Sum of Mar 2022]" caption="Sum of Mar 2022" measure="1" displayFolder="" measureGroup="Consolidated Data model" count="0" hidden="1">
      <extLst>
        <ext xmlns:x15="http://schemas.microsoft.com/office/spreadsheetml/2010/11/main" uri="{B97F6D7D-B522-45F9-BDA1-12C45D357490}">
          <x15:cacheHierarchy aggregatedColumn="3"/>
        </ext>
      </extLst>
    </cacheHierarchy>
    <cacheHierarchy uniqueName="[Measures].[Sum of Mar 2023]" caption="Sum of Mar 2023" measure="1" displayFolder="" measureGroup="Consolidated Data model" count="0" hidden="1">
      <extLst>
        <ext xmlns:x15="http://schemas.microsoft.com/office/spreadsheetml/2010/11/main" uri="{B97F6D7D-B522-45F9-BDA1-12C45D357490}">
          <x15:cacheHierarchy aggregatedColumn="4"/>
        </ext>
      </extLst>
    </cacheHierarchy>
    <cacheHierarchy uniqueName="[Measures].[Sum of Mar 2024]" caption="Sum of Mar 2024" measure="1" displayFolder="" measureGroup="Consolidated Data model" count="0" hidden="1">
      <extLst>
        <ext xmlns:x15="http://schemas.microsoft.com/office/spreadsheetml/2010/11/main" uri="{B97F6D7D-B522-45F9-BDA1-12C45D357490}">
          <x15:cacheHierarchy aggregatedColumn="5"/>
        </ext>
      </extLst>
    </cacheHierarchy>
    <cacheHierarchy uniqueName="[Measures].[Count of image url]" caption="Count of image url" measure="1" displayFolder="" measureGroup="Logo_table" count="0" hidden="1">
      <extLst>
        <ext xmlns:x15="http://schemas.microsoft.com/office/spreadsheetml/2010/11/main" uri="{B97F6D7D-B522-45F9-BDA1-12C45D357490}">
          <x15:cacheHierarchy aggregatedColumn="17"/>
        </ext>
      </extLst>
    </cacheHierarchy>
    <cacheHierarchy uniqueName="[Measures].[Count of particular]" caption="Count of particular" measure="1" displayFolder="" measureGroup="FinancialData" count="0" hidden="1">
      <extLst>
        <ext xmlns:x15="http://schemas.microsoft.com/office/spreadsheetml/2010/11/main" uri="{B97F6D7D-B522-45F9-BDA1-12C45D357490}">
          <x15:cacheHierarchy aggregatedColumn="10"/>
        </ext>
      </extLst>
    </cacheHierarchy>
    <cacheHierarchy uniqueName="[Measures].[Sum of Value]" caption="Sum of Value" measure="1" displayFolder="" measureGroup="FinancialData" count="0" hidden="1">
      <extLst>
        <ext xmlns:x15="http://schemas.microsoft.com/office/spreadsheetml/2010/11/main" uri="{B97F6D7D-B522-45F9-BDA1-12C45D357490}">
          <x15:cacheHierarchy aggregatedColumn="13"/>
        </ext>
      </extLst>
    </cacheHierarchy>
  </cacheHierarchies>
  <kpis count="0"/>
  <extLst>
    <ext xmlns:x14="http://schemas.microsoft.com/office/spreadsheetml/2009/9/main" uri="{725AE2AE-9491-48be-B2B4-4EB974FC3084}">
      <x14:pivotCacheDefinition slicerData="1" pivotCacheId="47401826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088EF56-AD5C-47EA-984C-E759DC91640B}" name="PivotTable19" cacheId="843" dataOnRows="1" applyNumberFormats="0" applyBorderFormats="0" applyFontFormats="0" applyPatternFormats="0" applyAlignmentFormats="0" applyWidthHeightFormats="1" dataCaption="Values" tag="bac66b85-1755-4452-9b6e-705b1747b460" updatedVersion="8" minRefreshableVersion="3" useAutoFormatting="1" subtotalHiddenItems="1" rowGrandTotals="0" colGrandTotals="0" itemPrintTitles="1" createdVersion="5" indent="0" outline="1" outlineData="1" multipleFieldFilters="0" chartFormat="14">
  <location ref="D61:E67" firstHeaderRow="1" firstDataRow="2" firstDataCol="1" rowPageCount="2" colPageCount="1"/>
  <pivotFields count="8">
    <pivotField axis="axisPage" allDrilled="1" subtotalTop="0" showAll="0" dataSourceSort="1" defaultSubtotal="0" defaultAttributeDrillState="1"/>
    <pivotField axis="axisCol" allDrilled="1" subtotalTop="0" showAll="0" dataSourceSort="1" defaultSubtotal="0" defaultAttributeDrillState="1">
      <items count="3">
        <item s="1"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s>
  <rowFields count="1">
    <field x="-2"/>
  </rowFields>
  <rowItems count="5">
    <i>
      <x/>
    </i>
    <i i="1">
      <x v="1"/>
    </i>
    <i i="2">
      <x v="2"/>
    </i>
    <i i="3">
      <x v="3"/>
    </i>
    <i i="4">
      <x v="4"/>
    </i>
  </rowItems>
  <colFields count="1">
    <field x="1"/>
  </colFields>
  <colItems count="1">
    <i>
      <x/>
    </i>
  </colItems>
  <pageFields count="2">
    <pageField fld="0" hier="8" name="[Consolidated Data model].[include 2].&amp;[Include]" cap="Include"/>
    <pageField fld="7" hier="6" name="[Consolidated Data model].[Company].&amp;[JSW Steel Ltd]" cap="JSW Steel Ltd"/>
  </pageFields>
  <dataFields count="5">
    <dataField name=" March 2020" fld="2" baseField="1" baseItem="0"/>
    <dataField name="March 2021" fld="3" baseField="1" baseItem="0"/>
    <dataField name="March 2022" fld="4" baseField="1" baseItem="0"/>
    <dataField name="March 2023" fld="5" baseField="1" baseItem="0"/>
    <dataField name="March 2024" fld="6" baseField="1" baseItem="0"/>
  </dataFields>
  <chartFormats count="14">
    <chartFormat chart="9" format="14" series="1">
      <pivotArea type="data" outline="0" fieldPosition="0">
        <references count="2">
          <reference field="4294967294" count="1" selected="0">
            <x v="0"/>
          </reference>
          <reference field="1" count="1" selected="0">
            <x v="0"/>
          </reference>
        </references>
      </pivotArea>
    </chartFormat>
    <chartFormat chart="9" format="15">
      <pivotArea type="data" outline="0" fieldPosition="0">
        <references count="2">
          <reference field="4294967294" count="1" selected="0">
            <x v="0"/>
          </reference>
          <reference field="1" count="1" selected="0">
            <x v="0"/>
          </reference>
        </references>
      </pivotArea>
    </chartFormat>
    <chartFormat chart="9" format="16">
      <pivotArea type="data" outline="0" fieldPosition="0">
        <references count="2">
          <reference field="4294967294" count="1" selected="0">
            <x v="1"/>
          </reference>
          <reference field="1" count="1" selected="0">
            <x v="0"/>
          </reference>
        </references>
      </pivotArea>
    </chartFormat>
    <chartFormat chart="9" format="17">
      <pivotArea type="data" outline="0" fieldPosition="0">
        <references count="2">
          <reference field="4294967294" count="1" selected="0">
            <x v="2"/>
          </reference>
          <reference field="1" count="1" selected="0">
            <x v="0"/>
          </reference>
        </references>
      </pivotArea>
    </chartFormat>
    <chartFormat chart="9" format="18">
      <pivotArea type="data" outline="0" fieldPosition="0">
        <references count="2">
          <reference field="4294967294" count="1" selected="0">
            <x v="3"/>
          </reference>
          <reference field="1" count="1" selected="0">
            <x v="0"/>
          </reference>
        </references>
      </pivotArea>
    </chartFormat>
    <chartFormat chart="9" format="19">
      <pivotArea type="data" outline="0" fieldPosition="0">
        <references count="2">
          <reference field="4294967294" count="1" selected="0">
            <x v="4"/>
          </reference>
          <reference field="1" count="1" selected="0">
            <x v="0"/>
          </reference>
        </references>
      </pivotArea>
    </chartFormat>
    <chartFormat chart="9" format="20" series="1">
      <pivotArea type="data" outline="0" fieldPosition="0">
        <references count="2">
          <reference field="4294967294" count="1" selected="0">
            <x v="0"/>
          </reference>
          <reference field="1" count="1" selected="0">
            <x v="1"/>
          </reference>
        </references>
      </pivotArea>
    </chartFormat>
    <chartFormat chart="9" format="21" series="1">
      <pivotArea type="data" outline="0" fieldPosition="0">
        <references count="2">
          <reference field="4294967294" count="1" selected="0">
            <x v="0"/>
          </reference>
          <reference field="1" count="1" selected="0">
            <x v="2"/>
          </reference>
        </references>
      </pivotArea>
    </chartFormat>
    <chartFormat chart="9" format="22" series="1">
      <pivotArea type="data" outline="0" fieldPosition="0">
        <references count="1">
          <reference field="4294967294" count="1" selected="0">
            <x v="0"/>
          </reference>
        </references>
      </pivotArea>
    </chartFormat>
    <chartFormat chart="9" format="23">
      <pivotArea type="data" outline="0" fieldPosition="0">
        <references count="1">
          <reference field="4294967294" count="1" selected="0">
            <x v="0"/>
          </reference>
        </references>
      </pivotArea>
    </chartFormat>
    <chartFormat chart="9" format="24">
      <pivotArea type="data" outline="0" fieldPosition="0">
        <references count="1">
          <reference field="4294967294" count="1" selected="0">
            <x v="1"/>
          </reference>
        </references>
      </pivotArea>
    </chartFormat>
    <chartFormat chart="9" format="25">
      <pivotArea type="data" outline="0" fieldPosition="0">
        <references count="1">
          <reference field="4294967294" count="1" selected="0">
            <x v="2"/>
          </reference>
        </references>
      </pivotArea>
    </chartFormat>
    <chartFormat chart="9" format="26">
      <pivotArea type="data" outline="0" fieldPosition="0">
        <references count="1">
          <reference field="4294967294" count="1" selected="0">
            <x v="3"/>
          </reference>
        </references>
      </pivotArea>
    </chartFormat>
    <chartFormat chart="9" format="27">
      <pivotArea type="data" outline="0" fieldPosition="0">
        <references count="1">
          <reference field="4294967294" count="1" selected="0">
            <x v="4"/>
          </reference>
        </references>
      </pivotArea>
    </chartFormat>
  </chartFormats>
  <pivotHierarchies count="30">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Consolidated Data model].[Company].&amp;[JSW Steel L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 March 2020"/>
    <pivotHierarchy dragToData="1" caption="March 2021"/>
    <pivotHierarchy dragToData="1" caption="March 2022"/>
    <pivotHierarchy dragToData="1" caption="March 2023"/>
    <pivotHierarchy dragToData="1" caption="March 2024"/>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nsolidated Data mode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4D2E79-CAC9-4CE7-B00F-D2A6CA0F4006}" name="PivotTable16" cacheId="861" dataOnRows="1" applyNumberFormats="0" applyBorderFormats="0" applyFontFormats="0" applyPatternFormats="0" applyAlignmentFormats="0" applyWidthHeightFormats="1" dataCaption="Values" tag="d75474e8-0240-42b9-938f-1791467156c1" updatedVersion="8" minRefreshableVersion="3" useAutoFormatting="1" subtotalHiddenItems="1" rowGrandTotals="0" colGrandTotals="0" itemPrintTitles="1" createdVersion="5" indent="0" outline="1" outlineData="1" multipleFieldFilters="0" chartFormat="23">
  <location ref="I54:J60" firstHeaderRow="1" firstDataRow="2" firstDataCol="1" rowPageCount="2" colPageCount="1"/>
  <pivotFields count="8">
    <pivotField axis="axisCol" allDrilled="1" subtotalTop="0" showAll="0" defaultSubtotal="0" defaultAttributeDrillState="1">
      <items count="6">
        <item s="1" x="0"/>
        <item x="3"/>
        <item x="1"/>
        <item x="2"/>
        <item x="4"/>
        <item x="5"/>
      </items>
    </pivotField>
    <pivotField axis="axisPage" allDrilled="1" subtotalTop="0" showAll="0" dataSourceSort="1" defaultSubtotal="0" defaultAttributeDrillState="1"/>
    <pivotField axis="axisPage" allDrilled="1" subtotalTop="0" showAll="0" dataSourceSort="1" defaultSubtotal="0" defaultAttributeDrillState="1"/>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2"/>
  </rowFields>
  <rowItems count="5">
    <i>
      <x/>
    </i>
    <i i="1">
      <x v="1"/>
    </i>
    <i i="2">
      <x v="2"/>
    </i>
    <i i="3">
      <x v="3"/>
    </i>
    <i i="4">
      <x v="4"/>
    </i>
  </rowItems>
  <colFields count="1">
    <field x="0"/>
  </colFields>
  <colItems count="1">
    <i>
      <x/>
    </i>
  </colItems>
  <pageFields count="2">
    <pageField fld="1" hier="6" name="[Consolidated Data model].[Company].&amp;[JSW Steel Ltd]" cap="JSW Steel Ltd"/>
    <pageField fld="2" hier="7" name="[Consolidated Data model].[include1].&amp;[Include]" cap="Include"/>
  </pageFields>
  <dataFields count="5">
    <dataField name="March 2020" fld="7" baseField="0" baseItem="0"/>
    <dataField name="March 2021" fld="3" baseField="0" baseItem="0"/>
    <dataField name="March 2022" fld="4" baseField="0" baseItem="0"/>
    <dataField name="March 2023" fld="5" baseField="0" baseItem="0"/>
    <dataField name="March 2024" fld="6" baseField="0" baseItem="0"/>
  </dataFields>
  <chartFormats count="10">
    <chartFormat chart="16" format="7" series="1">
      <pivotArea type="data" outline="0" fieldPosition="0">
        <references count="2">
          <reference field="4294967294" count="1" selected="0">
            <x v="0"/>
          </reference>
          <reference field="0" count="1" selected="0">
            <x v="0"/>
          </reference>
        </references>
      </pivotArea>
    </chartFormat>
    <chartFormat chart="16" format="8">
      <pivotArea type="data" outline="0" fieldPosition="0">
        <references count="2">
          <reference field="4294967294" count="1" selected="0">
            <x v="3"/>
          </reference>
          <reference field="0" count="1" selected="0">
            <x v="0"/>
          </reference>
        </references>
      </pivotArea>
    </chartFormat>
    <chartFormat chart="16" format="9" series="1">
      <pivotArea type="data" outline="0" fieldPosition="0">
        <references count="2">
          <reference field="4294967294" count="1" selected="0">
            <x v="0"/>
          </reference>
          <reference field="0" count="1" selected="0">
            <x v="1"/>
          </reference>
        </references>
      </pivotArea>
    </chartFormat>
    <chartFormat chart="16" format="10" series="1">
      <pivotArea type="data" outline="0" fieldPosition="0">
        <references count="2">
          <reference field="4294967294" count="1" selected="0">
            <x v="0"/>
          </reference>
          <reference field="0" count="1" selected="0">
            <x v="2"/>
          </reference>
        </references>
      </pivotArea>
    </chartFormat>
    <chartFormat chart="16" format="11" series="1">
      <pivotArea type="data" outline="0" fieldPosition="0">
        <references count="2">
          <reference field="4294967294" count="1" selected="0">
            <x v="0"/>
          </reference>
          <reference field="0" count="1" selected="0">
            <x v="3"/>
          </reference>
        </references>
      </pivotArea>
    </chartFormat>
    <chartFormat chart="16" format="12" series="1">
      <pivotArea type="data" outline="0" fieldPosition="0">
        <references count="2">
          <reference field="4294967294" count="1" selected="0">
            <x v="0"/>
          </reference>
          <reference field="0" count="1" selected="0">
            <x v="4"/>
          </reference>
        </references>
      </pivotArea>
    </chartFormat>
    <chartFormat chart="16" format="13" series="1">
      <pivotArea type="data" outline="0" fieldPosition="0">
        <references count="2">
          <reference field="4294967294" count="1" selected="0">
            <x v="0"/>
          </reference>
          <reference field="0" count="1" selected="0">
            <x v="5"/>
          </reference>
        </references>
      </pivotArea>
    </chartFormat>
    <chartFormat chart="16" format="14">
      <pivotArea type="data" outline="0" fieldPosition="0">
        <references count="2">
          <reference field="4294967294" count="1" selected="0">
            <x v="2"/>
          </reference>
          <reference field="0" count="1" selected="0">
            <x v="0"/>
          </reference>
        </references>
      </pivotArea>
    </chartFormat>
    <chartFormat chart="16" format="15">
      <pivotArea type="data" outline="0" fieldPosition="0">
        <references count="2">
          <reference field="4294967294" count="1" selected="0">
            <x v="4"/>
          </reference>
          <reference field="0" count="1" selected="0">
            <x v="0"/>
          </reference>
        </references>
      </pivotArea>
    </chartFormat>
    <chartFormat chart="16" format="16" series="1">
      <pivotArea type="data" outline="0" fieldPosition="0">
        <references count="1">
          <reference field="4294967294" count="1" selected="0">
            <x v="0"/>
          </reference>
        </references>
      </pivotArea>
    </chartFormat>
  </chartFormats>
  <pivotHierarchies count="30">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Consolidated Data model].[Company].&amp;[JSW Steel L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March 2020"/>
    <pivotHierarchy dragToData="1" caption="March 2021"/>
    <pivotHierarchy dragToData="1" caption="March 2022"/>
    <pivotHierarchy dragToData="1" caption="March 2023"/>
    <pivotHierarchy dragToData="1" caption="March 2024"/>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nsolidated Data mode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B0F331-ADA7-4DCC-BA5F-68EDAD87F6CE}" name="PivotTable11" cacheId="867" dataOnRows="1" applyNumberFormats="0" applyBorderFormats="0" applyFontFormats="0" applyPatternFormats="0" applyAlignmentFormats="0" applyWidthHeightFormats="1" dataCaption="Values" tag="b8d99f7f-27d6-47c0-bf44-66fa784903ff" updatedVersion="8" minRefreshableVersion="3" useAutoFormatting="1" subtotalHiddenItems="1" rowGrandTotals="0" itemPrintTitles="1" createdVersion="5" indent="0" outline="1" outlineData="1" multipleFieldFilters="0" chartFormat="5">
  <location ref="J5:L11" firstHeaderRow="1" firstDataRow="2" firstDataCol="1" rowPageCount="2" colPageCount="1"/>
  <pivotFields count="8">
    <pivotField axis="axisCol" allDrilled="1" subtotalTop="0" showAll="0" dataSourceSort="1" defaultSubtotal="0" defaultAttributeDrillState="1">
      <items count="3">
        <item s="1" x="0"/>
        <item x="1"/>
        <item x="2"/>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axis="axisPage" allDrilled="1" subtotalTop="0" showAll="0" dataSourceSort="1" defaultSubtotal="0" defaultAttributeDrillState="1"/>
  </pivotFields>
  <rowFields count="1">
    <field x="-2"/>
  </rowFields>
  <rowItems count="5">
    <i>
      <x/>
    </i>
    <i i="1">
      <x v="1"/>
    </i>
    <i i="2">
      <x v="2"/>
    </i>
    <i i="3">
      <x v="3"/>
    </i>
    <i i="4">
      <x v="4"/>
    </i>
  </rowItems>
  <colFields count="1">
    <field x="0"/>
  </colFields>
  <colItems count="2">
    <i>
      <x/>
    </i>
    <i t="grand">
      <x/>
    </i>
  </colItems>
  <pageFields count="2">
    <pageField fld="7" hier="9" name="[Consolidated Data model].[include 3].&amp;[Include]" cap="Include"/>
    <pageField fld="6" hier="6" name="[Consolidated Data model].[Company].&amp;[JSW Steel Ltd]" cap="JSW Steel Ltd"/>
  </pageFields>
  <dataFields count="5">
    <dataField name="March 2020" fld="1" baseField="0" baseItem="0"/>
    <dataField name="March 2021" fld="2" baseField="0" baseItem="0"/>
    <dataField name="March 2022" fld="3" baseField="0" baseItem="0"/>
    <dataField name="March 2023" fld="4" baseField="0" baseItem="0"/>
    <dataField name="March 2024" fld="5" baseField="0" baseItem="0"/>
  </dataFields>
  <chartFormats count="1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3" format="7" series="1">
      <pivotArea type="data" outline="0" fieldPosition="0">
        <references count="2">
          <reference field="4294967294" count="1" selected="0">
            <x v="0"/>
          </reference>
          <reference field="0" count="1" selected="0">
            <x v="2"/>
          </reference>
        </references>
      </pivotArea>
    </chartFormat>
    <chartFormat chart="3" format="8" series="1">
      <pivotArea type="data" outline="0" fieldPosition="0">
        <references count="2">
          <reference field="4294967294" count="1" selected="0">
            <x v="0"/>
          </reference>
          <reference field="0" count="1" selected="0">
            <x v="1"/>
          </reference>
        </references>
      </pivotArea>
    </chartFormat>
    <chartFormat chart="3" format="9" series="1">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2"/>
          </reference>
          <reference field="0" count="1" selected="0">
            <x v="1"/>
          </reference>
        </references>
      </pivotArea>
    </chartFormat>
    <chartFormat chart="0" format="6" series="1">
      <pivotArea type="data" outline="0" fieldPosition="0">
        <references count="2">
          <reference field="4294967294" count="1" selected="0">
            <x v="0"/>
          </reference>
          <reference field="0" count="1" selected="0">
            <x v="1"/>
          </reference>
        </references>
      </pivotArea>
    </chartFormat>
  </chartFormats>
  <pivotHierarchies count="30">
    <pivotHierarchy multipleItemSelectionAllowed="1" dragToData="1"/>
    <pivotHierarchy dragToData="1"/>
    <pivotHierarchy dragToData="1"/>
    <pivotHierarchy dragToData="1"/>
    <pivotHierarchy dragToData="1"/>
    <pivotHierarchy dragToData="1"/>
    <pivotHierarchy multipleItemSelectionAllowed="1" dragToData="1">
      <members count="1" level="1">
        <member name="[Consolidated Data model].[Company].&amp;[JSW Steel L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March 2020"/>
    <pivotHierarchy dragToData="1" caption="March 2021"/>
    <pivotHierarchy dragToData="1" caption="March 2022"/>
    <pivotHierarchy dragToData="1" caption="March 2023"/>
    <pivotHierarchy dragToData="1" caption="March 2024"/>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nsolidated Data mode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E494671-90F2-465E-98DB-93E4B5A4F04C}" name="PivotTable10" cacheId="834" applyNumberFormats="0" applyBorderFormats="0" applyFontFormats="0" applyPatternFormats="0" applyAlignmentFormats="0" applyWidthHeightFormats="1" dataCaption="Values" tag="fa307b3e-750a-4774-a4d7-c220c780a701" updatedVersion="8" minRefreshableVersion="3" useAutoFormatting="1" subtotalHiddenItems="1" rowGrandTotals="0" itemPrintTitles="1" createdVersion="5" indent="0" outline="1" outlineData="1" multipleFieldFilters="0">
  <location ref="B3:G36" firstHeaderRow="0" firstDataRow="1" firstDataCol="1" rowPageCount="1" colPageCount="1"/>
  <pivotFields count="7">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xis="axisPage" allDrilled="1" subtotalTop="0" showAll="0" dataSourceSort="1" defaultSubtotal="0" defaultAttributeDrillState="1"/>
  </pivotFields>
  <rowFields count="1">
    <field x="5"/>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rowItems>
  <colFields count="1">
    <field x="-2"/>
  </colFields>
  <colItems count="5">
    <i>
      <x/>
    </i>
    <i i="1">
      <x v="1"/>
    </i>
    <i i="2">
      <x v="2"/>
    </i>
    <i i="3">
      <x v="3"/>
    </i>
    <i i="4">
      <x v="4"/>
    </i>
  </colItems>
  <pageFields count="1">
    <pageField fld="6" hier="6" name="[Consolidated Data model].[Company].&amp;[JSW Steel Ltd]" cap="JSW Steel Ltd"/>
  </pageFields>
  <dataFields count="5">
    <dataField name="Sum of Mar 2020" fld="0" baseField="0" baseItem="0"/>
    <dataField name="Sum of Mar 2021" fld="1" baseField="0" baseItem="0"/>
    <dataField name="Sum of Mar 2022" fld="2" baseField="0" baseItem="0"/>
    <dataField name="Sum of Mar 2023" fld="3" baseField="0" baseItem="0"/>
    <dataField name="Sum of Mar 2024" fld="4" baseField="0" baseItem="0"/>
  </dataFields>
  <pivotHierarchies count="30">
    <pivotHierarchy dragToData="1"/>
    <pivotHierarchy dragToData="1"/>
    <pivotHierarchy dragToData="1"/>
    <pivotHierarchy dragToData="1"/>
    <pivotHierarchy dragToData="1"/>
    <pivotHierarchy dragToData="1"/>
    <pivotHierarchy multipleItemSelectionAllowed="1" dragToData="1">
      <members count="1" level="1">
        <member name="[Consolidated Data model].[Company].&amp;[JSW Steel Ltd]"/>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onsolidated Data model]"/>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1ED6D9-78AE-4918-8883-3CC7392B5A34}" name="PivotTable3" cacheId="873" dataOnRows="1" applyNumberFormats="0" applyBorderFormats="0" applyFontFormats="0" applyPatternFormats="0" applyAlignmentFormats="0" applyWidthHeightFormats="1" dataCaption="Values" tag="478d3159-a7ae-4313-ab27-2f40292b8f6f" updatedVersion="8" minRefreshableVersion="3" useAutoFormatting="1" rowGrandTotals="0" colGrandTotals="0" itemPrintTitles="1" createdVersion="8" indent="0" outline="1" outlineData="1" multipleFieldFilters="0" chartFormat="6">
  <location ref="A4:D6" firstHeaderRow="1" firstDataRow="2" firstDataCol="1" rowPageCount="2" colPageCount="1"/>
  <pivotFields count="5">
    <pivotField axis="axisPage" allDrilled="1" subtotalTop="0" showAll="0" dataSourceSort="1" defaultSubtotal="0" defaultAttributeDrillState="1"/>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
        <item s="1" x="0"/>
      </items>
    </pivotField>
    <pivotField dataField="1" subtotalTop="0" showAll="0" defaultSubtotal="0"/>
    <pivotField axis="axisPage" allDrilled="1" subtotalTop="0" showAll="0" dataSourceSort="1" defaultSubtotal="0" defaultAttributeDrillState="1"/>
  </pivotFields>
  <rowFields count="1">
    <field x="2"/>
  </rowFields>
  <rowItems count="1">
    <i>
      <x/>
    </i>
  </rowItems>
  <colFields count="1">
    <field x="1"/>
  </colFields>
  <colItems count="3">
    <i>
      <x/>
    </i>
    <i>
      <x v="1"/>
    </i>
    <i>
      <x v="2"/>
    </i>
  </colItems>
  <pageFields count="2">
    <pageField fld="0" hier="12" name="[FinancialData].[Year].&amp;[Mar 2023]" cap="Mar 2023"/>
    <pageField fld="4" hier="14" name="[FinancialData].[include 1].&amp;[Include]" cap="Include"/>
  </pageFields>
  <dataFields count="1">
    <dataField name="Sum of Value" fld="3" baseField="0" baseItem="0"/>
  </dataFields>
  <chartFormats count="4">
    <chartFormat chart="5" format="6" series="1">
      <pivotArea type="data" outline="0" fieldPosition="0">
        <references count="2">
          <reference field="4294967294" count="1" selected="0">
            <x v="0"/>
          </reference>
          <reference field="1" count="1" selected="0">
            <x v="0"/>
          </reference>
        </references>
      </pivotArea>
    </chartFormat>
    <chartFormat chart="5" format="7" series="1">
      <pivotArea type="data" outline="0" fieldPosition="0">
        <references count="2">
          <reference field="4294967294" count="1" selected="0">
            <x v="0"/>
          </reference>
          <reference field="1" count="1" selected="0">
            <x v="1"/>
          </reference>
        </references>
      </pivotArea>
    </chartFormat>
    <chartFormat chart="5" format="8" series="1">
      <pivotArea type="data" outline="0" fieldPosition="0">
        <references count="2">
          <reference field="4294967294" count="1" selected="0">
            <x v="0"/>
          </reference>
          <reference field="1" count="1" selected="0">
            <x v="2"/>
          </reference>
        </references>
      </pivotArea>
    </chartFormat>
    <chartFormat chart="5" format="9">
      <pivotArea type="data" outline="0" fieldPosition="0">
        <references count="2">
          <reference field="4294967294" count="1" selected="0">
            <x v="0"/>
          </reference>
          <reference field="1" count="1" selected="0">
            <x v="0"/>
          </reference>
        </references>
      </pivotArea>
    </chartFormat>
  </chartFormats>
  <pivotHierarchies count="30">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members count="1" level="1">
        <member name="[FinancialData].[Year].&amp;[Mar 2023]"/>
      </members>
    </pivotHierarchy>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1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Financial Dashboard.xlsx!FinancialData">
        <x15:activeTabTopLevelEntity name="[Financial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7" xr16:uid="{F534B2A4-C939-4912-B0E0-D08982782120}" autoFormatId="16" applyNumberFormats="0" applyBorderFormats="0" applyFontFormats="0" applyPatternFormats="0" applyAlignmentFormats="0" applyWidthHeightFormats="0">
  <queryTableRefresh nextId="13">
    <queryTableFields count="4">
      <queryTableField id="1" name="particular" tableColumnId="1"/>
      <queryTableField id="2" name="Company" tableColumnId="2"/>
      <queryTableField id="3" name="Year" tableColumnId="3"/>
      <queryTableField id="4" name="Value"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1" xr16:uid="{0C0F610A-47AA-48AB-95A9-A53DABB539CA}" autoFormatId="16" applyNumberFormats="0" applyBorderFormats="0" applyFontFormats="0" applyPatternFormats="0" applyAlignmentFormats="0" applyWidthHeightFormats="0">
  <queryTableRefresh nextId="8" unboundColumnsRight="1">
    <queryTableFields count="7">
      <queryTableField id="1" name="particular" tableColumnId="1"/>
      <queryTableField id="2" name="Mar 2020" tableColumnId="2"/>
      <queryTableField id="3" name="Mar 2021" tableColumnId="3"/>
      <queryTableField id="4" name="Mar 2022" tableColumnId="4"/>
      <queryTableField id="5" name="Mar 2023" tableColumnId="5"/>
      <queryTableField id="6" name="Mar 2024" tableColumnId="6"/>
      <queryTableField id="7" dataBound="0"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0" refreshOnLoad="1" connectionId="6" xr16:uid="{33BE4CAD-3F59-444B-BB14-900EA38105D2}" autoFormatId="16" applyNumberFormats="0" applyBorderFormats="0" applyFontFormats="0" applyPatternFormats="0" applyAlignmentFormats="0" applyWidthHeightFormats="0">
  <queryTableRefresh nextId="12">
    <queryTableFields count="6">
      <queryTableField id="1" name="particular" tableColumnId="1"/>
      <queryTableField id="7" name="Mar 2020" tableColumnId="2"/>
      <queryTableField id="8" name="Mar 2021" tableColumnId="3"/>
      <queryTableField id="9" name="Mar 2022" tableColumnId="4"/>
      <queryTableField id="10" name="Mar 2023" tableColumnId="5"/>
      <queryTableField id="11" name="Mar 2024" tableColumnId="6"/>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17" xr16:uid="{7B9FD30A-879F-41AE-BF82-F2A88C8C4E76}" autoFormatId="16" applyNumberFormats="0" applyBorderFormats="0" applyFontFormats="0" applyPatternFormats="0" applyAlignmentFormats="0" applyWidthHeightFormats="0">
  <queryTableRefresh nextId="15">
    <queryTableFields count="6">
      <queryTableField id="13" name="particular" tableColumnId="7"/>
      <queryTableField id="8" name="Mar 2020" tableColumnId="2"/>
      <queryTableField id="9" name="Mar 2021" tableColumnId="3"/>
      <queryTableField id="10" name="Mar 2022" tableColumnId="4"/>
      <queryTableField id="11" name="Mar 2023" tableColumnId="5"/>
      <queryTableField id="12" name="Mar 2024" tableColumnId="6"/>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5" refreshOnLoad="1" connectionId="12" xr16:uid="{59125543-3421-4721-8633-C276B0412744}" autoFormatId="16" applyNumberFormats="0" applyBorderFormats="0" applyFontFormats="0" applyPatternFormats="0" applyAlignmentFormats="0" applyWidthHeightFormats="0">
  <queryTableRefresh nextId="12">
    <queryTableFields count="6">
      <queryTableField id="1" name="particular" tableColumnId="1"/>
      <queryTableField id="7" name="Mar 2020" tableColumnId="2"/>
      <queryTableField id="8" name="Mar 2021" tableColumnId="3"/>
      <queryTableField id="9" name="Mar 2022" tableColumnId="4"/>
      <queryTableField id="10" name="Mar 2023" tableColumnId="5"/>
      <queryTableField id="11" name="Mar 2024" tableColumnId="6"/>
    </queryTableFields>
  </queryTableRefresh>
</queryTable>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4</v>
  </rv>
  <rv s="0">
    <v>0</v>
    <v>5</v>
  </rv>
  <rv s="0">
    <v>1</v>
    <v>5</v>
  </rv>
  <rv s="1">
    <v>2</v>
    <v>5</v>
    <v>Tata Steel Logo Blue Background PNG</v>
  </rv>
  <rv s="1">
    <v>2</v>
    <v>4</v>
    <v>Tata Steel Logo Blue Background PNG</v>
  </rv>
  <rv s="0">
    <v>1</v>
    <v>4</v>
  </rv>
</rvData>
</file>

<file path=xl/richData/rdrichvaluestructure.xml><?xml version="1.0" encoding="utf-8"?>
<rvStructures xmlns="http://schemas.microsoft.com/office/spreadsheetml/2017/richdata" count="2">
  <s t="_localImage">
    <k n="_rvRel:LocalImageIdentifier" t="i"/>
    <k n="CalcOrigin" t="i"/>
  </s>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ny" xr10:uid="{4BCE486B-2152-49B9-B87E-CFC37B76CDC7}" sourceName="[Consolidated Data model].[Company]">
  <pivotTables>
    <pivotTable tabId="45" name="PivotTable10"/>
    <pivotTable tabId="45" name="PivotTable11"/>
    <pivotTable tabId="45" name="PivotTable16"/>
    <pivotTable tabId="45" name="PivotTable19"/>
  </pivotTables>
  <data>
    <olap pivotCacheId="55780199">
      <levels count="2">
        <level uniqueName="[Consolidated Data model].[Company].[(All)]" sourceCaption="(All)" count="0"/>
        <level uniqueName="[Consolidated Data model].[Company].[Company]" sourceCaption="Company" count="3">
          <ranges>
            <range startItem="0">
              <i n="[Consolidated Data model].[Company].&amp;[JSW Steel Ltd]" c="JSW Steel Ltd"/>
              <i n="[Consolidated Data model].[Company].&amp;[Steel Authority of India Ltd]" c="Steel Authority of India Ltd"/>
              <i n="[Consolidated Data model].[Company].&amp;[Tata Steel]" c="Tata Steel"/>
            </range>
          </ranges>
        </level>
      </levels>
      <selections count="1">
        <selection n="[Consolidated Data model].[Company].&amp;[JSW Steel Ltd]"/>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ticular" xr10:uid="{310233DD-B9BC-416F-9E4D-CD24D475A3A5}" sourceName="[Consolidated Data model].[particular]">
  <pivotTables>
    <pivotTable tabId="45" name="PivotTable16"/>
  </pivotTables>
  <data>
    <olap pivotCacheId="55780199">
      <levels count="2">
        <level uniqueName="[Consolidated Data model].[particular].[(All)]" sourceCaption="(All)" count="0"/>
        <level uniqueName="[Consolidated Data model].[particular].[particular]" sourceCaption="particular" count="33">
          <ranges>
            <range startItem="0">
              <i n="[Consolidated Data model].[particular].&amp;[Dividend Payout %]" c="Dividend Payout %"/>
              <i n="[Consolidated Data model].[particular].&amp;[EPS in Rs]" c="EPS in Rs"/>
              <i n="[Consolidated Data model].[particular].&amp;[Equity Capital]" c="Equity Capital"/>
              <i n="[Consolidated Data model].[particular].&amp;[Net Profit]" c="Net Profit"/>
              <i n="[Consolidated Data model].[particular].&amp;[Operating Profit]" c="Operating Profit"/>
              <i n="[Consolidated Data model].[particular].&amp;[Sales]" c="Sales"/>
              <i n="[Consolidated Data model].[particular].&amp;[Borrowings]" c="Borrowings" nd="1"/>
              <i n="[Consolidated Data model].[particular].&amp;[Cash from Financing Activity]" c="Cash from Financing Activity" nd="1"/>
              <i n="[Consolidated Data model].[particular].&amp;[Cash from Investing Activity]" c="Cash from Investing Activity" nd="1"/>
              <i n="[Consolidated Data model].[particular].&amp;[Cash from Operating Activity]" c="Cash from Operating Activity" nd="1"/>
              <i n="[Consolidated Data model].[particular].&amp;[Current Assets]" c="Current Assets" nd="1"/>
              <i n="[Consolidated Data model].[particular].&amp;[CWIP]" c="CWIP" nd="1"/>
              <i n="[Consolidated Data model].[particular].&amp;[Depreciation]" c="Depreciation" nd="1"/>
              <i n="[Consolidated Data model].[particular].&amp;[DIIs]" c="DIIs" nd="1"/>
              <i n="[Consolidated Data model].[particular].&amp;[Expenses]" c="Expenses" nd="1"/>
              <i n="[Consolidated Data model].[particular].&amp;[FIIs]" c="FIIs" nd="1"/>
              <i n="[Consolidated Data model].[particular].&amp;[Fixed Assets]" c="Fixed Assets" nd="1"/>
              <i n="[Consolidated Data model].[particular].&amp;[Government]" c="Government" nd="1"/>
              <i n="[Consolidated Data model].[particular].&amp;[Interest]" c="Interest" nd="1"/>
              <i n="[Consolidated Data model].[particular].&amp;[Investments]" c="Investments" nd="1"/>
              <i n="[Consolidated Data model].[particular].&amp;[Net Cash Flow]" c="Net Cash Flow" nd="1"/>
              <i n="[Consolidated Data model].[particular].&amp;[No. of Shareholders]" c="No. of Shareholders" nd="1"/>
              <i n="[Consolidated Data model].[particular].&amp;[OPM %]" c="OPM %" nd="1"/>
              <i n="[Consolidated Data model].[particular].&amp;[Other Income]" c="Other Income" nd="1"/>
              <i n="[Consolidated Data model].[particular].&amp;[Other Liabilities]" c="Other Liabilities" nd="1"/>
              <i n="[Consolidated Data model].[particular].&amp;[Others]" c="Others" nd="1"/>
              <i n="[Consolidated Data model].[particular].&amp;[Profit before tax]" c="Profit before tax" nd="1"/>
              <i n="[Consolidated Data model].[particular].&amp;[Promoters]" c="Promoters" nd="1"/>
              <i n="[Consolidated Data model].[particular].&amp;[Public]" c="Public" nd="1"/>
              <i n="[Consolidated Data model].[particular].&amp;[Reserves]" c="Reserves" nd="1"/>
              <i n="[Consolidated Data model].[particular].&amp;[Tax %]" c="Tax %" nd="1"/>
              <i n="[Consolidated Data model].[particular].&amp;[Total Assets]" c="Total Assets" nd="1"/>
              <i n="[Consolidated Data model].[particular].&amp;[Total Liabilities]" c="Total Liabilities" nd="1"/>
            </range>
          </ranges>
        </level>
      </levels>
      <selections count="1">
        <selection n="[Consolidated Data model].[particular].&amp;[Sales]"/>
      </selections>
    </olap>
  </data>
  <extLst>
    <x:ext xmlns:x15="http://schemas.microsoft.com/office/spreadsheetml/2010/11/main" uri="{470722E0-AACD-4C17-9CDC-17EF765DBC7E}">
      <x15:slicerCacheHideItemsWithNoData count="1">
        <x15:slicerCacheOlapLevelName uniqueName="[Consolidated Data model].[particular].[particular]" count="27"/>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ticular1" xr10:uid="{5B2FC80B-4D85-43E4-9B13-62D7ABBFBAFE}" sourceName="[Consolidated Data model].[particular]">
  <pivotTables>
    <pivotTable tabId="45" name="PivotTable19"/>
  </pivotTables>
  <data>
    <olap pivotCacheId="55780199">
      <levels count="2">
        <level uniqueName="[Consolidated Data model].[particular].[(All)]" sourceCaption="(All)" count="0"/>
        <level uniqueName="[Consolidated Data model].[particular].[particular]" sourceCaption="particular" count="33">
          <ranges>
            <range startItem="0">
              <i n="[Consolidated Data model].[particular].&amp;[Borrowings]" c="Borrowings"/>
              <i n="[Consolidated Data model].[particular].&amp;[Investments]" c="Investments"/>
              <i n="[Consolidated Data model].[particular].&amp;[No. of Shareholders]" c="No. of Shareholders"/>
              <i n="[Consolidated Data model].[particular].&amp;[Cash from Financing Activity]" c="Cash from Financing Activity" nd="1"/>
              <i n="[Consolidated Data model].[particular].&amp;[Cash from Investing Activity]" c="Cash from Investing Activity" nd="1"/>
              <i n="[Consolidated Data model].[particular].&amp;[Cash from Operating Activity]" c="Cash from Operating Activity" nd="1"/>
              <i n="[Consolidated Data model].[particular].&amp;[Current Assets]" c="Current Assets" nd="1"/>
              <i n="[Consolidated Data model].[particular].&amp;[CWIP]" c="CWIP" nd="1"/>
              <i n="[Consolidated Data model].[particular].&amp;[Depreciation]" c="Depreciation" nd="1"/>
              <i n="[Consolidated Data model].[particular].&amp;[DIIs]" c="DIIs" nd="1"/>
              <i n="[Consolidated Data model].[particular].&amp;[Dividend Payout %]" c="Dividend Payout %" nd="1"/>
              <i n="[Consolidated Data model].[particular].&amp;[EPS in Rs]" c="EPS in Rs" nd="1"/>
              <i n="[Consolidated Data model].[particular].&amp;[Equity Capital]" c="Equity Capital" nd="1"/>
              <i n="[Consolidated Data model].[particular].&amp;[Expenses]" c="Expenses" nd="1"/>
              <i n="[Consolidated Data model].[particular].&amp;[FIIs]" c="FIIs" nd="1"/>
              <i n="[Consolidated Data model].[particular].&amp;[Fixed Assets]" c="Fixed Assets" nd="1"/>
              <i n="[Consolidated Data model].[particular].&amp;[Government]" c="Government" nd="1"/>
              <i n="[Consolidated Data model].[particular].&amp;[Interest]" c="Interest" nd="1"/>
              <i n="[Consolidated Data model].[particular].&amp;[Net Cash Flow]" c="Net Cash Flow" nd="1"/>
              <i n="[Consolidated Data model].[particular].&amp;[Net Profit]" c="Net Profit" nd="1"/>
              <i n="[Consolidated Data model].[particular].&amp;[Operating Profit]" c="Operating Profit" nd="1"/>
              <i n="[Consolidated Data model].[particular].&amp;[OPM %]" c="OPM %" nd="1"/>
              <i n="[Consolidated Data model].[particular].&amp;[Other Income]" c="Other Income" nd="1"/>
              <i n="[Consolidated Data model].[particular].&amp;[Other Liabilities]" c="Other Liabilities" nd="1"/>
              <i n="[Consolidated Data model].[particular].&amp;[Others]" c="Others" nd="1"/>
              <i n="[Consolidated Data model].[particular].&amp;[Profit before tax]" c="Profit before tax" nd="1"/>
              <i n="[Consolidated Data model].[particular].&amp;[Promoters]" c="Promoters" nd="1"/>
              <i n="[Consolidated Data model].[particular].&amp;[Public]" c="Public" nd="1"/>
              <i n="[Consolidated Data model].[particular].&amp;[Reserves]" c="Reserves" nd="1"/>
              <i n="[Consolidated Data model].[particular].&amp;[Sales]" c="Sales" nd="1"/>
              <i n="[Consolidated Data model].[particular].&amp;[Tax %]" c="Tax %" nd="1"/>
              <i n="[Consolidated Data model].[particular].&amp;[Total Assets]" c="Total Assets" nd="1"/>
              <i n="[Consolidated Data model].[particular].&amp;[Total Liabilities]" c="Total Liabilities" nd="1"/>
            </range>
          </ranges>
        </level>
      </levels>
      <selections count="1">
        <selection n="[Consolidated Data model].[particular].&amp;[No. of Shareholders]"/>
      </selections>
    </olap>
  </data>
  <extLst>
    <x:ext xmlns:x15="http://schemas.microsoft.com/office/spreadsheetml/2010/11/main" uri="{470722E0-AACD-4C17-9CDC-17EF765DBC7E}">
      <x15:slicerCacheHideItemsWithNoData count="1">
        <x15:slicerCacheOlapLevelName uniqueName="[Consolidated Data model].[particular].[particular]" count="30"/>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ticular2" xr10:uid="{0AA3F48C-B53C-4032-9B5E-ACE096B1DAB6}" sourceName="[Consolidated Data model].[particular]">
  <pivotTables>
    <pivotTable tabId="45" name="PivotTable11"/>
  </pivotTables>
  <data>
    <olap pivotCacheId="55780199">
      <levels count="2">
        <level uniqueName="[Consolidated Data model].[particular].[(All)]" sourceCaption="(All)" count="0"/>
        <level uniqueName="[Consolidated Data model].[particular].[particular]" sourceCaption="particular" count="33">
          <ranges>
            <range startItem="0">
              <i n="[Consolidated Data model].[particular].&amp;[Cash from Operating Activity]" c="Cash from Operating Activity"/>
              <i n="[Consolidated Data model].[particular].&amp;[Net Cash Flow]" c="Net Cash Flow"/>
              <i n="[Consolidated Data model].[particular].&amp;[Total Assets]" c="Total Assets"/>
              <i n="[Consolidated Data model].[particular].&amp;[Borrowings]" c="Borrowings" nd="1"/>
              <i n="[Consolidated Data model].[particular].&amp;[Cash from Financing Activity]" c="Cash from Financing Activity" nd="1"/>
              <i n="[Consolidated Data model].[particular].&amp;[Cash from Investing Activity]" c="Cash from Investing Activity" nd="1"/>
              <i n="[Consolidated Data model].[particular].&amp;[Current Assets]" c="Current Assets" nd="1"/>
              <i n="[Consolidated Data model].[particular].&amp;[CWIP]" c="CWIP" nd="1"/>
              <i n="[Consolidated Data model].[particular].&amp;[Depreciation]" c="Depreciation" nd="1"/>
              <i n="[Consolidated Data model].[particular].&amp;[DIIs]" c="DIIs" nd="1"/>
              <i n="[Consolidated Data model].[particular].&amp;[Dividend Payout %]" c="Dividend Payout %" nd="1"/>
              <i n="[Consolidated Data model].[particular].&amp;[EPS in Rs]" c="EPS in Rs" nd="1"/>
              <i n="[Consolidated Data model].[particular].&amp;[Equity Capital]" c="Equity Capital" nd="1"/>
              <i n="[Consolidated Data model].[particular].&amp;[Expenses]" c="Expenses" nd="1"/>
              <i n="[Consolidated Data model].[particular].&amp;[FIIs]" c="FIIs" nd="1"/>
              <i n="[Consolidated Data model].[particular].&amp;[Fixed Assets]" c="Fixed Assets" nd="1"/>
              <i n="[Consolidated Data model].[particular].&amp;[Government]" c="Government" nd="1"/>
              <i n="[Consolidated Data model].[particular].&amp;[Interest]" c="Interest" nd="1"/>
              <i n="[Consolidated Data model].[particular].&amp;[Investments]" c="Investments" nd="1"/>
              <i n="[Consolidated Data model].[particular].&amp;[Net Profit]" c="Net Profit" nd="1"/>
              <i n="[Consolidated Data model].[particular].&amp;[No. of Shareholders]" c="No. of Shareholders" nd="1"/>
              <i n="[Consolidated Data model].[particular].&amp;[Operating Profit]" c="Operating Profit" nd="1"/>
              <i n="[Consolidated Data model].[particular].&amp;[OPM %]" c="OPM %" nd="1"/>
              <i n="[Consolidated Data model].[particular].&amp;[Other Income]" c="Other Income" nd="1"/>
              <i n="[Consolidated Data model].[particular].&amp;[Other Liabilities]" c="Other Liabilities" nd="1"/>
              <i n="[Consolidated Data model].[particular].&amp;[Others]" c="Others" nd="1"/>
              <i n="[Consolidated Data model].[particular].&amp;[Profit before tax]" c="Profit before tax" nd="1"/>
              <i n="[Consolidated Data model].[particular].&amp;[Promoters]" c="Promoters" nd="1"/>
              <i n="[Consolidated Data model].[particular].&amp;[Public]" c="Public" nd="1"/>
              <i n="[Consolidated Data model].[particular].&amp;[Reserves]" c="Reserves" nd="1"/>
              <i n="[Consolidated Data model].[particular].&amp;[Sales]" c="Sales" nd="1"/>
              <i n="[Consolidated Data model].[particular].&amp;[Tax %]" c="Tax %" nd="1"/>
              <i n="[Consolidated Data model].[particular].&amp;[Total Liabilities]" c="Total Liabilities" nd="1"/>
            </range>
          </ranges>
        </level>
      </levels>
      <selections count="1">
        <selection n="[Consolidated Data model].[particular].&amp;[Cash from Operating Activity]"/>
      </selections>
    </olap>
  </data>
  <extLst>
    <x:ext xmlns:x15="http://schemas.microsoft.com/office/spreadsheetml/2010/11/main" uri="{470722E0-AACD-4C17-9CDC-17EF765DBC7E}">
      <x15:slicerCacheHideItemsWithNoData count="1">
        <x15:slicerCacheOlapLevelName uniqueName="[Consolidated Data model].[particular].[particular]" count="30"/>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ticular3" xr10:uid="{35FB45B8-3A6D-4BD1-9D66-58243302EB1E}" sourceName="[FinancialData].[particular]">
  <pivotTables>
    <pivotTable tabId="58" name="PivotTable3"/>
  </pivotTables>
  <data>
    <olap pivotCacheId="474018266">
      <levels count="2">
        <level uniqueName="[FinancialData].[particular].[(All)]" sourceCaption="(All)" count="0"/>
        <level uniqueName="[FinancialData].[particular].[particular]" sourceCaption="particular" count="33">
          <ranges>
            <range startItem="0">
              <i n="[FinancialData].[particular].&amp;[EPS in Rs]" c="EPS in Rs"/>
              <i n="[FinancialData].[particular].&amp;[Equity Capital]" c="Equity Capital"/>
              <i n="[FinancialData].[particular].&amp;[Net Profit]" c="Net Profit"/>
              <i n="[FinancialData].[particular].&amp;[Operating Profit]" c="Operating Profit"/>
              <i n="[FinancialData].[particular].&amp;[Sales]" c="Sales"/>
              <i n="[FinancialData].[particular].&amp;[Borrowings]" c="Borrowings" nd="1"/>
              <i n="[FinancialData].[particular].&amp;[Cash from Financing Activity]" c="Cash from Financing Activity" nd="1"/>
              <i n="[FinancialData].[particular].&amp;[Cash from Investing Activity]" c="Cash from Investing Activity" nd="1"/>
              <i n="[FinancialData].[particular].&amp;[Cash from Operating Activity]" c="Cash from Operating Activity" nd="1"/>
              <i n="[FinancialData].[particular].&amp;[Current Assets]" c="Current Assets" nd="1"/>
              <i n="[FinancialData].[particular].&amp;[CWIP]" c="CWIP" nd="1"/>
              <i n="[FinancialData].[particular].&amp;[Depreciation]" c="Depreciation" nd="1"/>
              <i n="[FinancialData].[particular].&amp;[DIIs]" c="DIIs" nd="1"/>
              <i n="[FinancialData].[particular].&amp;[Dividend Payout %]" c="Dividend Payout %" nd="1"/>
              <i n="[FinancialData].[particular].&amp;[Expenses]" c="Expenses" nd="1"/>
              <i n="[FinancialData].[particular].&amp;[FIIs]" c="FIIs" nd="1"/>
              <i n="[FinancialData].[particular].&amp;[Fixed Assets]" c="Fixed Assets" nd="1"/>
              <i n="[FinancialData].[particular].&amp;[Government]" c="Government" nd="1"/>
              <i n="[FinancialData].[particular].&amp;[Interest]" c="Interest" nd="1"/>
              <i n="[FinancialData].[particular].&amp;[Investments]" c="Investments" nd="1"/>
              <i n="[FinancialData].[particular].&amp;[Net Cash Flow]" c="Net Cash Flow" nd="1"/>
              <i n="[FinancialData].[particular].&amp;[No. of Shareholders]" c="No. of Shareholders" nd="1"/>
              <i n="[FinancialData].[particular].&amp;[OPM %]" c="OPM %" nd="1"/>
              <i n="[FinancialData].[particular].&amp;[Other Income]" c="Other Income" nd="1"/>
              <i n="[FinancialData].[particular].&amp;[Other Liabilities]" c="Other Liabilities" nd="1"/>
              <i n="[FinancialData].[particular].&amp;[Others]" c="Others" nd="1"/>
              <i n="[FinancialData].[particular].&amp;[Profit before tax]" c="Profit before tax" nd="1"/>
              <i n="[FinancialData].[particular].&amp;[Promoters]" c="Promoters" nd="1"/>
              <i n="[FinancialData].[particular].&amp;[Public]" c="Public" nd="1"/>
              <i n="[FinancialData].[particular].&amp;[Reserves]" c="Reserves" nd="1"/>
              <i n="[FinancialData].[particular].&amp;[Tax %]" c="Tax %" nd="1"/>
              <i n="[FinancialData].[particular].&amp;[Total Assets]" c="Total Assets" nd="1"/>
              <i n="[FinancialData].[particular].&amp;[Total Liabilities]" c="Total Liabilities" nd="1"/>
            </range>
          </ranges>
        </level>
      </levels>
      <selections count="1">
        <selection n="[FinancialData].[particular].&amp;[EPS in Rs]"/>
      </selections>
    </olap>
  </data>
  <extLst>
    <x:ext xmlns:x15="http://schemas.microsoft.com/office/spreadsheetml/2010/11/main" uri="{470722E0-AACD-4C17-9CDC-17EF765DBC7E}">
      <x15:slicerCacheHideItemsWithNoData count="1">
        <x15:slicerCacheOlapLevelName uniqueName="[FinancialData].[particular].[particular]" count="28"/>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43D37DD-57F8-4DE7-8EF5-46E170C4F822}" sourceName="[FinancialData].[Year]">
  <pivotTables>
    <pivotTable tabId="58" name="PivotTable3"/>
  </pivotTables>
  <data>
    <olap pivotCacheId="474018266">
      <levels count="2">
        <level uniqueName="[FinancialData].[Year].[(All)]" sourceCaption="(All)" count="0"/>
        <level uniqueName="[FinancialData].[Year].[Year]" sourceCaption="Year" count="5">
          <ranges>
            <range startItem="0">
              <i n="[FinancialData].[Year].&amp;[Mar 2020]" c="Mar 2020"/>
              <i n="[FinancialData].[Year].&amp;[Mar 2021]" c="Mar 2021"/>
              <i n="[FinancialData].[Year].&amp;[Mar 2022]" c="Mar 2022"/>
              <i n="[FinancialData].[Year].&amp;[Mar 2023]" c="Mar 2023"/>
              <i n="[FinancialData].[Year].&amp;[Mar 2024]" c="Mar 2024"/>
            </range>
          </ranges>
        </level>
      </levels>
      <selections count="1">
        <selection n="[FinancialData].[Year].&amp;[Mar 2023]"/>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xr10:uid="{FA22325E-892A-4446-94B7-2CB73EC33E63}" cache="Slicer_Company" caption="Company" level="1" rowHeight="247650"/>
  <slicer name="particular" xr10:uid="{4E9EF6A0-18AF-48EC-A680-02B794FB213F}" cache="Slicer_particular" caption="particular" level="1" rowHeight="247650"/>
  <slicer name="particular 1" xr10:uid="{5DE6FF08-0E10-487B-BB44-F677571A8AEE}" cache="Slicer_particular1" caption="particular"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ny 1" xr10:uid="{227A7167-990C-429D-9755-B609BA25C03C}" cache="Slicer_Company" caption="Company" showCaption="0" level="1" style="logo 3" rowHeight="731520"/>
  <slicer name="particular 2" xr10:uid="{FF096FA0-5232-497C-ACC6-E0E63FBD2177}" cache="Slicer_particular" caption="particular" columnCount="2" showCaption="0" level="1" style="logo 2" rowHeight="365760"/>
  <slicer name="particular 3" xr10:uid="{43F3134F-6330-4B50-BA91-9E3914B2BECE}" cache="Slicer_particular1" caption="particular" showCaption="0" level="1" style="logo 4" rowHeight="274320"/>
  <slicer name="particular 4" xr10:uid="{5E954EBC-1526-4FB9-B52D-332CA9F8F4FE}" cache="Slicer_particular2" caption="particular" showCaption="0" level="1" style="logo" rowHeight="27432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rticular 5" xr10:uid="{A092B68E-CB12-4CA1-ABAD-A975718FF789}" cache="Slicer_particular3" caption="particular" columnCount="3" showCaption="0" level="1" style="logo 3" rowHeight="457200"/>
  <slicer name="Year" xr10:uid="{4DDBE9EA-282F-4CC7-95BC-70A3C204A1E2}" cache="Slicer_Year" caption="Year" columnCount="5" showCaption="0" level="1" style="logo 4" rowHeight="4572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EF47F4-5A85-4A0C-BBDA-BD3FDCBCE3FA}" name="FinancialData" displayName="FinancialData" ref="A1:D486" tableType="queryTable" totalsRowShown="0">
  <autoFilter ref="A1:D486" xr:uid="{6BEF47F4-5A85-4A0C-BBDA-BD3FDCBCE3FA}"/>
  <tableColumns count="4">
    <tableColumn id="1" xr3:uid="{06C7E8EE-04A3-4982-9BF6-159B0DCD7C4C}" uniqueName="1" name="particular" queryTableFieldId="1" dataDxfId="12"/>
    <tableColumn id="2" xr3:uid="{E9FB9B4F-1025-40E0-8313-03F4EDCF43E6}" uniqueName="2" name="Company" queryTableFieldId="2" dataDxfId="20"/>
    <tableColumn id="3" xr3:uid="{7DF6D5BF-CE7F-45D3-B49A-EE5252EE062C}" uniqueName="3" name="Year" queryTableFieldId="3" dataDxfId="19"/>
    <tableColumn id="4" xr3:uid="{FEA0B626-D7FD-4C70-9B89-E5841766124F}" uniqueName="4" name="Value" queryTableFieldId="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524A8C-3283-4D58-8001-44B45F51977A}" name="Consolidated_Data" displayName="Consolidated_Data" ref="A1:G98" tableType="queryTable" totalsRowShown="0" headerRowDxfId="18" dataDxfId="17">
  <autoFilter ref="A1:G98" xr:uid="{7D524A8C-3283-4D58-8001-44B45F51977A}"/>
  <tableColumns count="7">
    <tableColumn id="1" xr3:uid="{4157D2C5-CF52-4ADF-89C7-BB27A500605A}" uniqueName="1" name="particular" queryTableFieldId="1" dataDxfId="6"/>
    <tableColumn id="2" xr3:uid="{E22E352F-5852-4F4A-8755-F12AFA8EFA1B}" uniqueName="2" name="Mar 2020" queryTableFieldId="2" dataDxfId="5"/>
    <tableColumn id="3" xr3:uid="{A081DA5C-C832-4553-8A5D-C0AB11C88CA7}" uniqueName="3" name="Mar 2021" queryTableFieldId="3" dataDxfId="4"/>
    <tableColumn id="4" xr3:uid="{53ACD06E-0510-4D37-B17E-AA12FF000D9A}" uniqueName="4" name="Mar 2022" queryTableFieldId="4" dataDxfId="3"/>
    <tableColumn id="5" xr3:uid="{0DEDD61C-E36E-48E3-9D6C-858E51C8864A}" uniqueName="5" name="Mar 2023" queryTableFieldId="5" dataDxfId="2"/>
    <tableColumn id="6" xr3:uid="{44C0862F-739A-4133-B5A0-717C5E0CC077}" uniqueName="6" name="Mar 2024" queryTableFieldId="6" dataDxfId="1"/>
    <tableColumn id="7" xr3:uid="{BF7E050F-D6D6-4739-853F-23403607F360}" uniqueName="7" name="Company" queryTableFieldId="7" dataDxfId="0">
      <calculatedColumnFormula>IF(COUNTIF('TATA RAW DATA'!B:B, B2) &gt; 0, 'TATA RAW DATA'!$H$42,
    IF(COUNTIF('JSW RAW DATA'!B:B, B2) &gt; 0, 'TATA RAW DATA'!$H$43,
        IF(COUNTIF('SAIL RAW DATA'!B:B, B2) &gt; 0, 'TATA RAW DATA'!$H$44,
            "Not Found"
        )
    )
)</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184EEAD-D3A6-49A1-8D3C-A778E2EA06EA}" name="Logo_table" displayName="Logo_table" ref="H6:J9" totalsRowShown="0">
  <autoFilter ref="H6:J9" xr:uid="{A184EEAD-D3A6-49A1-8D3C-A778E2EA06EA}"/>
  <tableColumns count="3">
    <tableColumn id="1" xr3:uid="{BAC938B3-2802-444A-B5D2-990D40B9FF6A}" name="Company Name"/>
    <tableColumn id="4" xr3:uid="{4B596C3B-0DBD-4F39-B061-25D52DFA8BF7}" name="image" dataDxfId="16">
      <calculatedColumnFormula>tatapic</calculatedColumnFormula>
    </tableColumn>
    <tableColumn id="5" xr3:uid="{2C187FD8-1878-4F01-AA62-4A1A83ED2211}" name="image url"/>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84E7D26-428C-434F-8629-4F52D1CDFA69}" name="JSW_RAW_DATA" displayName="JSW_RAW_DATA" ref="A1:F34" tableType="queryTable" totalsRowShown="0">
  <autoFilter ref="A1:F34" xr:uid="{384E7D26-428C-434F-8629-4F52D1CDFA69}"/>
  <tableColumns count="6">
    <tableColumn id="1" xr3:uid="{3E5601DA-9C21-48E5-A1F7-D975E32A30BA}" uniqueName="1" name="particular" queryTableFieldId="1" dataDxfId="15"/>
    <tableColumn id="2" xr3:uid="{CD6C62D6-E565-4DDF-B024-EDAABC7ADEA9}" uniqueName="2" name="Mar 2020" queryTableFieldId="7" dataDxfId="11" dataCellStyle="Percent"/>
    <tableColumn id="3" xr3:uid="{2740CA27-0222-4787-867B-71FFE52B22F7}" uniqueName="3" name="Mar 2021" queryTableFieldId="8" dataDxfId="10" dataCellStyle="Percent"/>
    <tableColumn id="4" xr3:uid="{50AA4197-4EBE-4C77-B413-273C3C48B94E}" uniqueName="4" name="Mar 2022" queryTableFieldId="9" dataDxfId="9" dataCellStyle="Percent"/>
    <tableColumn id="5" xr3:uid="{697AC85D-3CAA-4F77-AD7E-2D147C088297}" uniqueName="5" name="Mar 2023" queryTableFieldId="10" dataDxfId="8" dataCellStyle="Percent"/>
    <tableColumn id="6" xr3:uid="{E6EB560F-3913-4E09-9C26-2538E895FA2C}" uniqueName="6" name="Mar 2024" queryTableFieldId="11" dataDxfId="7" dataCellStyle="Percent"/>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9857A87-C75C-4058-A2D2-5C60B43FF4F9}" name="TATA_RAW_DATA" displayName="TATA_RAW_DATA" ref="A1:F33" tableType="queryTable" totalsRowShown="0">
  <autoFilter ref="A1:F33" xr:uid="{29857A87-C75C-4058-A2D2-5C60B43FF4F9}"/>
  <tableColumns count="6">
    <tableColumn id="7" xr3:uid="{6D70ECDB-9E85-4726-8E65-764FDF87AAF0}" uniqueName="7" name="particular" queryTableFieldId="13" dataDxfId="14"/>
    <tableColumn id="2" xr3:uid="{41B963B3-997D-4B42-B955-136051771EEC}" uniqueName="2" name="Mar 2020" queryTableFieldId="8"/>
    <tableColumn id="3" xr3:uid="{B6047821-9740-4839-8EE0-7953FC5A558F}" uniqueName="3" name="Mar 2021" queryTableFieldId="9"/>
    <tableColumn id="4" xr3:uid="{11413CEC-117D-4A39-A2F4-E4FE124EB1B0}" uniqueName="4" name="Mar 2022" queryTableFieldId="10"/>
    <tableColumn id="5" xr3:uid="{72CCA770-2EDE-4329-B354-5F30D6D5467A}" uniqueName="5" name="Mar 2023" queryTableFieldId="11"/>
    <tableColumn id="6" xr3:uid="{B17EB978-8E1D-48DB-AF97-093EA07DC06B}" uniqueName="6" name="Mar 2024" queryTableFieldId="1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FD278B63-772D-4803-8263-869D8F686BF1}" name="SAIL_RAW_DATA" displayName="SAIL_RAW_DATA" ref="A1:F33" tableType="queryTable" totalsRowShown="0">
  <autoFilter ref="A1:F33" xr:uid="{FD278B63-772D-4803-8263-869D8F686BF1}"/>
  <tableColumns count="6">
    <tableColumn id="1" xr3:uid="{BD65184B-6A30-4B4F-9142-AE6AECB475C3}" uniqueName="1" name="particular" queryTableFieldId="1" dataDxfId="13"/>
    <tableColumn id="2" xr3:uid="{0266F2A7-A701-4DA1-9BBA-E1487181B53C}" uniqueName="2" name="Mar 2020" queryTableFieldId="7"/>
    <tableColumn id="3" xr3:uid="{A452093D-98DD-4028-A9E9-78A6A5513E52}" uniqueName="3" name="Mar 2021" queryTableFieldId="8"/>
    <tableColumn id="4" xr3:uid="{E156D602-C3D6-496B-BE42-87537CA69696}" uniqueName="4" name="Mar 2022" queryTableFieldId="9"/>
    <tableColumn id="5" xr3:uid="{6916C7E2-69F5-4EE5-907C-CCE3F880B20B}" uniqueName="5" name="Mar 2023" queryTableFieldId="10"/>
    <tableColumn id="6" xr3:uid="{943359A2-8D00-4766-B222-CA8D10EB942D}" uniqueName="6" name="Mar 2024" queryTableFieldId="1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vmlDrawing" Target="../drawings/vmlDrawing1.v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4.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F1C8F-A389-41C1-B836-EE9FF4B62097}">
  <sheetPr codeName="Sheet1">
    <tabColor theme="3" tint="0.499984740745262"/>
    <pageSetUpPr fitToPage="1"/>
  </sheetPr>
  <dimension ref="A1:S64"/>
  <sheetViews>
    <sheetView showGridLines="0" zoomScale="99" zoomScaleNormal="100" workbookViewId="0">
      <pane ySplit="3" topLeftCell="A4" activePane="bottomLeft" state="frozen"/>
      <selection pane="bottomLeft" activeCell="B1" sqref="B1:C1"/>
    </sheetView>
  </sheetViews>
  <sheetFormatPr defaultRowHeight="14.4" x14ac:dyDescent="0.3"/>
  <cols>
    <col min="1" max="1" width="1.88671875" style="1" customWidth="1"/>
    <col min="2" max="2" width="31.88671875" style="1" customWidth="1"/>
    <col min="3" max="3" width="24.33203125" style="1" customWidth="1"/>
    <col min="4" max="4" width="33.33203125" style="1" customWidth="1"/>
    <col min="5" max="7" width="26.77734375" style="1" customWidth="1"/>
    <col min="8" max="16384" width="8.88671875" style="1"/>
  </cols>
  <sheetData>
    <row r="1" spans="1:19" ht="32.4" customHeight="1" x14ac:dyDescent="0.55000000000000004">
      <c r="A1" s="46" t="s">
        <v>23</v>
      </c>
      <c r="B1" s="54" t="s">
        <v>40</v>
      </c>
      <c r="C1" s="54"/>
      <c r="D1" s="48" t="e" vm="7">
        <f>IF(B1='logo sheet'!H7,tatapic,IF(HistoricalFS!B1='logo sheet'!H8,JSWpic,SAILpic))</f>
        <v>#VALUE!</v>
      </c>
      <c r="E1" s="46"/>
      <c r="F1" s="46"/>
      <c r="G1" s="46"/>
      <c r="R1" s="1">
        <f>MATCH($B$1, Logo_table[Company Name], 0)</f>
        <v>3</v>
      </c>
      <c r="S1" s="1" t="e" cm="1">
        <f t="array" ref="S1">INDEX(#REF!, $R$1)</f>
        <v>#REF!</v>
      </c>
    </row>
    <row r="2" spans="1:19" s="27" customFormat="1" ht="19.8" customHeight="1" x14ac:dyDescent="0.3">
      <c r="A2" s="29"/>
      <c r="B2" s="50" t="str">
        <f>"Historical Financial Statement - "&amp;B1</f>
        <v>Historical Financial Statement - Steel Authority of India Ltd</v>
      </c>
      <c r="C2" s="50"/>
      <c r="D2" s="50"/>
      <c r="E2" s="50"/>
      <c r="F2" s="50"/>
      <c r="G2" s="50"/>
    </row>
    <row r="3" spans="1:19" s="27" customFormat="1" ht="19.8" customHeight="1" x14ac:dyDescent="0.3">
      <c r="A3" s="29"/>
      <c r="B3" s="29" t="s">
        <v>37</v>
      </c>
      <c r="C3" s="47" t="s">
        <v>0</v>
      </c>
      <c r="D3" s="47" t="s">
        <v>1</v>
      </c>
      <c r="E3" s="47" t="s">
        <v>2</v>
      </c>
      <c r="F3" s="47" t="s">
        <v>3</v>
      </c>
      <c r="G3" s="47" t="s">
        <v>4</v>
      </c>
    </row>
    <row r="4" spans="1:19" x14ac:dyDescent="0.3">
      <c r="B4" s="12"/>
      <c r="C4" s="11"/>
      <c r="D4" s="11"/>
      <c r="E4" s="11"/>
      <c r="F4" s="11"/>
      <c r="G4" s="11"/>
    </row>
    <row r="5" spans="1:19" x14ac:dyDescent="0.3">
      <c r="A5" s="1" t="s">
        <v>23</v>
      </c>
      <c r="B5" s="13" t="s">
        <v>36</v>
      </c>
      <c r="C5" s="14"/>
      <c r="D5" s="14"/>
      <c r="E5" s="14"/>
      <c r="F5" s="14"/>
      <c r="G5" s="14"/>
    </row>
    <row r="6" spans="1:19" x14ac:dyDescent="0.3">
      <c r="B6" s="1" t="s">
        <v>35</v>
      </c>
      <c r="C6" s="4">
        <f>INDEX(CHOOSE(MATCH($B$1,'TATA RAW DATA'!$H$42:$H$44, 0), TataSteel_Data, JSW_Data, Sail_Data),
MATCH($B6, 'TATA RAW DATA'!$A$1:$A$33, 0),
MATCH(C$3, 'TATA RAW DATA'!$A$1:$F$1, 0))</f>
        <v>61664</v>
      </c>
      <c r="D6" s="4">
        <f>INDEX(CHOOSE(MATCH($B$1,'TATA RAW DATA'!$H$42:$H$44, 0), TataSteel_Data, JSW_Data, Sail_Data),
MATCH($B6, 'TATA RAW DATA'!$A$1:$A$33, 0),
MATCH(D$3, 'TATA RAW DATA'!$A$1:$F$1, 0))</f>
        <v>69114</v>
      </c>
      <c r="E6" s="4">
        <f>INDEX(CHOOSE(MATCH($B$1,'TATA RAW DATA'!$H$42:$H$44, 0), TataSteel_Data, JSW_Data, Sail_Data),
MATCH($B6, 'TATA RAW DATA'!$A$1:$A$33, 0),
MATCH(E$3, 'TATA RAW DATA'!$A$1:$F$1, 0))</f>
        <v>103477</v>
      </c>
      <c r="F6" s="4">
        <f>INDEX(CHOOSE(MATCH($B$1,'TATA RAW DATA'!$H$42:$H$44, 0), TataSteel_Data, JSW_Data, Sail_Data),
MATCH($B6, 'TATA RAW DATA'!$A$1:$A$33, 0),
MATCH(F$3, 'TATA RAW DATA'!$A$1:$F$1, 0))</f>
        <v>104448</v>
      </c>
      <c r="G6" s="4">
        <f>INDEX(CHOOSE(MATCH($B$1,'TATA RAW DATA'!$H$42:$H$44, 0), TataSteel_Data, JSW_Data, Sail_Data),
MATCH($B6, 'TATA RAW DATA'!$A$1:$A$33, 0),
MATCH(G$3, 'TATA RAW DATA'!$A$1:$F$1, 0))</f>
        <v>105378</v>
      </c>
    </row>
    <row r="7" spans="1:19" x14ac:dyDescent="0.3">
      <c r="B7" s="8" t="s">
        <v>34</v>
      </c>
      <c r="C7" s="26" t="s">
        <v>85</v>
      </c>
      <c r="D7" s="7">
        <f>D6/C6-1</f>
        <v>0.12081603528801255</v>
      </c>
      <c r="E7" s="7">
        <f>E6/D6-1</f>
        <v>0.49719304337760795</v>
      </c>
      <c r="F7" s="7">
        <f>F6/E6-1</f>
        <v>9.3837277849184719E-3</v>
      </c>
      <c r="G7" s="7">
        <f>G6/F6-1</f>
        <v>8.9039522058822484E-3</v>
      </c>
    </row>
    <row r="8" spans="1:19" ht="24.6" customHeight="1" x14ac:dyDescent="0.3"/>
    <row r="9" spans="1:19" x14ac:dyDescent="0.3">
      <c r="B9" s="1" t="s">
        <v>43</v>
      </c>
      <c r="C9" s="4">
        <f>INDEX(CHOOSE(MATCH($B$1,'TATA RAW DATA'!$H$42:$H$44, 0), TataSteel_Data, JSW_Data, Sail_Data),
MATCH($B9, 'TATA RAW DATA'!$A$1:$A$33, 0),
MATCH(C$3, 'TATA RAW DATA'!$A$1:$F$1, 0))</f>
        <v>51400</v>
      </c>
      <c r="D9" s="4">
        <f>INDEX(CHOOSE(MATCH($B$1,'TATA RAW DATA'!$H$42:$H$44, 0), TataSteel_Data, JSW_Data, Sail_Data),
MATCH($B9, 'TATA RAW DATA'!$A$1:$A$33, 0),
MATCH(D$3, 'TATA RAW DATA'!$A$1:$F$1, 0))</f>
        <v>56337</v>
      </c>
      <c r="E9" s="4">
        <f>INDEX(CHOOSE(MATCH($B$1,'TATA RAW DATA'!$H$42:$H$44, 0), TataSteel_Data, JSW_Data, Sail_Data),
MATCH($B9, 'TATA RAW DATA'!$A$1:$A$33, 0),
MATCH(E$3, 'TATA RAW DATA'!$A$1:$F$1, 0))</f>
        <v>82114</v>
      </c>
      <c r="F9" s="4">
        <f>INDEX(CHOOSE(MATCH($B$1,'TATA RAW DATA'!$H$42:$H$44, 0), TataSteel_Data, JSW_Data, Sail_Data),
MATCH($B9, 'TATA RAW DATA'!$A$1:$A$33, 0),
MATCH(F$3, 'TATA RAW DATA'!$A$1:$F$1, 0))</f>
        <v>96410</v>
      </c>
      <c r="G9" s="4">
        <f>INDEX(CHOOSE(MATCH($B$1,'TATA RAW DATA'!$H$42:$H$44, 0), TataSteel_Data, JSW_Data, Sail_Data),
MATCH($B9, 'TATA RAW DATA'!$A$1:$A$33, 0),
MATCH(G$3, 'TATA RAW DATA'!$A$1:$F$1, 0))</f>
        <v>94229</v>
      </c>
    </row>
    <row r="10" spans="1:19" x14ac:dyDescent="0.3">
      <c r="B10" s="8" t="s">
        <v>87</v>
      </c>
      <c r="C10" s="7">
        <f>C9/C6</f>
        <v>0.83354955889984428</v>
      </c>
      <c r="D10" s="7">
        <f>D9/D6</f>
        <v>0.81513152183349247</v>
      </c>
      <c r="E10" s="7">
        <f>E9/E6</f>
        <v>0.79354832474849479</v>
      </c>
      <c r="F10" s="7">
        <f>F9/F6</f>
        <v>0.9230430453431373</v>
      </c>
      <c r="G10" s="7">
        <f>G9/G6</f>
        <v>0.89419992787868441</v>
      </c>
    </row>
    <row r="12" spans="1:19" x14ac:dyDescent="0.3">
      <c r="B12" s="6" t="s">
        <v>13</v>
      </c>
      <c r="C12" s="10">
        <f>INDEX(CHOOSE(MATCH($B$1,'TATA RAW DATA'!$H$42:$H$44, 0), TataSteel_Data, JSW_Data, Sail_Data),
MATCH($B12, 'TATA RAW DATA'!$A$1:$A$33, 0),
MATCH(C$3, 'TATA RAW DATA'!$A$1:$F$1, 0))</f>
        <v>10264</v>
      </c>
      <c r="D12" s="10">
        <f>INDEX(CHOOSE(MATCH($B$1,'TATA RAW DATA'!$H$42:$H$44, 0), TataSteel_Data, JSW_Data, Sail_Data),
MATCH($B12, 'TATA RAW DATA'!$A$1:$A$33, 0),
MATCH(D$3, 'TATA RAW DATA'!$A$1:$F$1, 0))</f>
        <v>12776</v>
      </c>
      <c r="E12" s="10">
        <f>INDEX(CHOOSE(MATCH($B$1,'TATA RAW DATA'!$H$42:$H$44, 0), TataSteel_Data, JSW_Data, Sail_Data),
MATCH($B12, 'TATA RAW DATA'!$A$1:$A$33, 0),
MATCH(E$3, 'TATA RAW DATA'!$A$1:$F$1, 0))</f>
        <v>21363</v>
      </c>
      <c r="F12" s="10">
        <f>INDEX(CHOOSE(MATCH($B$1,'TATA RAW DATA'!$H$42:$H$44, 0), TataSteel_Data, JSW_Data, Sail_Data),
MATCH($B12, 'TATA RAW DATA'!$A$1:$A$33, 0),
MATCH(F$3, 'TATA RAW DATA'!$A$1:$F$1, 0))</f>
        <v>8038</v>
      </c>
      <c r="G12" s="10">
        <f>INDEX(CHOOSE(MATCH($B$1,'TATA RAW DATA'!$H$42:$H$44, 0), TataSteel_Data, JSW_Data, Sail_Data),
MATCH($B12, 'TATA RAW DATA'!$A$1:$A$33, 0),
MATCH(G$3, 'TATA RAW DATA'!$A$1:$F$1, 0))</f>
        <v>11149</v>
      </c>
    </row>
    <row r="13" spans="1:19" x14ac:dyDescent="0.3">
      <c r="B13" s="8" t="s">
        <v>86</v>
      </c>
      <c r="C13" s="7">
        <f>C12/C6</f>
        <v>0.16645044110015569</v>
      </c>
      <c r="D13" s="7">
        <f>D12/D6</f>
        <v>0.18485400931793847</v>
      </c>
      <c r="E13" s="7">
        <f>E12/E6</f>
        <v>0.20645167525150518</v>
      </c>
      <c r="F13" s="7">
        <f>F12/F6</f>
        <v>7.6956954656862739E-2</v>
      </c>
      <c r="G13" s="7">
        <f>G12/G6</f>
        <v>0.10580007212131565</v>
      </c>
    </row>
    <row r="14" spans="1:19" x14ac:dyDescent="0.3">
      <c r="B14" s="8"/>
      <c r="C14" s="7"/>
      <c r="D14" s="7"/>
      <c r="E14" s="7"/>
      <c r="F14" s="7"/>
      <c r="G14" s="7"/>
    </row>
    <row r="15" spans="1:19" x14ac:dyDescent="0.3">
      <c r="B15" s="1" t="s">
        <v>16</v>
      </c>
      <c r="C15" s="4">
        <f>INDEX(CHOOSE(MATCH($B$1,'TATA RAW DATA'!$H$42:$H$44, 0), TataSteel_Data, JSW_Data, Sail_Data),
MATCH($B15, 'TATA RAW DATA'!$A$1:$A$33, 0),
MATCH(C$3, 'TATA RAW DATA'!$A$1:$F$1, 0))</f>
        <v>3756</v>
      </c>
      <c r="D15" s="4">
        <f>INDEX(CHOOSE(MATCH($B$1,'TATA RAW DATA'!$H$42:$H$44, 0), TataSteel_Data, JSW_Data, Sail_Data),
MATCH($B15, 'TATA RAW DATA'!$A$1:$A$33, 0),
MATCH(D$3, 'TATA RAW DATA'!$A$1:$F$1, 0))</f>
        <v>4103</v>
      </c>
      <c r="E15" s="4">
        <f>INDEX(CHOOSE(MATCH($B$1,'TATA RAW DATA'!$H$42:$H$44, 0), TataSteel_Data, JSW_Data, Sail_Data),
MATCH($B15, 'TATA RAW DATA'!$A$1:$A$33, 0),
MATCH(E$3, 'TATA RAW DATA'!$A$1:$F$1, 0))</f>
        <v>4275</v>
      </c>
      <c r="F15" s="4">
        <f>INDEX(CHOOSE(MATCH($B$1,'TATA RAW DATA'!$H$42:$H$44, 0), TataSteel_Data, JSW_Data, Sail_Data),
MATCH($B15, 'TATA RAW DATA'!$A$1:$A$33, 0),
MATCH(F$3, 'TATA RAW DATA'!$A$1:$F$1, 0))</f>
        <v>4964</v>
      </c>
      <c r="G15" s="4">
        <f>INDEX(CHOOSE(MATCH($B$1,'TATA RAW DATA'!$H$42:$H$44, 0), TataSteel_Data, JSW_Data, Sail_Data),
MATCH($B15, 'TATA RAW DATA'!$A$1:$A$33, 0),
MATCH(G$3, 'TATA RAW DATA'!$A$1:$F$1, 0))</f>
        <v>5278</v>
      </c>
    </row>
    <row r="16" spans="1:19" x14ac:dyDescent="0.3">
      <c r="B16" s="8"/>
      <c r="C16" s="7"/>
      <c r="D16" s="7"/>
      <c r="E16" s="7"/>
      <c r="F16" s="7"/>
      <c r="G16" s="7"/>
    </row>
    <row r="17" spans="2:7" x14ac:dyDescent="0.3">
      <c r="B17" s="6" t="s">
        <v>33</v>
      </c>
      <c r="C17" s="10">
        <f>C12+C23</f>
        <v>14020</v>
      </c>
      <c r="D17" s="10">
        <f>D12+D23</f>
        <v>16879</v>
      </c>
      <c r="E17" s="10">
        <f>E12+E23</f>
        <v>25638</v>
      </c>
      <c r="F17" s="10">
        <f>F12+F23</f>
        <v>13002</v>
      </c>
      <c r="G17" s="10">
        <f>G12+G23</f>
        <v>16427</v>
      </c>
    </row>
    <row r="18" spans="2:7" x14ac:dyDescent="0.3">
      <c r="B18" s="8" t="s">
        <v>32</v>
      </c>
      <c r="C18" s="26">
        <f>C17/C6</f>
        <v>0.22736118318629994</v>
      </c>
      <c r="D18" s="7">
        <f>D17/D6</f>
        <v>0.24421969499667218</v>
      </c>
      <c r="E18" s="7">
        <f>E17/E6</f>
        <v>0.24776520386172773</v>
      </c>
      <c r="F18" s="7">
        <f>F17/F6</f>
        <v>0.12448299632352941</v>
      </c>
      <c r="G18" s="7">
        <f>G17/G6</f>
        <v>0.15588642790715329</v>
      </c>
    </row>
    <row r="20" spans="2:7" x14ac:dyDescent="0.3">
      <c r="B20" s="1" t="s">
        <v>15</v>
      </c>
      <c r="C20" s="4">
        <f>INDEX(CHOOSE(MATCH($B$1,'TATA RAW DATA'!$H$42:$H$44, 0), TataSteel_Data, JSW_Data, Sail_Data),
MATCH($B20, 'TATA RAW DATA'!$A$1:$A$33, 0),
MATCH(C$3, 'TATA RAW DATA'!$A$1:$F$1, 0))</f>
        <v>3487</v>
      </c>
      <c r="D20" s="4">
        <f>INDEX(CHOOSE(MATCH($B$1,'TATA RAW DATA'!$H$42:$H$44, 0), TataSteel_Data, JSW_Data, Sail_Data),
MATCH($B20, 'TATA RAW DATA'!$A$1:$A$33, 0),
MATCH(D$3, 'TATA RAW DATA'!$A$1:$F$1, 0))</f>
        <v>2817</v>
      </c>
      <c r="E20" s="4">
        <f>INDEX(CHOOSE(MATCH($B$1,'TATA RAW DATA'!$H$42:$H$44, 0), TataSteel_Data, JSW_Data, Sail_Data),
MATCH($B20, 'TATA RAW DATA'!$A$1:$A$33, 0),
MATCH(E$3, 'TATA RAW DATA'!$A$1:$F$1, 0))</f>
        <v>1698</v>
      </c>
      <c r="F20" s="4">
        <f>INDEX(CHOOSE(MATCH($B$1,'TATA RAW DATA'!$H$42:$H$44, 0), TataSteel_Data, JSW_Data, Sail_Data),
MATCH($B20, 'TATA RAW DATA'!$A$1:$A$33, 0),
MATCH(F$3, 'TATA RAW DATA'!$A$1:$F$1, 0))</f>
        <v>2037</v>
      </c>
      <c r="G20" s="4">
        <f>INDEX(CHOOSE(MATCH($B$1,'TATA RAW DATA'!$H$42:$H$44, 0), TataSteel_Data, JSW_Data, Sail_Data),
MATCH($B20, 'TATA RAW DATA'!$A$1:$A$33, 0),
MATCH(G$3, 'TATA RAW DATA'!$A$1:$F$1, 0))</f>
        <v>2474</v>
      </c>
    </row>
    <row r="21" spans="2:7" x14ac:dyDescent="0.3">
      <c r="B21" s="8" t="s">
        <v>31</v>
      </c>
      <c r="C21" s="7">
        <f>C20/C6</f>
        <v>5.6548391281785161E-2</v>
      </c>
      <c r="D21" s="7">
        <f>D20/D6</f>
        <v>4.0758746418959976E-2</v>
      </c>
      <c r="E21" s="7">
        <f>E20/E6</f>
        <v>1.6409443644481381E-2</v>
      </c>
      <c r="F21" s="7">
        <f>F20/F6</f>
        <v>1.950252757352941E-2</v>
      </c>
      <c r="G21" s="7">
        <f>G20/G6</f>
        <v>2.3477386171686689E-2</v>
      </c>
    </row>
    <row r="23" spans="2:7" x14ac:dyDescent="0.3">
      <c r="B23" s="1" t="s">
        <v>16</v>
      </c>
      <c r="C23" s="4">
        <f>INDEX(CHOOSE(MATCH($B$1,'TATA RAW DATA'!$H$42:$H$44, 0), TataSteel_Data, JSW_Data, Sail_Data),
MATCH($B23, 'TATA RAW DATA'!$A$1:$A$33, 0),
MATCH(C$3, 'TATA RAW DATA'!$A$1:$F$1, 0))</f>
        <v>3756</v>
      </c>
      <c r="D23" s="4">
        <f>INDEX(CHOOSE(MATCH($B$1,'TATA RAW DATA'!$H$42:$H$44, 0), TataSteel_Data, JSW_Data, Sail_Data),
MATCH($B23, 'TATA RAW DATA'!$A$1:$A$33, 0),
MATCH(D$3, 'TATA RAW DATA'!$A$1:$F$1, 0))</f>
        <v>4103</v>
      </c>
      <c r="E23" s="4">
        <f>INDEX(CHOOSE(MATCH($B$1,'TATA RAW DATA'!$H$42:$H$44, 0), TataSteel_Data, JSW_Data, Sail_Data),
MATCH($B23, 'TATA RAW DATA'!$A$1:$A$33, 0),
MATCH(E$3, 'TATA RAW DATA'!$A$1:$F$1, 0))</f>
        <v>4275</v>
      </c>
      <c r="F23" s="4">
        <f>INDEX(CHOOSE(MATCH($B$1,'TATA RAW DATA'!$H$42:$H$44, 0), TataSteel_Data, JSW_Data, Sail_Data),
MATCH($B23, 'TATA RAW DATA'!$A$1:$A$33, 0),
MATCH(F$3, 'TATA RAW DATA'!$A$1:$F$1, 0))</f>
        <v>4964</v>
      </c>
      <c r="G23" s="4">
        <f>INDEX(CHOOSE(MATCH($B$1,'TATA RAW DATA'!$H$42:$H$44, 0), TataSteel_Data, JSW_Data, Sail_Data),
MATCH($B23, 'TATA RAW DATA'!$A$1:$A$33, 0),
MATCH(G$3, 'TATA RAW DATA'!$A$1:$F$1, 0))</f>
        <v>5278</v>
      </c>
    </row>
    <row r="24" spans="2:7" x14ac:dyDescent="0.3">
      <c r="B24" s="8" t="s">
        <v>30</v>
      </c>
      <c r="C24" s="7">
        <f>C23/C6</f>
        <v>6.0910742086144269E-2</v>
      </c>
      <c r="D24" s="7">
        <f>D23/D6</f>
        <v>5.9365685678733689E-2</v>
      </c>
      <c r="E24" s="7">
        <f>E23/E6</f>
        <v>4.1313528610222562E-2</v>
      </c>
      <c r="F24" s="7">
        <f>F23/F6</f>
        <v>4.7526041666666664E-2</v>
      </c>
      <c r="G24" s="7"/>
    </row>
    <row r="26" spans="2:7" x14ac:dyDescent="0.3">
      <c r="B26" s="6" t="s">
        <v>70</v>
      </c>
      <c r="C26" s="10">
        <f>INDEX(CHOOSE(MATCH($B$1,'TATA RAW DATA'!$H$42:$H$44, 0), TataSteel_Data, JSW_Data, Sail_Data),
MATCH($B26, 'TATA RAW DATA'!$A$1:$A$33, 0),
MATCH(C$3, 'TATA RAW DATA'!$A$1:$F$1, 0))</f>
        <v>3302</v>
      </c>
      <c r="D26" s="10">
        <f>INDEX(CHOOSE(MATCH($B$1,'TATA RAW DATA'!$H$42:$H$44, 0), TataSteel_Data, JSW_Data, Sail_Data),
MATCH($B26, 'TATA RAW DATA'!$A$1:$A$33, 0),
MATCH(D$3, 'TATA RAW DATA'!$A$1:$F$1, 0))</f>
        <v>7206</v>
      </c>
      <c r="E26" s="10">
        <f>INDEX(CHOOSE(MATCH($B$1,'TATA RAW DATA'!$H$42:$H$44, 0), TataSteel_Data, JSW_Data, Sail_Data),
MATCH($B26, 'TATA RAW DATA'!$A$1:$A$33, 0),
MATCH(E$3, 'TATA RAW DATA'!$A$1:$F$1, 0))</f>
        <v>16292</v>
      </c>
      <c r="F26" s="10">
        <f>INDEX(CHOOSE(MATCH($B$1,'TATA RAW DATA'!$H$42:$H$44, 0), TataSteel_Data, JSW_Data, Sail_Data),
MATCH($B26, 'TATA RAW DATA'!$A$1:$A$33, 0),
MATCH(F$3, 'TATA RAW DATA'!$A$1:$F$1, 0))</f>
        <v>2892</v>
      </c>
      <c r="G26" s="10">
        <f>INDEX(CHOOSE(MATCH($B$1,'TATA RAW DATA'!$H$42:$H$44, 0), TataSteel_Data, JSW_Data, Sail_Data),
MATCH($B26, 'TATA RAW DATA'!$A$1:$A$33, 0),
MATCH(G$3, 'TATA RAW DATA'!$A$1:$F$1, 0))</f>
        <v>4062</v>
      </c>
    </row>
    <row r="27" spans="2:7" x14ac:dyDescent="0.3">
      <c r="B27" s="8" t="s">
        <v>88</v>
      </c>
      <c r="C27" s="7">
        <f>C26/C6</f>
        <v>5.354826154644525E-2</v>
      </c>
      <c r="D27" s="7">
        <f>D26/D6</f>
        <v>0.10426252278843649</v>
      </c>
      <c r="E27" s="7">
        <f>E26/E6</f>
        <v>0.15744561593397566</v>
      </c>
      <c r="F27" s="7">
        <f>F26/F6</f>
        <v>2.7688419117647058E-2</v>
      </c>
      <c r="G27" s="7">
        <f>G26/G6</f>
        <v>3.8546945282696581E-2</v>
      </c>
    </row>
    <row r="29" spans="2:7" x14ac:dyDescent="0.3">
      <c r="B29" s="15" t="s">
        <v>18</v>
      </c>
      <c r="C29" s="16">
        <f>INDEX(CHOOSE(MATCH($B$1,'TATA RAW DATA'!$H$42:$H$44, 0), TataSteel_Data, JSW_Data, Sail_Data),
MATCH($B29, 'TATA RAW DATA'!$A$1:$A$33, 0),
MATCH(C$3, 'TATA RAW DATA'!$A$1:$F$1, 0))</f>
        <v>0.36</v>
      </c>
      <c r="D29" s="16">
        <f>INDEX(CHOOSE(MATCH($B$1,'TATA RAW DATA'!$H$42:$H$44, 0), TataSteel_Data, JSW_Data, Sail_Data),
MATCH($B29, 'TATA RAW DATA'!$A$1:$A$33, 0),
MATCH(D$3, 'TATA RAW DATA'!$A$1:$F$1, 0))</f>
        <v>0.42</v>
      </c>
      <c r="E29" s="16">
        <f>INDEX(CHOOSE(MATCH($B$1,'TATA RAW DATA'!$H$42:$H$44, 0), TataSteel_Data, JSW_Data, Sail_Data),
MATCH($B29, 'TATA RAW DATA'!$A$1:$A$33, 0),
MATCH(E$3, 'TATA RAW DATA'!$A$1:$F$1, 0))</f>
        <v>0.25</v>
      </c>
      <c r="F29" s="16">
        <f>INDEX(CHOOSE(MATCH($B$1,'TATA RAW DATA'!$H$42:$H$44, 0), TataSteel_Data, JSW_Data, Sail_Data),
MATCH($B29, 'TATA RAW DATA'!$A$1:$A$33, 0),
MATCH(F$3, 'TATA RAW DATA'!$A$1:$F$1, 0))</f>
        <v>0.25</v>
      </c>
      <c r="G29" s="16">
        <f>INDEX(CHOOSE(MATCH($B$1,'TATA RAW DATA'!$H$42:$H$44, 0), TataSteel_Data, JSW_Data, Sail_Data),
MATCH($B29, 'TATA RAW DATA'!$A$1:$A$33, 0),
MATCH(G$3, 'TATA RAW DATA'!$A$1:$F$1, 0))</f>
        <v>0.24</v>
      </c>
    </row>
    <row r="31" spans="2:7" x14ac:dyDescent="0.3">
      <c r="B31" s="6" t="s">
        <v>29</v>
      </c>
      <c r="C31" s="5">
        <f>INDEX(CHOOSE(MATCH($B$1,'TATA RAW DATA'!$H$42:$H$44, 0), TataSteel_Data, JSW_Data, Sail_Data),
MATCH($B31, 'TATA RAW DATA'!$A$1:$A$33, 0),
MATCH(C$3, 'TATA RAW DATA'!$A$1:$F$1, 0))</f>
        <v>2121</v>
      </c>
      <c r="D31" s="5">
        <f>INDEX(CHOOSE(MATCH($B$1,'TATA RAW DATA'!$H$42:$H$44, 0), TataSteel_Data, JSW_Data, Sail_Data),
MATCH($B31, 'TATA RAW DATA'!$A$1:$A$33, 0),
MATCH(D$3, 'TATA RAW DATA'!$A$1:$F$1, 0))</f>
        <v>4148</v>
      </c>
      <c r="E31" s="5">
        <f>INDEX(CHOOSE(MATCH($B$1,'TATA RAW DATA'!$H$42:$H$44, 0), TataSteel_Data, JSW_Data, Sail_Data),
MATCH($B31, 'TATA RAW DATA'!$A$1:$A$33, 0),
MATCH(E$3, 'TATA RAW DATA'!$A$1:$F$1, 0))</f>
        <v>12243</v>
      </c>
      <c r="F31" s="5">
        <f>INDEX(CHOOSE(MATCH($B$1,'TATA RAW DATA'!$H$42:$H$44, 0), TataSteel_Data, JSW_Data, Sail_Data),
MATCH($B31, 'TATA RAW DATA'!$A$1:$A$33, 0),
MATCH(F$3, 'TATA RAW DATA'!$A$1:$F$1, 0))</f>
        <v>2177</v>
      </c>
      <c r="G31" s="5">
        <f>INDEX(CHOOSE(MATCH($B$1,'TATA RAW DATA'!$H$42:$H$44, 0), TataSteel_Data, JSW_Data, Sail_Data),
MATCH($B31, 'TATA RAW DATA'!$A$1:$A$33, 0),
MATCH(G$3, 'TATA RAW DATA'!$A$1:$F$1, 0))</f>
        <v>3067</v>
      </c>
    </row>
    <row r="32" spans="2:7" x14ac:dyDescent="0.3">
      <c r="B32" s="8" t="s">
        <v>28</v>
      </c>
      <c r="C32" s="7">
        <f>C31/C6</f>
        <v>3.439608199273482E-2</v>
      </c>
      <c r="D32" s="7">
        <f>D31/D6</f>
        <v>6.0016783864340076E-2</v>
      </c>
      <c r="E32" s="7">
        <f>E31/E6</f>
        <v>0.11831614754969703</v>
      </c>
      <c r="F32" s="7">
        <f>F31/F6</f>
        <v>2.0842907475490197E-2</v>
      </c>
      <c r="G32" s="7">
        <f>G31/G6</f>
        <v>2.9104746721327034E-2</v>
      </c>
    </row>
    <row r="34" spans="1:10" x14ac:dyDescent="0.3">
      <c r="B34" s="1" t="s">
        <v>11</v>
      </c>
      <c r="C34" s="1">
        <f>INDEX(CHOOSE(MATCH($B$1,'TATA RAW DATA'!$H$42:$H$44, 0), TataSteel_Data, JSW_Data, Sail_Data),
MATCH($B34, 'TATA RAW DATA'!$A$1:$A$33, 0),
MATCH(C$3, 'TATA RAW DATA'!$A$1:$F$1, 0))</f>
        <v>396449</v>
      </c>
      <c r="D34" s="1">
        <f>INDEX(CHOOSE(MATCH($B$1,'TATA RAW DATA'!$H$42:$H$44, 0), TataSteel_Data, JSW_Data, Sail_Data),
MATCH($B34, 'TATA RAW DATA'!$A$1:$A$33, 0),
MATCH(D$3, 'TATA RAW DATA'!$A$1:$F$1, 0))</f>
        <v>533051</v>
      </c>
      <c r="E34" s="1">
        <f>INDEX(CHOOSE(MATCH($B$1,'TATA RAW DATA'!$H$42:$H$44, 0), TataSteel_Data, JSW_Data, Sail_Data),
MATCH($B34, 'TATA RAW DATA'!$A$1:$A$33, 0),
MATCH(E$3, 'TATA RAW DATA'!$A$1:$F$1, 0))</f>
        <v>1466890</v>
      </c>
      <c r="F34" s="1">
        <f>INDEX(CHOOSE(MATCH($B$1,'TATA RAW DATA'!$H$42:$H$44, 0), TataSteel_Data, JSW_Data, Sail_Data),
MATCH($B34, 'TATA RAW DATA'!$A$1:$A$33, 0),
MATCH(F$3, 'TATA RAW DATA'!$A$1:$F$1, 0))</f>
        <v>1521988</v>
      </c>
      <c r="G34" s="1">
        <f>INDEX(CHOOSE(MATCH($B$1,'TATA RAW DATA'!$H$42:$H$44, 0), TataSteel_Data, JSW_Data, Sail_Data),
MATCH($B34, 'TATA RAW DATA'!$A$1:$A$33, 0),
MATCH(G$3, 'TATA RAW DATA'!$A$1:$F$1, 0))</f>
        <v>1643073</v>
      </c>
    </row>
    <row r="35" spans="1:10" x14ac:dyDescent="0.3">
      <c r="C35" s="9"/>
      <c r="D35" s="9"/>
      <c r="E35" s="9"/>
      <c r="F35" s="9"/>
      <c r="G35" s="9"/>
    </row>
    <row r="36" spans="1:10" x14ac:dyDescent="0.3">
      <c r="B36" s="1" t="s">
        <v>19</v>
      </c>
      <c r="C36" s="9">
        <f>INDEX(CHOOSE(MATCH($B$1,'TATA RAW DATA'!$H$42:$H$44, 0), TataSteel_Data, JSW_Data, Sail_Data),
MATCH($B36, 'TATA RAW DATA'!$A$1:$A$33, 0),
MATCH(C$3, 'TATA RAW DATA'!$A$1:$F$1, 0))</f>
        <v>5.13</v>
      </c>
      <c r="D36" s="9">
        <f>INDEX(CHOOSE(MATCH($B$1,'TATA RAW DATA'!$H$42:$H$44, 0), TataSteel_Data, JSW_Data, Sail_Data),
MATCH($B36, 'TATA RAW DATA'!$A$1:$A$33, 0),
MATCH(D$3, 'TATA RAW DATA'!$A$1:$F$1, 0))</f>
        <v>10.039999999999999</v>
      </c>
      <c r="E36" s="9">
        <f>INDEX(CHOOSE(MATCH($B$1,'TATA RAW DATA'!$H$42:$H$44, 0), TataSteel_Data, JSW_Data, Sail_Data),
MATCH($B36, 'TATA RAW DATA'!$A$1:$A$33, 0),
MATCH(E$3, 'TATA RAW DATA'!$A$1:$F$1, 0))</f>
        <v>29.64</v>
      </c>
      <c r="F36" s="9">
        <f>INDEX(CHOOSE(MATCH($B$1,'TATA RAW DATA'!$H$42:$H$44, 0), TataSteel_Data, JSW_Data, Sail_Data),
MATCH($B36, 'TATA RAW DATA'!$A$1:$A$33, 0),
MATCH(F$3, 'TATA RAW DATA'!$A$1:$F$1, 0))</f>
        <v>5.27</v>
      </c>
      <c r="G36" s="9">
        <f>INDEX(CHOOSE(MATCH($B$1,'TATA RAW DATA'!$H$42:$H$44, 0), TataSteel_Data, JSW_Data, Sail_Data),
MATCH($B36, 'TATA RAW DATA'!$A$1:$A$33, 0),
MATCH(G$3, 'TATA RAW DATA'!$A$1:$F$1, 0))</f>
        <v>7.42</v>
      </c>
    </row>
    <row r="37" spans="1:10" x14ac:dyDescent="0.3">
      <c r="B37" s="8" t="s">
        <v>27</v>
      </c>
      <c r="C37" s="26" t="s">
        <v>85</v>
      </c>
      <c r="D37" s="7">
        <f>IFERROR(D36/C36-1,0)</f>
        <v>0.95711500974658859</v>
      </c>
      <c r="E37" s="7">
        <f>IFERROR(E36/D36-1,0)</f>
        <v>1.9521912350597614</v>
      </c>
      <c r="F37" s="7">
        <f>IFERROR(F36/E36-1,0)</f>
        <v>-0.82219973009446701</v>
      </c>
      <c r="G37" s="7">
        <f>IFERROR(G36/F36-1,0)</f>
        <v>0.40796963946869069</v>
      </c>
    </row>
    <row r="39" spans="1:10" x14ac:dyDescent="0.3">
      <c r="B39" s="1" t="s">
        <v>20</v>
      </c>
      <c r="C39" s="16">
        <f>INDEX(CHOOSE(MATCH($B$1,'TATA RAW DATA'!$H$42:$H$44, 0), TataSteel_Data, JSW_Data, Sail_Data),
MATCH($B39, 'TATA RAW DATA'!$A$1:$A$33, 0),
MATCH(C$3, 'TATA RAW DATA'!$A$1:$F$1, 0))</f>
        <v>0</v>
      </c>
      <c r="D39" s="16">
        <f>INDEX(CHOOSE(MATCH($B$1,'TATA RAW DATA'!$H$42:$H$44, 0), TataSteel_Data, JSW_Data, Sail_Data),
MATCH($B39, 'TATA RAW DATA'!$A$1:$A$33, 0),
MATCH(D$3, 'TATA RAW DATA'!$A$1:$F$1, 0))</f>
        <v>0.28000000000000003</v>
      </c>
      <c r="E39" s="16">
        <f>INDEX(CHOOSE(MATCH($B$1,'TATA RAW DATA'!$H$42:$H$44, 0), TataSteel_Data, JSW_Data, Sail_Data),
MATCH($B39, 'TATA RAW DATA'!$A$1:$A$33, 0),
MATCH(E$3, 'TATA RAW DATA'!$A$1:$F$1, 0))</f>
        <v>0.3</v>
      </c>
      <c r="F39" s="16">
        <f>INDEX(CHOOSE(MATCH($B$1,'TATA RAW DATA'!$H$42:$H$44, 0), TataSteel_Data, JSW_Data, Sail_Data),
MATCH($B39, 'TATA RAW DATA'!$A$1:$A$33, 0),
MATCH(F$3, 'TATA RAW DATA'!$A$1:$F$1, 0))</f>
        <v>0.28000000000000003</v>
      </c>
      <c r="G39" s="16">
        <f>INDEX(CHOOSE(MATCH($B$1,'TATA RAW DATA'!$H$42:$H$44, 0), TataSteel_Data, JSW_Data, Sail_Data),
MATCH($B39, 'TATA RAW DATA'!$A$1:$A$33, 0),
MATCH(G$3, 'TATA RAW DATA'!$A$1:$F$1, 0))</f>
        <v>0.27</v>
      </c>
    </row>
    <row r="42" spans="1:10" x14ac:dyDescent="0.3">
      <c r="A42" s="1" t="s">
        <v>23</v>
      </c>
      <c r="B42" s="13" t="s">
        <v>26</v>
      </c>
      <c r="C42" s="14"/>
      <c r="D42" s="14"/>
      <c r="E42" s="14"/>
      <c r="F42" s="14"/>
      <c r="G42" s="14"/>
    </row>
    <row r="43" spans="1:10" x14ac:dyDescent="0.3">
      <c r="B43" s="1" t="s">
        <v>5</v>
      </c>
      <c r="C43" s="4">
        <f>INDEX(CHOOSE(MATCH($B$1,'TATA RAW DATA'!$H$42:$H$44, 0), TataSteel_Data, JSW_Data, Sail_Data),
MATCH($B43, 'TATA RAW DATA'!$A$1:$A$33, 0),
MATCH(C$3, 'TATA RAW DATA'!$A$1:$F$1, 0))</f>
        <v>4131</v>
      </c>
      <c r="D43" s="4">
        <f>INDEX(CHOOSE(MATCH($B$1,'TATA RAW DATA'!$H$42:$H$44, 0), TataSteel_Data, JSW_Data, Sail_Data),
MATCH($B43, 'TATA RAW DATA'!$A$1:$A$33, 0),
MATCH(D$3, 'TATA RAW DATA'!$A$1:$F$1, 0))</f>
        <v>4131</v>
      </c>
      <c r="E43" s="4">
        <f>INDEX(CHOOSE(MATCH($B$1,'TATA RAW DATA'!$H$42:$H$44, 0), TataSteel_Data, JSW_Data, Sail_Data),
MATCH($B43, 'TATA RAW DATA'!$A$1:$A$33, 0),
MATCH(E$3, 'TATA RAW DATA'!$A$1:$F$1, 0))</f>
        <v>4131</v>
      </c>
      <c r="F43" s="4">
        <f>INDEX(CHOOSE(MATCH($B$1,'TATA RAW DATA'!$H$42:$H$44, 0), TataSteel_Data, JSW_Data, Sail_Data),
MATCH($B43, 'TATA RAW DATA'!$A$1:$A$33, 0),
MATCH(F$3, 'TATA RAW DATA'!$A$1:$F$1, 0))</f>
        <v>4131</v>
      </c>
      <c r="G43" s="4">
        <f>INDEX(CHOOSE(MATCH($B$1,'TATA RAW DATA'!$H$42:$H$44, 0), TataSteel_Data, JSW_Data, Sail_Data),
MATCH($B43, 'TATA RAW DATA'!$A$1:$A$33, 0),
MATCH(G$3, 'TATA RAW DATA'!$A$1:$F$1, 0))</f>
        <v>4131</v>
      </c>
    </row>
    <row r="44" spans="1:10" x14ac:dyDescent="0.3">
      <c r="B44" s="1" t="s">
        <v>6</v>
      </c>
      <c r="C44" s="4">
        <f>INDEX(CHOOSE(MATCH($B$1,'TATA RAW DATA'!$H$42:$H$44, 0), TataSteel_Data, JSW_Data, Sail_Data),
MATCH($B44, 'TATA RAW DATA'!$A$1:$A$33, 0),
MATCH(C$3, 'TATA RAW DATA'!$A$1:$F$1, 0))</f>
        <v>37380</v>
      </c>
      <c r="D44" s="4">
        <f>INDEX(CHOOSE(MATCH($B$1,'TATA RAW DATA'!$H$42:$H$44, 0), TataSteel_Data, JSW_Data, Sail_Data),
MATCH($B44, 'TATA RAW DATA'!$A$1:$A$33, 0),
MATCH(D$3, 'TATA RAW DATA'!$A$1:$F$1, 0))</f>
        <v>41276</v>
      </c>
      <c r="E44" s="4">
        <f>INDEX(CHOOSE(MATCH($B$1,'TATA RAW DATA'!$H$42:$H$44, 0), TataSteel_Data, JSW_Data, Sail_Data),
MATCH($B44, 'TATA RAW DATA'!$A$1:$A$33, 0),
MATCH(E$3, 'TATA RAW DATA'!$A$1:$F$1, 0))</f>
        <v>50081</v>
      </c>
      <c r="F44" s="4">
        <f>INDEX(CHOOSE(MATCH($B$1,'TATA RAW DATA'!$H$42:$H$44, 0), TataSteel_Data, JSW_Data, Sail_Data),
MATCH($B44, 'TATA RAW DATA'!$A$1:$A$33, 0),
MATCH(F$3, 'TATA RAW DATA'!$A$1:$F$1, 0))</f>
        <v>50616</v>
      </c>
      <c r="G44" s="4">
        <f>INDEX(CHOOSE(MATCH($B$1,'TATA RAW DATA'!$H$42:$H$44, 0), TataSteel_Data, JSW_Data, Sail_Data),
MATCH($B44, 'TATA RAW DATA'!$A$1:$A$33, 0),
MATCH(G$3, 'TATA RAW DATA'!$A$1:$F$1, 0))</f>
        <v>52971</v>
      </c>
      <c r="J44" s="4"/>
    </row>
    <row r="45" spans="1:10" x14ac:dyDescent="0.3">
      <c r="B45" s="1" t="s">
        <v>25</v>
      </c>
      <c r="C45" s="4">
        <f>INDEX(CHOOSE(MATCH($B$1,'TATA RAW DATA'!$H$42:$H$44, 0), TataSteel_Data, JSW_Data, Sail_Data),
MATCH($B45, 'TATA RAW DATA'!$A$1:$A$33, 0),
MATCH(C$3, 'TATA RAW DATA'!$A$1:$F$1, 0))</f>
        <v>54127</v>
      </c>
      <c r="D45" s="4">
        <f>INDEX(CHOOSE(MATCH($B$1,'TATA RAW DATA'!$H$42:$H$44, 0), TataSteel_Data, JSW_Data, Sail_Data),
MATCH($B45, 'TATA RAW DATA'!$A$1:$A$33, 0),
MATCH(D$3, 'TATA RAW DATA'!$A$1:$F$1, 0))</f>
        <v>37677</v>
      </c>
      <c r="E45" s="4">
        <f>INDEX(CHOOSE(MATCH($B$1,'TATA RAW DATA'!$H$42:$H$44, 0), TataSteel_Data, JSW_Data, Sail_Data),
MATCH($B45, 'TATA RAW DATA'!$A$1:$A$33, 0),
MATCH(E$3, 'TATA RAW DATA'!$A$1:$F$1, 0))</f>
        <v>17284</v>
      </c>
      <c r="F45" s="4">
        <f>INDEX(CHOOSE(MATCH($B$1,'TATA RAW DATA'!$H$42:$H$44, 0), TataSteel_Data, JSW_Data, Sail_Data),
MATCH($B45, 'TATA RAW DATA'!$A$1:$A$33, 0),
MATCH(F$3, 'TATA RAW DATA'!$A$1:$F$1, 0))</f>
        <v>30773</v>
      </c>
      <c r="G45" s="4">
        <f>INDEX(CHOOSE(MATCH($B$1,'TATA RAW DATA'!$H$42:$H$44, 0), TataSteel_Data, JSW_Data, Sail_Data),
MATCH($B45, 'TATA RAW DATA'!$A$1:$A$33, 0),
MATCH(G$3, 'TATA RAW DATA'!$A$1:$F$1, 0))</f>
        <v>36323</v>
      </c>
      <c r="J45" s="4"/>
    </row>
    <row r="46" spans="1:10" x14ac:dyDescent="0.3">
      <c r="B46" s="1" t="s">
        <v>24</v>
      </c>
      <c r="C46" s="4">
        <f>INDEX(CHOOSE(MATCH($B$1,'TATA RAW DATA'!$H$42:$H$44, 0), TataSteel_Data, JSW_Data, Sail_Data),
MATCH($B46, 'TATA RAW DATA'!$A$1:$A$33, 0),
MATCH(C$3, 'TATA RAW DATA'!$A$1:$F$1, 0))</f>
        <v>31560</v>
      </c>
      <c r="D46" s="4">
        <f>INDEX(CHOOSE(MATCH($B$1,'TATA RAW DATA'!$H$42:$H$44, 0), TataSteel_Data, JSW_Data, Sail_Data),
MATCH($B46, 'TATA RAW DATA'!$A$1:$A$33, 0),
MATCH(D$3, 'TATA RAW DATA'!$A$1:$F$1, 0))</f>
        <v>35007</v>
      </c>
      <c r="E46" s="4">
        <f>INDEX(CHOOSE(MATCH($B$1,'TATA RAW DATA'!$H$42:$H$44, 0), TataSteel_Data, JSW_Data, Sail_Data),
MATCH($B46, 'TATA RAW DATA'!$A$1:$A$33, 0),
MATCH(E$3, 'TATA RAW DATA'!$A$1:$F$1, 0))</f>
        <v>48885</v>
      </c>
      <c r="F46" s="4">
        <f>INDEX(CHOOSE(MATCH($B$1,'TATA RAW DATA'!$H$42:$H$44, 0), TataSteel_Data, JSW_Data, Sail_Data),
MATCH($B46, 'TATA RAW DATA'!$A$1:$A$33, 0),
MATCH(F$3, 'TATA RAW DATA'!$A$1:$F$1, 0))</f>
        <v>45262</v>
      </c>
      <c r="G46" s="4">
        <f>INDEX(CHOOSE(MATCH($B$1,'TATA RAW DATA'!$H$42:$H$44, 0), TataSteel_Data, JSW_Data, Sail_Data),
MATCH($B46, 'TATA RAW DATA'!$A$1:$A$33, 0),
MATCH(G$3, 'TATA RAW DATA'!$A$1:$F$1, 0))</f>
        <v>47598</v>
      </c>
      <c r="J46" s="4"/>
    </row>
    <row r="47" spans="1:10" x14ac:dyDescent="0.3">
      <c r="B47" s="6" t="s">
        <v>7</v>
      </c>
      <c r="C47" s="5">
        <f>SUM(C43:C46)</f>
        <v>127198</v>
      </c>
      <c r="D47" s="5">
        <f>SUM(D43:D46)</f>
        <v>118091</v>
      </c>
      <c r="E47" s="5">
        <f>SUM(E43:E46)</f>
        <v>120381</v>
      </c>
      <c r="F47" s="5">
        <f>SUM(F43:F46)</f>
        <v>130782</v>
      </c>
      <c r="G47" s="5">
        <f>SUM(G43:G46)</f>
        <v>141023</v>
      </c>
    </row>
    <row r="49" spans="1:7" x14ac:dyDescent="0.3">
      <c r="B49" s="1" t="s">
        <v>41</v>
      </c>
      <c r="C49" s="4">
        <f>INDEX(CHOOSE(MATCH($B$1,'TATA RAW DATA'!$H$42:$H$44, 0), TataSteel_Data, JSW_Data, Sail_Data),
MATCH($B49, 'TATA RAW DATA'!$A$1:$A$33, 0),
MATCH(C$3, 'TATA RAW DATA'!$A$1:$F$1, 0))</f>
        <v>69034</v>
      </c>
      <c r="D49" s="4">
        <f>INDEX(CHOOSE(MATCH($B$1,'TATA RAW DATA'!$H$42:$H$44, 0), TataSteel_Data, JSW_Data, Sail_Data),
MATCH($B49, 'TATA RAW DATA'!$A$1:$A$33, 0),
MATCH(D$3, 'TATA RAW DATA'!$A$1:$F$1, 0))</f>
        <v>67618</v>
      </c>
      <c r="E49" s="4">
        <f>INDEX(CHOOSE(MATCH($B$1,'TATA RAW DATA'!$H$42:$H$44, 0), TataSteel_Data, JSW_Data, Sail_Data),
MATCH($B49, 'TATA RAW DATA'!$A$1:$A$33, 0),
MATCH(E$3, 'TATA RAW DATA'!$A$1:$F$1, 0))</f>
        <v>73677</v>
      </c>
      <c r="F49" s="4">
        <f>INDEX(CHOOSE(MATCH($B$1,'TATA RAW DATA'!$H$42:$H$44, 0), TataSteel_Data, JSW_Data, Sail_Data),
MATCH($B49, 'TATA RAW DATA'!$A$1:$A$33, 0),
MATCH(F$3, 'TATA RAW DATA'!$A$1:$F$1, 0))</f>
        <v>73543</v>
      </c>
      <c r="G49" s="4">
        <f>INDEX(CHOOSE(MATCH($B$1,'TATA RAW DATA'!$H$42:$H$44, 0), TataSteel_Data, JSW_Data, Sail_Data),
MATCH($B49, 'TATA RAW DATA'!$A$1:$A$33, 0),
MATCH(G$3, 'TATA RAW DATA'!$A$1:$F$1, 0))</f>
        <v>72426</v>
      </c>
    </row>
    <row r="50" spans="1:7" x14ac:dyDescent="0.3">
      <c r="B50" s="1" t="s">
        <v>8</v>
      </c>
      <c r="C50" s="4">
        <f>INDEX(CHOOSE(MATCH($B$1,'TATA RAW DATA'!$H$42:$H$44, 0), TataSteel_Data, JSW_Data, Sail_Data),
MATCH($B50, 'TATA RAW DATA'!$A$1:$A$33, 0),
MATCH(C$3, 'TATA RAW DATA'!$A$1:$F$1, 0))</f>
        <v>8753</v>
      </c>
      <c r="D50" s="4">
        <f>INDEX(CHOOSE(MATCH($B$1,'TATA RAW DATA'!$H$42:$H$44, 0), TataSteel_Data, JSW_Data, Sail_Data),
MATCH($B50, 'TATA RAW DATA'!$A$1:$A$33, 0),
MATCH(D$3, 'TATA RAW DATA'!$A$1:$F$1, 0))</f>
        <v>8881</v>
      </c>
      <c r="E50" s="4">
        <f>INDEX(CHOOSE(MATCH($B$1,'TATA RAW DATA'!$H$42:$H$44, 0), TataSteel_Data, JSW_Data, Sail_Data),
MATCH($B50, 'TATA RAW DATA'!$A$1:$A$33, 0),
MATCH(E$3, 'TATA RAW DATA'!$A$1:$F$1, 0))</f>
        <v>4710</v>
      </c>
      <c r="F50" s="4">
        <f>INDEX(CHOOSE(MATCH($B$1,'TATA RAW DATA'!$H$42:$H$44, 0), TataSteel_Data, JSW_Data, Sail_Data),
MATCH($B50, 'TATA RAW DATA'!$A$1:$A$33, 0),
MATCH(F$3, 'TATA RAW DATA'!$A$1:$F$1, 0))</f>
        <v>4891</v>
      </c>
      <c r="G50" s="4">
        <f>INDEX(CHOOSE(MATCH($B$1,'TATA RAW DATA'!$H$42:$H$44, 0), TataSteel_Data, JSW_Data, Sail_Data),
MATCH($B50, 'TATA RAW DATA'!$A$1:$A$33, 0),
MATCH(G$3, 'TATA RAW DATA'!$A$1:$F$1, 0))</f>
        <v>6141</v>
      </c>
    </row>
    <row r="51" spans="1:7" x14ac:dyDescent="0.3">
      <c r="B51" s="1" t="s">
        <v>9</v>
      </c>
      <c r="C51" s="4">
        <f>INDEX(CHOOSE(MATCH($B$1,'TATA RAW DATA'!$H$42:$H$44, 0), TataSteel_Data, JSW_Data, Sail_Data),
MATCH($B51, 'TATA RAW DATA'!$A$1:$A$33, 0),
MATCH(C$3, 'TATA RAW DATA'!$A$1:$F$1, 0))</f>
        <v>3240</v>
      </c>
      <c r="D51" s="4">
        <f>INDEX(CHOOSE(MATCH($B$1,'TATA RAW DATA'!$H$42:$H$44, 0), TataSteel_Data, JSW_Data, Sail_Data),
MATCH($B51, 'TATA RAW DATA'!$A$1:$A$33, 0),
MATCH(D$3, 'TATA RAW DATA'!$A$1:$F$1, 0))</f>
        <v>3442</v>
      </c>
      <c r="E51" s="4">
        <f>INDEX(CHOOSE(MATCH($B$1,'TATA RAW DATA'!$H$42:$H$44, 0), TataSteel_Data, JSW_Data, Sail_Data),
MATCH($B51, 'TATA RAW DATA'!$A$1:$A$33, 0),
MATCH(E$3, 'TATA RAW DATA'!$A$1:$F$1, 0))</f>
        <v>3757</v>
      </c>
      <c r="F51" s="4">
        <f>INDEX(CHOOSE(MATCH($B$1,'TATA RAW DATA'!$H$42:$H$44, 0), TataSteel_Data, JSW_Data, Sail_Data),
MATCH($B51, 'TATA RAW DATA'!$A$1:$A$33, 0),
MATCH(F$3, 'TATA RAW DATA'!$A$1:$F$1, 0))</f>
        <v>4185</v>
      </c>
      <c r="G51" s="4">
        <f>INDEX(CHOOSE(MATCH($B$1,'TATA RAW DATA'!$H$42:$H$44, 0), TataSteel_Data, JSW_Data, Sail_Data),
MATCH($B51, 'TATA RAW DATA'!$A$1:$A$33, 0),
MATCH(G$3, 'TATA RAW DATA'!$A$1:$F$1, 0))</f>
        <v>4589</v>
      </c>
    </row>
    <row r="52" spans="1:7" x14ac:dyDescent="0.3">
      <c r="B52" s="1" t="s">
        <v>45</v>
      </c>
      <c r="C52" s="4">
        <f>INDEX(CHOOSE(MATCH($B$1,'TATA RAW DATA'!$H$42:$H$44, 0), TataSteel_Data, JSW_Data, Sail_Data),
MATCH($B52, 'TATA RAW DATA'!$A$1:$A$33, 0),
MATCH(C$3, 'TATA RAW DATA'!$A$1:$F$1, 0))</f>
        <v>46170</v>
      </c>
      <c r="D52" s="4">
        <f>INDEX(CHOOSE(MATCH($B$1,'TATA RAW DATA'!$H$42:$H$44, 0), TataSteel_Data, JSW_Data, Sail_Data),
MATCH($B52, 'TATA RAW DATA'!$A$1:$A$33, 0),
MATCH(D$3, 'TATA RAW DATA'!$A$1:$F$1, 0))</f>
        <v>38149</v>
      </c>
      <c r="E52" s="4">
        <f>INDEX(CHOOSE(MATCH($B$1,'TATA RAW DATA'!$H$42:$H$44, 0), TataSteel_Data, JSW_Data, Sail_Data),
MATCH($B52, 'TATA RAW DATA'!$A$1:$A$33, 0),
MATCH(E$3, 'TATA RAW DATA'!$A$1:$F$1, 0))</f>
        <v>38237</v>
      </c>
      <c r="F52" s="4">
        <f>INDEX(CHOOSE(MATCH($B$1,'TATA RAW DATA'!$H$42:$H$44, 0), TataSteel_Data, JSW_Data, Sail_Data),
MATCH($B52, 'TATA RAW DATA'!$A$1:$A$33, 0),
MATCH(F$3, 'TATA RAW DATA'!$A$1:$F$1, 0))</f>
        <v>48163</v>
      </c>
      <c r="G52" s="4">
        <f>INDEX(CHOOSE(MATCH($B$1,'TATA RAW DATA'!$H$42:$H$44, 0), TataSteel_Data, JSW_Data, Sail_Data),
MATCH($B52, 'TATA RAW DATA'!$A$1:$A$33, 0),
MATCH(G$3, 'TATA RAW DATA'!$A$1:$F$1, 0))</f>
        <v>57867</v>
      </c>
    </row>
    <row r="53" spans="1:7" x14ac:dyDescent="0.3">
      <c r="B53" s="6" t="s">
        <v>10</v>
      </c>
      <c r="C53" s="5">
        <f>SUM(C49:C52)</f>
        <v>127197</v>
      </c>
      <c r="D53" s="5">
        <f>SUM(D49:D52)</f>
        <v>118090</v>
      </c>
      <c r="E53" s="5">
        <f>SUM(E49:E52)</f>
        <v>120381</v>
      </c>
      <c r="F53" s="5">
        <f>SUM(F49:F52)</f>
        <v>130782</v>
      </c>
      <c r="G53" s="5">
        <f>SUM(G49:G52)</f>
        <v>141023</v>
      </c>
    </row>
    <row r="56" spans="1:7" x14ac:dyDescent="0.3">
      <c r="A56" s="1" t="s">
        <v>23</v>
      </c>
      <c r="B56" s="13" t="s">
        <v>22</v>
      </c>
      <c r="C56" s="14"/>
      <c r="D56" s="14"/>
      <c r="E56" s="14"/>
      <c r="F56" s="14"/>
      <c r="G56" s="14"/>
    </row>
    <row r="57" spans="1:7" x14ac:dyDescent="0.3">
      <c r="B57" s="3"/>
    </row>
    <row r="58" spans="1:7" x14ac:dyDescent="0.3">
      <c r="B58" s="1" t="s">
        <v>46</v>
      </c>
      <c r="C58" s="4">
        <f>INDEX(CHOOSE(MATCH($B$1,'TATA RAW DATA'!$H$42:$H$44, 0), TataSteel_Data, JSW_Data, Sail_Data),
MATCH($B58, 'TATA RAW DATA'!$A$1:$A$33, 0),
MATCH(C$3, 'TATA RAW DATA'!$A$1:$F$1, 0))</f>
        <v>-618</v>
      </c>
      <c r="D58" s="4">
        <f>INDEX(CHOOSE(MATCH($B$1,'TATA RAW DATA'!$H$42:$H$44, 0), TataSteel_Data, JSW_Data, Sail_Data),
MATCH($B58, 'TATA RAW DATA'!$A$1:$A$33, 0),
MATCH(D$3, 'TATA RAW DATA'!$A$1:$F$1, 0))</f>
        <v>23430</v>
      </c>
      <c r="E58" s="4">
        <f>INDEX(CHOOSE(MATCH($B$1,'TATA RAW DATA'!$H$42:$H$44, 0), TataSteel_Data, JSW_Data, Sail_Data),
MATCH($B58, 'TATA RAW DATA'!$A$1:$A$33, 0),
MATCH(E$3, 'TATA RAW DATA'!$A$1:$F$1, 0))</f>
        <v>30987</v>
      </c>
      <c r="F58" s="4">
        <f>INDEX(CHOOSE(MATCH($B$1,'TATA RAW DATA'!$H$42:$H$44, 0), TataSteel_Data, JSW_Data, Sail_Data),
MATCH($B58, 'TATA RAW DATA'!$A$1:$A$33, 0),
MATCH(F$3, 'TATA RAW DATA'!$A$1:$F$1, 0))</f>
        <v>-5290</v>
      </c>
      <c r="G58" s="4">
        <f>INDEX(CHOOSE(MATCH($B$1,'TATA RAW DATA'!$H$42:$H$44, 0), TataSteel_Data, JSW_Data, Sail_Data),
MATCH($B58, 'TATA RAW DATA'!$A$1:$A$33, 0),
MATCH(G$3, 'TATA RAW DATA'!$A$1:$F$1, 0))</f>
        <v>2911</v>
      </c>
    </row>
    <row r="60" spans="1:7" x14ac:dyDescent="0.3">
      <c r="B60" s="1" t="s">
        <v>47</v>
      </c>
      <c r="C60" s="4">
        <f>INDEX(CHOOSE(MATCH($B$1,'TATA RAW DATA'!$H$42:$H$44, 0), TataSteel_Data, JSW_Data, Sail_Data),
MATCH($B60, 'TATA RAW DATA'!$A$1:$A$33, 0),
MATCH(C$3, 'TATA RAW DATA'!$A$1:$F$1, 0))</f>
        <v>-4261</v>
      </c>
      <c r="D60" s="4">
        <f>INDEX(CHOOSE(MATCH($B$1,'TATA RAW DATA'!$H$42:$H$44, 0), TataSteel_Data, JSW_Data, Sail_Data),
MATCH($B60, 'TATA RAW DATA'!$A$1:$A$33, 0),
MATCH(D$3, 'TATA RAW DATA'!$A$1:$F$1, 0))</f>
        <v>-3295</v>
      </c>
      <c r="E60" s="4">
        <f>INDEX(CHOOSE(MATCH($B$1,'TATA RAW DATA'!$H$42:$H$44, 0), TataSteel_Data, JSW_Data, Sail_Data),
MATCH($B60, 'TATA RAW DATA'!$A$1:$A$33, 0),
MATCH(E$3, 'TATA RAW DATA'!$A$1:$F$1, 0))</f>
        <v>-3976</v>
      </c>
      <c r="F60" s="4">
        <f>INDEX(CHOOSE(MATCH($B$1,'TATA RAW DATA'!$H$42:$H$44, 0), TataSteel_Data, JSW_Data, Sail_Data),
MATCH($B60, 'TATA RAW DATA'!$A$1:$A$33, 0),
MATCH(F$3, 'TATA RAW DATA'!$A$1:$F$1, 0))</f>
        <v>-3371</v>
      </c>
      <c r="G60" s="4">
        <f>INDEX(CHOOSE(MATCH($B$1,'TATA RAW DATA'!$H$42:$H$44, 0), TataSteel_Data, JSW_Data, Sail_Data),
MATCH($B60, 'TATA RAW DATA'!$A$1:$A$33, 0),
MATCH(G$3, 'TATA RAW DATA'!$A$1:$F$1, 0))</f>
        <v>-4261</v>
      </c>
    </row>
    <row r="62" spans="1:7" x14ac:dyDescent="0.3">
      <c r="B62" s="1" t="s">
        <v>48</v>
      </c>
      <c r="C62" s="4">
        <f>INDEX(CHOOSE(MATCH($B$1,'TATA RAW DATA'!$H$42:$H$44, 0), TataSteel_Data, JSW_Data, Sail_Data),
MATCH($B62, 'TATA RAW DATA'!$A$1:$A$33, 0),
MATCH(C$3, 'TATA RAW DATA'!$A$1:$F$1, 0))</f>
        <v>5003</v>
      </c>
      <c r="D62" s="4">
        <f>INDEX(CHOOSE(MATCH($B$1,'TATA RAW DATA'!$H$42:$H$44, 0), TataSteel_Data, JSW_Data, Sail_Data),
MATCH($B62, 'TATA RAW DATA'!$A$1:$A$33, 0),
MATCH(D$3, 'TATA RAW DATA'!$A$1:$F$1, 0))</f>
        <v>-19808</v>
      </c>
      <c r="E62" s="4">
        <f>INDEX(CHOOSE(MATCH($B$1,'TATA RAW DATA'!$H$42:$H$44, 0), TataSteel_Data, JSW_Data, Sail_Data),
MATCH($B62, 'TATA RAW DATA'!$A$1:$A$33, 0),
MATCH(E$3, 'TATA RAW DATA'!$A$1:$F$1, 0))</f>
        <v>-27398</v>
      </c>
      <c r="F62" s="4">
        <f>INDEX(CHOOSE(MATCH($B$1,'TATA RAW DATA'!$H$42:$H$44, 0), TataSteel_Data, JSW_Data, Sail_Data),
MATCH($B62, 'TATA RAW DATA'!$A$1:$A$33, 0),
MATCH(F$3, 'TATA RAW DATA'!$A$1:$F$1, 0))</f>
        <v>8587</v>
      </c>
      <c r="G62" s="4">
        <f>INDEX(CHOOSE(MATCH($B$1,'TATA RAW DATA'!$H$42:$H$44, 0), TataSteel_Data, JSW_Data, Sail_Data),
MATCH($B62, 'TATA RAW DATA'!$A$1:$A$33, 0),
MATCH(G$3, 'TATA RAW DATA'!$A$1:$F$1, 0))</f>
        <v>1362</v>
      </c>
    </row>
    <row r="64" spans="1:7" x14ac:dyDescent="0.3">
      <c r="B64" s="3" t="s">
        <v>12</v>
      </c>
      <c r="C64" s="2">
        <f>IFERROR(C58+C60+C62,0)</f>
        <v>124</v>
      </c>
      <c r="D64" s="2">
        <f>IFERROR(D58+D60+D62,0)</f>
        <v>327</v>
      </c>
      <c r="E64" s="2">
        <f>IFERROR(E58+E60+E62,0)</f>
        <v>-387</v>
      </c>
      <c r="F64" s="2">
        <f>IFERROR(F58+F60+F62,0)</f>
        <v>-74</v>
      </c>
      <c r="G64" s="2">
        <f>IFERROR(G58+G60+G62,0)</f>
        <v>12</v>
      </c>
    </row>
  </sheetData>
  <sheetProtection algorithmName="SHA-512" hashValue="2ljyUv0uXN3ULMf/lV2CiemAl+FPdyd7Zb5sCfTPkFBU8Q2a6uQfGSPTAkqVr6KdzQDmP225LWxvmdtaYNxZGg==" saltValue="n5SJDs4H7ePwj0B929oVRQ==" spinCount="100000" sheet="1" objects="1" scenarios="1" selectLockedCells="1" pivotTables="0"/>
  <mergeCells count="2">
    <mergeCell ref="B2:G2"/>
    <mergeCell ref="B1:C1"/>
  </mergeCells>
  <phoneticPr fontId="5" type="noConversion"/>
  <pageMargins left="0.7" right="0.7" top="0.75" bottom="0.75" header="0.3" footer="0.3"/>
  <pageSetup scale="43" orientation="landscape" r:id="rId1"/>
  <extLst>
    <ext xmlns:x14="http://schemas.microsoft.com/office/spreadsheetml/2009/9/main" uri="{CCE6A557-97BC-4b89-ADB6-D9C93CAAB3DF}">
      <x14:dataValidations xmlns:xm="http://schemas.microsoft.com/office/excel/2006/main" count="1">
        <x14:dataValidation type="list" allowBlank="1" showInputMessage="1" showErrorMessage="1" error="please select the appropriate company " xr:uid="{81AB6D2B-50D2-4D80-A70D-A78AA0903EB0}">
          <x14:formula1>
            <xm:f>'TATA RAW DATA'!$H$42:$H$44</xm:f>
          </x14:formula1>
          <xm:sqref>B1</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DCBDEC-EE16-4F5D-A4E2-97F0873ABE80}">
  <sheetPr codeName="Sheet3"/>
  <dimension ref="B1:L67"/>
  <sheetViews>
    <sheetView topLeftCell="C1" zoomScale="85" zoomScaleNormal="82" workbookViewId="0">
      <selection activeCell="R21" sqref="R21"/>
    </sheetView>
  </sheetViews>
  <sheetFormatPr defaultRowHeight="14.4" x14ac:dyDescent="0.3"/>
  <cols>
    <col min="2" max="2" width="25.44140625" bestFit="1" customWidth="1"/>
    <col min="3" max="3" width="15.21875" bestFit="1" customWidth="1"/>
    <col min="4" max="4" width="11.21875" bestFit="1" customWidth="1"/>
    <col min="5" max="5" width="17.6640625" bestFit="1" customWidth="1"/>
    <col min="6" max="7" width="15.21875" bestFit="1" customWidth="1"/>
    <col min="8" max="8" width="15.33203125" bestFit="1" customWidth="1"/>
    <col min="9" max="10" width="10.77734375" bestFit="1" customWidth="1"/>
    <col min="11" max="11" width="25.5546875" bestFit="1" customWidth="1"/>
    <col min="12" max="12" width="10.5546875" bestFit="1" customWidth="1"/>
    <col min="13" max="15" width="10.77734375" bestFit="1" customWidth="1"/>
    <col min="16" max="22" width="5.6640625" bestFit="1" customWidth="1"/>
    <col min="23" max="23" width="2" bestFit="1" customWidth="1"/>
    <col min="24" max="24" width="7" bestFit="1" customWidth="1"/>
    <col min="25" max="25" width="20.6640625" customWidth="1"/>
    <col min="26" max="26" width="17.88671875" bestFit="1" customWidth="1"/>
    <col min="27" max="27" width="24.21875" bestFit="1" customWidth="1"/>
    <col min="28" max="28" width="9.6640625" bestFit="1" customWidth="1"/>
    <col min="29" max="29" width="11" bestFit="1" customWidth="1"/>
    <col min="30" max="30" width="5" bestFit="1" customWidth="1"/>
    <col min="31" max="32" width="7" bestFit="1" customWidth="1"/>
    <col min="33" max="33" width="5" bestFit="1" customWidth="1"/>
    <col min="34" max="37" width="7" bestFit="1" customWidth="1"/>
    <col min="38" max="39" width="5" bestFit="1" customWidth="1"/>
    <col min="40" max="40" width="7" bestFit="1" customWidth="1"/>
    <col min="41" max="42" width="5" bestFit="1" customWidth="1"/>
    <col min="43" max="44" width="7" bestFit="1" customWidth="1"/>
    <col min="45" max="47" width="5" bestFit="1" customWidth="1"/>
    <col min="48" max="48" width="3" bestFit="1" customWidth="1"/>
    <col min="49" max="49" width="6" bestFit="1" customWidth="1"/>
    <col min="50" max="51" width="4" bestFit="1" customWidth="1"/>
    <col min="52" max="69" width="5" bestFit="1" customWidth="1"/>
    <col min="70" max="91" width="6" bestFit="1" customWidth="1"/>
    <col min="92" max="102" width="7" bestFit="1" customWidth="1"/>
    <col min="103" max="104" width="8" bestFit="1" customWidth="1"/>
    <col min="105" max="105" width="10.5546875" bestFit="1" customWidth="1"/>
  </cols>
  <sheetData>
    <row r="1" spans="2:12" x14ac:dyDescent="0.3">
      <c r="B1" s="17" t="s">
        <v>95</v>
      </c>
      <c r="C1" t="s" vm="6">
        <v>39</v>
      </c>
    </row>
    <row r="2" spans="2:12" x14ac:dyDescent="0.3">
      <c r="J2" s="17" t="s">
        <v>129</v>
      </c>
      <c r="K2" t="s" vm="3">
        <v>115</v>
      </c>
    </row>
    <row r="3" spans="2:12" x14ac:dyDescent="0.3">
      <c r="B3" s="17" t="s">
        <v>71</v>
      </c>
      <c r="C3" t="s">
        <v>96</v>
      </c>
      <c r="D3" t="s">
        <v>97</v>
      </c>
      <c r="E3" t="s">
        <v>98</v>
      </c>
      <c r="F3" t="s">
        <v>99</v>
      </c>
      <c r="G3" t="s">
        <v>100</v>
      </c>
      <c r="J3" s="17" t="s">
        <v>95</v>
      </c>
      <c r="K3" t="s" vm="6">
        <v>39</v>
      </c>
    </row>
    <row r="4" spans="2:12" x14ac:dyDescent="0.3">
      <c r="B4" s="18" t="s">
        <v>25</v>
      </c>
      <c r="C4" s="53">
        <v>61423</v>
      </c>
      <c r="D4" s="53">
        <v>62392</v>
      </c>
      <c r="E4" s="53">
        <v>72237</v>
      </c>
      <c r="F4" s="53">
        <v>80853</v>
      </c>
      <c r="G4" s="53">
        <v>87984</v>
      </c>
    </row>
    <row r="5" spans="2:12" x14ac:dyDescent="0.3">
      <c r="B5" s="18" t="s">
        <v>48</v>
      </c>
      <c r="C5" s="53">
        <v>5189</v>
      </c>
      <c r="D5" s="53">
        <v>-3110</v>
      </c>
      <c r="E5" s="53">
        <v>-14657</v>
      </c>
      <c r="F5" s="53">
        <v>-5977</v>
      </c>
      <c r="G5" s="53">
        <v>-5005</v>
      </c>
      <c r="K5" s="17" t="s">
        <v>93</v>
      </c>
    </row>
    <row r="6" spans="2:12" x14ac:dyDescent="0.3">
      <c r="B6" s="18" t="s">
        <v>47</v>
      </c>
      <c r="C6" s="53">
        <v>-19589</v>
      </c>
      <c r="D6" s="53">
        <v>-7702</v>
      </c>
      <c r="E6" s="53">
        <v>-14748</v>
      </c>
      <c r="F6" s="53">
        <v>-10730</v>
      </c>
      <c r="G6" s="53">
        <v>-14467</v>
      </c>
      <c r="J6" s="17" t="s">
        <v>125</v>
      </c>
      <c r="K6" t="s">
        <v>46</v>
      </c>
      <c r="L6" t="s">
        <v>72</v>
      </c>
    </row>
    <row r="7" spans="2:12" x14ac:dyDescent="0.3">
      <c r="B7" s="18" t="s">
        <v>46</v>
      </c>
      <c r="C7" s="53">
        <v>12785</v>
      </c>
      <c r="D7" s="53">
        <v>18789</v>
      </c>
      <c r="E7" s="53">
        <v>26270</v>
      </c>
      <c r="F7" s="53">
        <v>23323</v>
      </c>
      <c r="G7" s="53">
        <v>12078</v>
      </c>
      <c r="J7" s="18" t="s">
        <v>116</v>
      </c>
      <c r="K7" s="53">
        <v>12785</v>
      </c>
      <c r="L7" s="53">
        <v>12785</v>
      </c>
    </row>
    <row r="8" spans="2:12" x14ac:dyDescent="0.3">
      <c r="B8" s="18" t="s">
        <v>45</v>
      </c>
      <c r="C8" s="53">
        <v>41285</v>
      </c>
      <c r="D8" s="53">
        <v>42253</v>
      </c>
      <c r="E8" s="53">
        <v>74760</v>
      </c>
      <c r="F8" s="53">
        <v>79115</v>
      </c>
      <c r="G8" s="53">
        <v>78515</v>
      </c>
      <c r="J8" s="18" t="s">
        <v>117</v>
      </c>
      <c r="K8" s="53">
        <v>18789</v>
      </c>
      <c r="L8" s="53">
        <v>18789</v>
      </c>
    </row>
    <row r="9" spans="2:12" x14ac:dyDescent="0.3">
      <c r="B9" s="18" t="s">
        <v>8</v>
      </c>
      <c r="C9" s="53">
        <v>27191</v>
      </c>
      <c r="D9" s="53">
        <v>32566</v>
      </c>
      <c r="E9" s="53">
        <v>16905</v>
      </c>
      <c r="F9" s="53">
        <v>22166</v>
      </c>
      <c r="G9" s="53">
        <v>29676</v>
      </c>
      <c r="J9" s="18" t="s">
        <v>118</v>
      </c>
      <c r="K9" s="53">
        <v>26270</v>
      </c>
      <c r="L9" s="53">
        <v>26270</v>
      </c>
    </row>
    <row r="10" spans="2:12" x14ac:dyDescent="0.3">
      <c r="B10" s="18" t="s">
        <v>16</v>
      </c>
      <c r="C10" s="53">
        <v>4246</v>
      </c>
      <c r="D10" s="53">
        <v>4679</v>
      </c>
      <c r="E10" s="53">
        <v>6001</v>
      </c>
      <c r="F10" s="53">
        <v>7474</v>
      </c>
      <c r="G10" s="53">
        <v>8172</v>
      </c>
      <c r="J10" s="18" t="s">
        <v>119</v>
      </c>
      <c r="K10" s="53">
        <v>23323</v>
      </c>
      <c r="L10" s="53">
        <v>23323</v>
      </c>
    </row>
    <row r="11" spans="2:12" x14ac:dyDescent="0.3">
      <c r="B11" s="18" t="s">
        <v>51</v>
      </c>
      <c r="C11" s="53">
        <v>4.3900000000000002E-2</v>
      </c>
      <c r="D11" s="53">
        <v>7.1099999999999997E-2</v>
      </c>
      <c r="E11" s="53">
        <v>7.9399999999999998E-2</v>
      </c>
      <c r="F11" s="53">
        <v>9.4700000000000006E-2</v>
      </c>
      <c r="G11" s="53">
        <v>9.8100000000000007E-2</v>
      </c>
      <c r="J11" s="18" t="s">
        <v>120</v>
      </c>
      <c r="K11" s="53">
        <v>12078</v>
      </c>
      <c r="L11" s="53">
        <v>12078</v>
      </c>
    </row>
    <row r="12" spans="2:12" x14ac:dyDescent="0.3">
      <c r="B12" s="18" t="s">
        <v>20</v>
      </c>
      <c r="C12" s="53">
        <v>0.15</v>
      </c>
      <c r="D12" s="53">
        <v>0.25</v>
      </c>
      <c r="E12" s="53">
        <v>0.25</v>
      </c>
      <c r="F12" s="53">
        <v>0.25</v>
      </c>
      <c r="G12" s="53">
        <v>0.25</v>
      </c>
    </row>
    <row r="13" spans="2:12" x14ac:dyDescent="0.3">
      <c r="B13" s="18" t="s">
        <v>19</v>
      </c>
      <c r="C13" s="53">
        <v>16.670000000000002</v>
      </c>
      <c r="D13" s="53">
        <v>32.729999999999997</v>
      </c>
      <c r="E13" s="53">
        <v>85.49</v>
      </c>
      <c r="F13" s="53">
        <v>17.14</v>
      </c>
      <c r="G13" s="53">
        <v>36.03</v>
      </c>
    </row>
    <row r="14" spans="2:12" x14ac:dyDescent="0.3">
      <c r="B14" s="18" t="s">
        <v>5</v>
      </c>
      <c r="C14" s="53">
        <v>301</v>
      </c>
      <c r="D14" s="53">
        <v>302</v>
      </c>
      <c r="E14" s="53">
        <v>301</v>
      </c>
      <c r="F14" s="53">
        <v>301</v>
      </c>
      <c r="G14" s="53">
        <v>305</v>
      </c>
    </row>
    <row r="15" spans="2:12" x14ac:dyDescent="0.3">
      <c r="B15" s="18" t="s">
        <v>43</v>
      </c>
      <c r="C15" s="53">
        <v>61513</v>
      </c>
      <c r="D15" s="53">
        <v>59661</v>
      </c>
      <c r="E15" s="53">
        <v>107257</v>
      </c>
      <c r="F15" s="53">
        <v>147490</v>
      </c>
      <c r="G15" s="53">
        <v>146849</v>
      </c>
    </row>
    <row r="16" spans="2:12" x14ac:dyDescent="0.3">
      <c r="B16" s="18" t="s">
        <v>50</v>
      </c>
      <c r="C16" s="53">
        <v>0.17130000000000001</v>
      </c>
      <c r="D16" s="53">
        <v>0.12690000000000001</v>
      </c>
      <c r="E16" s="53">
        <v>0.1158</v>
      </c>
      <c r="F16" s="53">
        <v>0.2601</v>
      </c>
      <c r="G16" s="53">
        <v>0.2606</v>
      </c>
    </row>
    <row r="17" spans="2:7" x14ac:dyDescent="0.3">
      <c r="B17" s="18" t="s">
        <v>41</v>
      </c>
      <c r="C17" s="53">
        <v>62085</v>
      </c>
      <c r="D17" s="53">
        <v>64917</v>
      </c>
      <c r="E17" s="53">
        <v>99880</v>
      </c>
      <c r="F17" s="53">
        <v>104452</v>
      </c>
      <c r="G17" s="53">
        <v>112461</v>
      </c>
    </row>
    <row r="18" spans="2:7" x14ac:dyDescent="0.3">
      <c r="B18" s="18" t="s">
        <v>52</v>
      </c>
      <c r="C18" s="53">
        <v>5.1000000000000004E-3</v>
      </c>
      <c r="D18" s="53">
        <v>5.1000000000000004E-3</v>
      </c>
      <c r="E18" s="53">
        <v>5.1000000000000004E-3</v>
      </c>
      <c r="F18" s="53">
        <v>5.1000000000000004E-3</v>
      </c>
      <c r="G18" s="53">
        <v>5.1000000000000004E-3</v>
      </c>
    </row>
    <row r="19" spans="2:7" x14ac:dyDescent="0.3">
      <c r="B19" s="18" t="s">
        <v>15</v>
      </c>
      <c r="C19" s="53">
        <v>4265</v>
      </c>
      <c r="D19" s="53">
        <v>3957</v>
      </c>
      <c r="E19" s="53">
        <v>4968</v>
      </c>
      <c r="F19" s="53">
        <v>6902</v>
      </c>
      <c r="G19" s="53">
        <v>8105</v>
      </c>
    </row>
    <row r="20" spans="2:7" x14ac:dyDescent="0.3">
      <c r="B20" s="18" t="s">
        <v>9</v>
      </c>
      <c r="C20" s="53">
        <v>1259</v>
      </c>
      <c r="D20" s="53">
        <v>8581</v>
      </c>
      <c r="E20" s="53">
        <v>4940</v>
      </c>
      <c r="F20" s="53">
        <v>4806</v>
      </c>
      <c r="G20" s="53">
        <v>7246</v>
      </c>
    </row>
    <row r="21" spans="2:7" x14ac:dyDescent="0.3">
      <c r="B21" s="18" t="s">
        <v>12</v>
      </c>
      <c r="C21" s="53">
        <v>-1615</v>
      </c>
      <c r="D21" s="53">
        <v>7977</v>
      </c>
      <c r="E21" s="53">
        <v>-3135</v>
      </c>
      <c r="F21" s="53">
        <v>6616</v>
      </c>
      <c r="G21" s="53">
        <v>-7394</v>
      </c>
    </row>
    <row r="22" spans="2:7" x14ac:dyDescent="0.3">
      <c r="B22" s="18" t="s">
        <v>29</v>
      </c>
      <c r="C22" s="53">
        <v>3919</v>
      </c>
      <c r="D22" s="53">
        <v>7873</v>
      </c>
      <c r="E22" s="53">
        <v>20938</v>
      </c>
      <c r="F22" s="53">
        <v>4139</v>
      </c>
      <c r="G22" s="53">
        <v>8973</v>
      </c>
    </row>
    <row r="23" spans="2:7" x14ac:dyDescent="0.3">
      <c r="B23" s="18" t="s">
        <v>11</v>
      </c>
      <c r="C23" s="53">
        <v>601150</v>
      </c>
      <c r="D23" s="53">
        <v>563121</v>
      </c>
      <c r="E23" s="53">
        <v>659879</v>
      </c>
      <c r="F23" s="53">
        <v>605019</v>
      </c>
      <c r="G23" s="53">
        <v>671779</v>
      </c>
    </row>
    <row r="24" spans="2:7" x14ac:dyDescent="0.3">
      <c r="B24" s="18" t="s">
        <v>13</v>
      </c>
      <c r="C24" s="53">
        <v>11813</v>
      </c>
      <c r="D24" s="53">
        <v>20178</v>
      </c>
      <c r="E24" s="53">
        <v>39114</v>
      </c>
      <c r="F24" s="53">
        <v>18470</v>
      </c>
      <c r="G24" s="53">
        <v>28157</v>
      </c>
    </row>
    <row r="25" spans="2:7" x14ac:dyDescent="0.3">
      <c r="B25" s="18" t="s">
        <v>14</v>
      </c>
      <c r="C25" s="53">
        <v>0.16</v>
      </c>
      <c r="D25" s="53">
        <v>0.25</v>
      </c>
      <c r="E25" s="53">
        <v>0.27</v>
      </c>
      <c r="F25" s="53">
        <v>0.11</v>
      </c>
      <c r="G25" s="53">
        <v>0.16</v>
      </c>
    </row>
    <row r="26" spans="2:7" x14ac:dyDescent="0.3">
      <c r="B26" s="18" t="s">
        <v>44</v>
      </c>
      <c r="C26" s="53">
        <v>-289</v>
      </c>
      <c r="D26" s="53">
        <v>473</v>
      </c>
      <c r="E26" s="53">
        <v>1600</v>
      </c>
      <c r="F26" s="53">
        <v>1561</v>
      </c>
      <c r="G26" s="53">
        <v>1500</v>
      </c>
    </row>
    <row r="27" spans="2:7" x14ac:dyDescent="0.3">
      <c r="B27" s="18" t="s">
        <v>24</v>
      </c>
      <c r="C27" s="53">
        <v>33798</v>
      </c>
      <c r="D27" s="53">
        <v>39161</v>
      </c>
      <c r="E27" s="53">
        <v>56951</v>
      </c>
      <c r="F27" s="53">
        <v>63991</v>
      </c>
      <c r="G27" s="53">
        <v>62245</v>
      </c>
    </row>
    <row r="28" spans="2:7" x14ac:dyDescent="0.3">
      <c r="B28" s="18" t="s">
        <v>103</v>
      </c>
      <c r="C28" s="53">
        <v>6.1000000000000004E-3</v>
      </c>
      <c r="D28" s="53">
        <v>4.7000000000000002E-3</v>
      </c>
      <c r="E28" s="53">
        <v>3.0999999999999999E-3</v>
      </c>
      <c r="F28" s="53">
        <v>5.3E-3</v>
      </c>
      <c r="G28" s="53">
        <v>3.7000000000000002E-3</v>
      </c>
    </row>
    <row r="29" spans="2:7" x14ac:dyDescent="0.3">
      <c r="B29" s="18" t="s">
        <v>17</v>
      </c>
      <c r="C29" s="53">
        <v>3013</v>
      </c>
      <c r="D29" s="53">
        <v>12015</v>
      </c>
      <c r="E29" s="53">
        <v>29745</v>
      </c>
      <c r="F29" s="53">
        <v>5655</v>
      </c>
      <c r="G29" s="53">
        <v>13380</v>
      </c>
    </row>
    <row r="30" spans="2:7" x14ac:dyDescent="0.3">
      <c r="B30" s="18" t="s">
        <v>49</v>
      </c>
      <c r="C30" s="53">
        <v>0.42709999999999998</v>
      </c>
      <c r="D30" s="53">
        <v>0.44069999999999998</v>
      </c>
      <c r="E30" s="53">
        <v>0.4501</v>
      </c>
      <c r="F30" s="53">
        <v>0.4541</v>
      </c>
      <c r="G30" s="53">
        <v>0.4481</v>
      </c>
    </row>
    <row r="31" spans="2:7" x14ac:dyDescent="0.3">
      <c r="B31" s="18" t="s">
        <v>53</v>
      </c>
      <c r="C31" s="53">
        <v>0.34649999999999997</v>
      </c>
      <c r="D31" s="53">
        <v>0.35149999999999998</v>
      </c>
      <c r="E31" s="53">
        <v>0.34649999999999997</v>
      </c>
      <c r="F31" s="53">
        <v>0.1807</v>
      </c>
      <c r="G31" s="53">
        <v>0.18440000000000001</v>
      </c>
    </row>
    <row r="32" spans="2:7" x14ac:dyDescent="0.3">
      <c r="B32" s="18" t="s">
        <v>6</v>
      </c>
      <c r="C32" s="53">
        <v>36298</v>
      </c>
      <c r="D32" s="53">
        <v>46462</v>
      </c>
      <c r="E32" s="53">
        <v>66996</v>
      </c>
      <c r="F32" s="53">
        <v>65394</v>
      </c>
      <c r="G32" s="53">
        <v>77364</v>
      </c>
    </row>
    <row r="33" spans="2:7" x14ac:dyDescent="0.3">
      <c r="B33" s="18" t="s">
        <v>35</v>
      </c>
      <c r="C33" s="53">
        <v>73326</v>
      </c>
      <c r="D33" s="53">
        <v>79839</v>
      </c>
      <c r="E33" s="53">
        <v>146371</v>
      </c>
      <c r="F33" s="53">
        <v>165960</v>
      </c>
      <c r="G33" s="53">
        <v>175006</v>
      </c>
    </row>
    <row r="34" spans="2:7" x14ac:dyDescent="0.3">
      <c r="B34" s="18" t="s">
        <v>18</v>
      </c>
      <c r="C34" s="53">
        <v>-0.3</v>
      </c>
      <c r="D34" s="53">
        <v>0.34</v>
      </c>
      <c r="E34" s="53">
        <v>0.3</v>
      </c>
      <c r="F34" s="53">
        <v>0.27</v>
      </c>
      <c r="G34" s="53">
        <v>0.33</v>
      </c>
    </row>
    <row r="35" spans="2:7" x14ac:dyDescent="0.3">
      <c r="B35" s="18" t="s">
        <v>10</v>
      </c>
      <c r="C35" s="53">
        <v>131820</v>
      </c>
      <c r="D35" s="53">
        <v>148317</v>
      </c>
      <c r="E35" s="53">
        <v>196485</v>
      </c>
      <c r="F35" s="53">
        <v>210539</v>
      </c>
      <c r="G35" s="53">
        <v>227898</v>
      </c>
    </row>
    <row r="36" spans="2:7" x14ac:dyDescent="0.3">
      <c r="B36" s="18" t="s">
        <v>7</v>
      </c>
      <c r="C36" s="53">
        <v>131820</v>
      </c>
      <c r="D36" s="53">
        <v>148317</v>
      </c>
      <c r="E36" s="53">
        <v>196485</v>
      </c>
      <c r="F36" s="53">
        <v>210539</v>
      </c>
      <c r="G36" s="53">
        <v>227898</v>
      </c>
    </row>
    <row r="44" spans="2:7" ht="24" customHeight="1" x14ac:dyDescent="0.3"/>
    <row r="45" spans="2:7" ht="55.8" customHeight="1" x14ac:dyDescent="0.3"/>
    <row r="49" spans="4:10" ht="66" customHeight="1" x14ac:dyDescent="0.3"/>
    <row r="50" spans="4:10" ht="66" customHeight="1" x14ac:dyDescent="0.3"/>
    <row r="51" spans="4:10" ht="66" customHeight="1" x14ac:dyDescent="0.3">
      <c r="I51" s="17" t="s">
        <v>95</v>
      </c>
      <c r="J51" t="s" vm="6">
        <v>39</v>
      </c>
    </row>
    <row r="52" spans="4:10" ht="66" customHeight="1" x14ac:dyDescent="0.3">
      <c r="I52" s="17" t="s">
        <v>114</v>
      </c>
      <c r="J52" t="s" vm="1">
        <v>115</v>
      </c>
    </row>
    <row r="54" spans="4:10" x14ac:dyDescent="0.3">
      <c r="J54" s="17" t="s">
        <v>93</v>
      </c>
    </row>
    <row r="55" spans="4:10" x14ac:dyDescent="0.3">
      <c r="I55" s="17" t="s">
        <v>125</v>
      </c>
      <c r="J55" t="s">
        <v>35</v>
      </c>
    </row>
    <row r="56" spans="4:10" x14ac:dyDescent="0.3">
      <c r="I56" s="18" t="s">
        <v>116</v>
      </c>
      <c r="J56" s="53">
        <v>73326</v>
      </c>
    </row>
    <row r="57" spans="4:10" x14ac:dyDescent="0.3">
      <c r="I57" s="18" t="s">
        <v>117</v>
      </c>
      <c r="J57" s="53">
        <v>79839</v>
      </c>
    </row>
    <row r="58" spans="4:10" x14ac:dyDescent="0.3">
      <c r="D58" s="17" t="s">
        <v>127</v>
      </c>
      <c r="E58" t="s" vm="2">
        <v>115</v>
      </c>
      <c r="I58" s="18" t="s">
        <v>118</v>
      </c>
      <c r="J58" s="53">
        <v>146371</v>
      </c>
    </row>
    <row r="59" spans="4:10" x14ac:dyDescent="0.3">
      <c r="D59" s="17" t="s">
        <v>95</v>
      </c>
      <c r="E59" t="s" vm="6">
        <v>39</v>
      </c>
      <c r="I59" s="18" t="s">
        <v>119</v>
      </c>
      <c r="J59" s="53">
        <v>165960</v>
      </c>
    </row>
    <row r="60" spans="4:10" x14ac:dyDescent="0.3">
      <c r="I60" s="18" t="s">
        <v>120</v>
      </c>
      <c r="J60" s="53">
        <v>175006</v>
      </c>
    </row>
    <row r="61" spans="4:10" x14ac:dyDescent="0.3">
      <c r="E61" s="17" t="s">
        <v>93</v>
      </c>
    </row>
    <row r="62" spans="4:10" x14ac:dyDescent="0.3">
      <c r="D62" s="17" t="s">
        <v>125</v>
      </c>
      <c r="E62" t="s">
        <v>11</v>
      </c>
    </row>
    <row r="63" spans="4:10" x14ac:dyDescent="0.3">
      <c r="D63" s="18" t="s">
        <v>128</v>
      </c>
      <c r="E63" s="53">
        <v>601150</v>
      </c>
    </row>
    <row r="64" spans="4:10" x14ac:dyDescent="0.3">
      <c r="D64" s="18" t="s">
        <v>117</v>
      </c>
      <c r="E64" s="53">
        <v>563121</v>
      </c>
    </row>
    <row r="65" spans="4:5" x14ac:dyDescent="0.3">
      <c r="D65" s="18" t="s">
        <v>118</v>
      </c>
      <c r="E65" s="53">
        <v>659879</v>
      </c>
    </row>
    <row r="66" spans="4:5" x14ac:dyDescent="0.3">
      <c r="D66" s="18" t="s">
        <v>119</v>
      </c>
      <c r="E66" s="53">
        <v>605019</v>
      </c>
    </row>
    <row r="67" spans="4:5" x14ac:dyDescent="0.3">
      <c r="D67" s="18" t="s">
        <v>120</v>
      </c>
      <c r="E67" s="53">
        <v>671779</v>
      </c>
    </row>
  </sheetData>
  <sheetProtection formatColumns="0" formatRows="0" selectLockedCells="1" selectUnlockedCells="1"/>
  <pageMargins left="0.7" right="0.7" top="0.75" bottom="0.75" header="0.3" footer="0.3"/>
  <drawing r:id="rId5"/>
  <legacyDrawing r:id="rId6"/>
  <extLst>
    <ext xmlns:x14="http://schemas.microsoft.com/office/spreadsheetml/2009/9/main" uri="{A8765BA9-456A-4dab-B4F3-ACF838C121DE}">
      <x14:slicerList>
        <x14:slicer r:id="rId7"/>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8584E-4046-491F-B15F-8AEBAFF73A09}">
  <sheetPr codeName="Sheet2">
    <tabColor theme="3" tint="0.499984740745262"/>
    <pageSetUpPr fitToPage="1"/>
  </sheetPr>
  <dimension ref="A1:J33"/>
  <sheetViews>
    <sheetView showGridLines="0" showRowColHeaders="0" workbookViewId="0">
      <pane ySplit="4" topLeftCell="A5" activePane="bottomLeft" state="frozen"/>
      <selection pane="bottomLeft" activeCell="D22" sqref="D22"/>
    </sheetView>
  </sheetViews>
  <sheetFormatPr defaultRowHeight="14.4" x14ac:dyDescent="0.3"/>
  <cols>
    <col min="1" max="1" width="2.109375" customWidth="1"/>
    <col min="2" max="2" width="28.44140625" customWidth="1"/>
    <col min="3" max="7" width="20.33203125" customWidth="1"/>
    <col min="8" max="10" width="17.21875" customWidth="1"/>
  </cols>
  <sheetData>
    <row r="1" spans="1:10" x14ac:dyDescent="0.3">
      <c r="A1" s="45"/>
      <c r="B1" s="51" t="e" vm="7">
        <f>HistoricalFS!D1</f>
        <v>#VALUE!</v>
      </c>
      <c r="C1" s="45"/>
      <c r="D1" s="45"/>
      <c r="E1" s="45"/>
      <c r="F1" s="45"/>
      <c r="G1" s="45"/>
      <c r="H1" s="45"/>
      <c r="I1" s="45"/>
      <c r="J1" s="45"/>
    </row>
    <row r="2" spans="1:10" x14ac:dyDescent="0.3">
      <c r="A2" s="45"/>
      <c r="B2" s="51"/>
      <c r="C2" s="45"/>
      <c r="D2" s="45"/>
      <c r="E2" s="45"/>
      <c r="F2" s="45"/>
      <c r="G2" s="45"/>
      <c r="H2" s="45"/>
      <c r="I2" s="45"/>
      <c r="J2" s="45"/>
    </row>
    <row r="3" spans="1:10" s="28" customFormat="1" ht="14.4" customHeight="1" x14ac:dyDescent="0.3">
      <c r="A3" s="35"/>
      <c r="B3" s="50" t="str">
        <f>"Ratio Analysis of "&amp;HistoricalFS!B1</f>
        <v>Ratio Analysis of Steel Authority of India Ltd</v>
      </c>
      <c r="C3" s="50"/>
      <c r="D3" s="50"/>
      <c r="E3" s="50"/>
      <c r="F3" s="50"/>
      <c r="G3" s="50"/>
      <c r="H3" s="50"/>
      <c r="I3" s="50"/>
      <c r="J3" s="50"/>
    </row>
    <row r="4" spans="1:10" s="28" customFormat="1" ht="16.2" customHeight="1" x14ac:dyDescent="0.3">
      <c r="A4" s="35"/>
      <c r="B4" s="29" t="s">
        <v>37</v>
      </c>
      <c r="C4" s="30" t="str">
        <f>HistoricalFS!C3</f>
        <v>Mar 2020</v>
      </c>
      <c r="D4" s="30" t="str">
        <f>HistoricalFS!D3</f>
        <v>Mar 2021</v>
      </c>
      <c r="E4" s="30" t="str">
        <f>HistoricalFS!E3</f>
        <v>Mar 2022</v>
      </c>
      <c r="F4" s="30" t="str">
        <f>HistoricalFS!F3</f>
        <v>Mar 2023</v>
      </c>
      <c r="G4" s="30" t="str">
        <f>HistoricalFS!G3</f>
        <v>Mar 2024</v>
      </c>
      <c r="H4" s="44" t="s">
        <v>89</v>
      </c>
      <c r="I4" s="44" t="s">
        <v>90</v>
      </c>
      <c r="J4" s="44" t="s">
        <v>111</v>
      </c>
    </row>
    <row r="5" spans="1:10" x14ac:dyDescent="0.3">
      <c r="B5" s="21"/>
      <c r="C5" s="21"/>
      <c r="D5" s="21"/>
      <c r="E5" s="21"/>
      <c r="F5" s="21"/>
      <c r="G5" s="21"/>
      <c r="H5" s="21"/>
      <c r="I5" s="21"/>
      <c r="J5" s="21"/>
    </row>
    <row r="6" spans="1:10" ht="14.4" customHeight="1" x14ac:dyDescent="0.3">
      <c r="A6" t="s">
        <v>23</v>
      </c>
      <c r="B6" s="22" t="s">
        <v>73</v>
      </c>
      <c r="C6" s="23" t="str">
        <f>HistoricalFS!C7</f>
        <v>-</v>
      </c>
      <c r="D6" s="23">
        <f>HistoricalFS!D7</f>
        <v>0.12081603528801255</v>
      </c>
      <c r="E6" s="23">
        <f>HistoricalFS!E7</f>
        <v>0.49719304337760795</v>
      </c>
      <c r="F6" s="23">
        <f>HistoricalFS!F7</f>
        <v>9.3837277849184719E-3</v>
      </c>
      <c r="G6" s="23">
        <f>HistoricalFS!G7</f>
        <v>8.9039522058822484E-3</v>
      </c>
      <c r="H6" s="25"/>
      <c r="I6" s="23">
        <f>AVERAGE(D6:G6)</f>
        <v>0.1590741896641053</v>
      </c>
      <c r="J6" s="23">
        <f>MEDIAN(D6:G6)</f>
        <v>6.5099881536465509E-2</v>
      </c>
    </row>
    <row r="7" spans="1:10" ht="14.4" customHeight="1" x14ac:dyDescent="0.3">
      <c r="B7" s="22" t="s">
        <v>74</v>
      </c>
      <c r="C7" s="23" t="s">
        <v>85</v>
      </c>
      <c r="D7" s="23">
        <f>HistoricalFS!D17/HistoricalFS!C17-1</f>
        <v>0.20392296718972891</v>
      </c>
      <c r="E7" s="23">
        <f>HistoricalFS!E17/HistoricalFS!D17-1</f>
        <v>0.51892884649564541</v>
      </c>
      <c r="F7" s="23">
        <f>HistoricalFS!F17/HistoricalFS!E17-1</f>
        <v>-0.49286215773461273</v>
      </c>
      <c r="G7" s="23">
        <f>HistoricalFS!G17/HistoricalFS!F17-1</f>
        <v>0.26342101215197666</v>
      </c>
      <c r="H7" s="22"/>
      <c r="I7" s="23">
        <f t="shared" ref="I7:I9" si="0">AVERAGE(D7:G7)</f>
        <v>0.12335266702568456</v>
      </c>
      <c r="J7" s="23">
        <f t="shared" ref="J7:J9" si="1">MEDIAN(D7:G7)</f>
        <v>0.23367198967085279</v>
      </c>
    </row>
    <row r="8" spans="1:10" ht="14.4" customHeight="1" x14ac:dyDescent="0.3">
      <c r="B8" s="22" t="s">
        <v>91</v>
      </c>
      <c r="C8" s="23" t="s">
        <v>85</v>
      </c>
      <c r="D8" s="23">
        <f>HistoricalFS!D26/HistoricalFS!C26-1</f>
        <v>1.182313749242883</v>
      </c>
      <c r="E8" s="23">
        <f>HistoricalFS!E26/HistoricalFS!D26-1</f>
        <v>1.2608936996946989</v>
      </c>
      <c r="F8" s="23">
        <f>HistoricalFS!F26/HistoricalFS!E26-1</f>
        <v>-0.82248956543088636</v>
      </c>
      <c r="G8" s="23">
        <f>HistoricalFS!G26/HistoricalFS!F26-1</f>
        <v>0.40456431535269699</v>
      </c>
      <c r="H8" s="22"/>
      <c r="I8" s="23">
        <f t="shared" si="0"/>
        <v>0.50632054971484819</v>
      </c>
      <c r="J8" s="23">
        <f t="shared" si="1"/>
        <v>0.79343903229779</v>
      </c>
    </row>
    <row r="9" spans="1:10" ht="14.4" customHeight="1" x14ac:dyDescent="0.3">
      <c r="B9" s="22" t="s">
        <v>75</v>
      </c>
      <c r="C9" s="23" t="s">
        <v>85</v>
      </c>
      <c r="D9" s="23">
        <f>HistoricalFS!D31/HistoricalFS!C31-1</f>
        <v>0.95568128241395578</v>
      </c>
      <c r="E9" s="23">
        <f>HistoricalFS!E31/HistoricalFS!D31-1</f>
        <v>1.9515429122468659</v>
      </c>
      <c r="F9" s="23">
        <f>HistoricalFS!F31/HistoricalFS!E31-1</f>
        <v>-0.82218410520297314</v>
      </c>
      <c r="G9" s="23">
        <f>HistoricalFS!G31/HistoricalFS!F31-1</f>
        <v>0.40881947634359217</v>
      </c>
      <c r="H9" s="22"/>
      <c r="I9" s="23">
        <f t="shared" si="0"/>
        <v>0.62346489145036021</v>
      </c>
      <c r="J9" s="23">
        <f t="shared" si="1"/>
        <v>0.68225037937877397</v>
      </c>
    </row>
    <row r="10" spans="1:10" ht="14.4" customHeight="1" x14ac:dyDescent="0.3">
      <c r="B10" s="31"/>
      <c r="C10" s="31"/>
      <c r="D10" s="31"/>
      <c r="E10" s="31"/>
      <c r="F10" s="31"/>
      <c r="G10" s="31"/>
      <c r="H10" s="31"/>
      <c r="I10" s="31"/>
      <c r="J10" s="31"/>
    </row>
    <row r="11" spans="1:10" ht="14.4" customHeight="1" x14ac:dyDescent="0.3">
      <c r="A11" t="s">
        <v>23</v>
      </c>
      <c r="B11" s="22" t="s">
        <v>104</v>
      </c>
      <c r="C11" s="23">
        <f>HistoricalFS!C13</f>
        <v>0.16645044110015569</v>
      </c>
      <c r="D11" s="23">
        <f>HistoricalFS!D13</f>
        <v>0.18485400931793847</v>
      </c>
      <c r="E11" s="23">
        <f>HistoricalFS!E13</f>
        <v>0.20645167525150518</v>
      </c>
      <c r="F11" s="23">
        <f>HistoricalFS!F13</f>
        <v>7.6956954656862739E-2</v>
      </c>
      <c r="G11" s="23">
        <f>HistoricalFS!G13</f>
        <v>0.10580007212131565</v>
      </c>
      <c r="H11" s="22"/>
      <c r="I11" s="23">
        <f>AVERAGE(C11:G11)</f>
        <v>0.14810263048955555</v>
      </c>
      <c r="J11" s="23">
        <f>MEDIAN(C11:G11)</f>
        <v>0.16645044110015569</v>
      </c>
    </row>
    <row r="12" spans="1:10" ht="14.4" customHeight="1" x14ac:dyDescent="0.3">
      <c r="B12" s="22" t="s">
        <v>76</v>
      </c>
      <c r="C12" s="23">
        <f>HistoricalFS!C18</f>
        <v>0.22736118318629994</v>
      </c>
      <c r="D12" s="23">
        <f>HistoricalFS!D18</f>
        <v>0.24421969499667218</v>
      </c>
      <c r="E12" s="23">
        <f>HistoricalFS!E18</f>
        <v>0.24776520386172773</v>
      </c>
      <c r="F12" s="23">
        <f>HistoricalFS!F18</f>
        <v>0.12448299632352941</v>
      </c>
      <c r="G12" s="23">
        <f>HistoricalFS!G18</f>
        <v>0.15588642790715329</v>
      </c>
      <c r="H12" s="22"/>
      <c r="I12" s="23">
        <f t="shared" ref="I12:I33" si="2">AVERAGE(C12:G12)</f>
        <v>0.19994310125507653</v>
      </c>
      <c r="J12" s="23">
        <f t="shared" ref="J12:J33" si="3">MEDIAN(C12:G12)</f>
        <v>0.22736118318629994</v>
      </c>
    </row>
    <row r="13" spans="1:10" ht="14.4" customHeight="1" x14ac:dyDescent="0.3">
      <c r="B13" s="22" t="s">
        <v>92</v>
      </c>
      <c r="C13" s="23">
        <f>HistoricalFS!C27</f>
        <v>5.354826154644525E-2</v>
      </c>
      <c r="D13" s="23">
        <f>HistoricalFS!D27</f>
        <v>0.10426252278843649</v>
      </c>
      <c r="E13" s="23">
        <f>HistoricalFS!E27</f>
        <v>0.15744561593397566</v>
      </c>
      <c r="F13" s="23">
        <f>HistoricalFS!F27</f>
        <v>2.7688419117647058E-2</v>
      </c>
      <c r="G13" s="23">
        <f>HistoricalFS!G27</f>
        <v>3.8546945282696581E-2</v>
      </c>
      <c r="H13" s="22"/>
      <c r="I13" s="23">
        <f t="shared" si="2"/>
        <v>7.6298352933840213E-2</v>
      </c>
      <c r="J13" s="23">
        <f t="shared" si="3"/>
        <v>5.354826154644525E-2</v>
      </c>
    </row>
    <row r="14" spans="1:10" ht="14.4" customHeight="1" x14ac:dyDescent="0.3">
      <c r="B14" s="21" t="s">
        <v>77</v>
      </c>
      <c r="C14" s="24">
        <f>HistoricalFS!C32</f>
        <v>3.439608199273482E-2</v>
      </c>
      <c r="D14" s="24">
        <f>HistoricalFS!D32</f>
        <v>6.0016783864340076E-2</v>
      </c>
      <c r="E14" s="24">
        <f>HistoricalFS!E32</f>
        <v>0.11831614754969703</v>
      </c>
      <c r="F14" s="24">
        <f>HistoricalFS!F32</f>
        <v>2.0842907475490197E-2</v>
      </c>
      <c r="G14" s="24">
        <f>HistoricalFS!G32</f>
        <v>2.9104746721327034E-2</v>
      </c>
      <c r="H14" s="22"/>
      <c r="I14" s="23">
        <f t="shared" si="2"/>
        <v>5.2535333520717833E-2</v>
      </c>
      <c r="J14" s="23">
        <f t="shared" si="3"/>
        <v>3.439608199273482E-2</v>
      </c>
    </row>
    <row r="15" spans="1:10" ht="14.4" customHeight="1" x14ac:dyDescent="0.3">
      <c r="B15" s="21"/>
      <c r="C15" s="21"/>
      <c r="D15" s="21"/>
      <c r="E15" s="21"/>
      <c r="F15" s="21"/>
      <c r="G15" s="21"/>
      <c r="H15" s="31"/>
      <c r="I15" s="31"/>
      <c r="J15" s="31"/>
    </row>
    <row r="16" spans="1:10" ht="14.4" customHeight="1" x14ac:dyDescent="0.3">
      <c r="A16" t="s">
        <v>23</v>
      </c>
      <c r="B16" s="22" t="s">
        <v>78</v>
      </c>
      <c r="C16" s="23">
        <f>HistoricalFS!C10</f>
        <v>0.83354955889984428</v>
      </c>
      <c r="D16" s="23">
        <f>HistoricalFS!D10</f>
        <v>0.81513152183349247</v>
      </c>
      <c r="E16" s="23">
        <f>HistoricalFS!E10</f>
        <v>0.79354832474849479</v>
      </c>
      <c r="F16" s="23">
        <f>HistoricalFS!F10</f>
        <v>0.9230430453431373</v>
      </c>
      <c r="G16" s="23">
        <f>HistoricalFS!G10</f>
        <v>0.89419992787868441</v>
      </c>
      <c r="H16" s="22"/>
      <c r="I16" s="23">
        <f t="shared" si="2"/>
        <v>0.85189447574073063</v>
      </c>
      <c r="J16" s="23">
        <f t="shared" si="3"/>
        <v>0.83354955889984428</v>
      </c>
    </row>
    <row r="17" spans="1:10" ht="14.4" customHeight="1" x14ac:dyDescent="0.3">
      <c r="B17" s="22" t="s">
        <v>30</v>
      </c>
      <c r="C17" s="23">
        <f>HistoricalFS!C24</f>
        <v>6.0910742086144269E-2</v>
      </c>
      <c r="D17" s="23">
        <f>HistoricalFS!D24</f>
        <v>5.9365685678733689E-2</v>
      </c>
      <c r="E17" s="23">
        <f>HistoricalFS!E24</f>
        <v>4.1313528610222562E-2</v>
      </c>
      <c r="F17" s="23">
        <f>HistoricalFS!F24</f>
        <v>4.7526041666666664E-2</v>
      </c>
      <c r="G17" s="23">
        <f>HistoricalFS!G24</f>
        <v>0</v>
      </c>
      <c r="H17" s="22"/>
      <c r="I17" s="23">
        <f t="shared" si="2"/>
        <v>4.1823199608353435E-2</v>
      </c>
      <c r="J17" s="23">
        <f t="shared" si="3"/>
        <v>4.7526041666666664E-2</v>
      </c>
    </row>
    <row r="18" spans="1:10" ht="14.4" customHeight="1" x14ac:dyDescent="0.3">
      <c r="B18" s="21" t="s">
        <v>79</v>
      </c>
      <c r="C18" s="24">
        <f>HistoricalFS!C13</f>
        <v>0.16645044110015569</v>
      </c>
      <c r="D18" s="24">
        <f>HistoricalFS!D13</f>
        <v>0.18485400931793847</v>
      </c>
      <c r="E18" s="24">
        <f>HistoricalFS!E13</f>
        <v>0.20645167525150518</v>
      </c>
      <c r="F18" s="24">
        <f>HistoricalFS!F13</f>
        <v>7.6956954656862739E-2</v>
      </c>
      <c r="G18" s="24">
        <f>HistoricalFS!G13</f>
        <v>0.10580007212131565</v>
      </c>
      <c r="H18" s="22"/>
      <c r="I18" s="24">
        <f t="shared" si="2"/>
        <v>0.14810263048955555</v>
      </c>
      <c r="J18" s="24">
        <f t="shared" si="3"/>
        <v>0.16645044110015569</v>
      </c>
    </row>
    <row r="19" spans="1:10" ht="14.4" customHeight="1" x14ac:dyDescent="0.3">
      <c r="B19" s="21"/>
      <c r="C19" s="21"/>
      <c r="D19" s="21"/>
      <c r="E19" s="21"/>
      <c r="F19" s="21"/>
      <c r="G19" s="21"/>
      <c r="H19" s="31"/>
      <c r="I19" s="23"/>
      <c r="J19" s="23"/>
    </row>
    <row r="20" spans="1:10" ht="14.4" customHeight="1" x14ac:dyDescent="0.3">
      <c r="A20" t="s">
        <v>23</v>
      </c>
      <c r="B20" s="22" t="s">
        <v>80</v>
      </c>
      <c r="C20" s="23">
        <f>HistoricalFS!C12/(HistoricalFS!C53-HistoricalFS!C46)</f>
        <v>0.10732247979338541</v>
      </c>
      <c r="D20" s="23">
        <f>HistoricalFS!D12/(HistoricalFS!D53-HistoricalFS!D46)</f>
        <v>0.15377393690646704</v>
      </c>
      <c r="E20" s="23">
        <f>HistoricalFS!E12/(HistoricalFS!E53-HistoricalFS!E46)</f>
        <v>0.29879993286337697</v>
      </c>
      <c r="F20" s="23">
        <f>HistoricalFS!F12/(HistoricalFS!F53-HistoricalFS!F46)</f>
        <v>9.3989710009354535E-2</v>
      </c>
      <c r="G20" s="23">
        <f>HistoricalFS!G12/(HistoricalFS!G53-HistoricalFS!G46)</f>
        <v>0.11933636606903934</v>
      </c>
      <c r="H20" s="22"/>
      <c r="I20" s="23">
        <f t="shared" si="2"/>
        <v>0.15464448512832465</v>
      </c>
      <c r="J20" s="23">
        <f t="shared" si="3"/>
        <v>0.11933636606903934</v>
      </c>
    </row>
    <row r="21" spans="1:10" ht="14.4" customHeight="1" x14ac:dyDescent="0.3">
      <c r="B21" s="22" t="s">
        <v>105</v>
      </c>
      <c r="C21" s="23">
        <f>HistoricalFS!C31/HistoricalFS!C43</f>
        <v>0.51343500363108208</v>
      </c>
      <c r="D21" s="23">
        <v>-3.73E-2</v>
      </c>
      <c r="E21" s="23">
        <v>-0.17810000000000001</v>
      </c>
      <c r="F21" s="23">
        <v>-3.44E-2</v>
      </c>
      <c r="G21" s="23">
        <v>-0.30649999999999999</v>
      </c>
      <c r="H21" s="22"/>
      <c r="I21" s="23">
        <f t="shared" si="2"/>
        <v>-8.5729992737835874E-3</v>
      </c>
      <c r="J21" s="23">
        <f t="shared" si="3"/>
        <v>-3.73E-2</v>
      </c>
    </row>
    <row r="22" spans="1:10" ht="14.4" customHeight="1" x14ac:dyDescent="0.3">
      <c r="B22" s="21" t="s">
        <v>107</v>
      </c>
      <c r="C22" s="36">
        <f>HistoricalFS!C31/HistoricalFS!C53</f>
        <v>1.6674921578339112E-2</v>
      </c>
      <c r="D22" s="36">
        <f>HistoricalFS!D31/HistoricalFS!D53</f>
        <v>3.5125751545431454E-2</v>
      </c>
      <c r="E22" s="36">
        <f>HistoricalFS!E31/HistoricalFS!E53</f>
        <v>0.10170209584568994</v>
      </c>
      <c r="F22" s="36">
        <f>HistoricalFS!F31/HistoricalFS!F53</f>
        <v>1.6646021623770855E-2</v>
      </c>
      <c r="G22" s="36">
        <f>HistoricalFS!G31/HistoricalFS!G53</f>
        <v>2.1748225466767832E-2</v>
      </c>
      <c r="H22" s="22"/>
      <c r="I22" s="24">
        <f t="shared" si="2"/>
        <v>3.8379403211999841E-2</v>
      </c>
      <c r="J22" s="24">
        <f t="shared" si="3"/>
        <v>2.1748225466767832E-2</v>
      </c>
    </row>
    <row r="23" spans="1:10" x14ac:dyDescent="0.3">
      <c r="B23" s="21"/>
      <c r="C23" s="21"/>
      <c r="D23" s="21"/>
      <c r="E23" s="21"/>
      <c r="F23" s="21"/>
      <c r="G23" s="21"/>
      <c r="H23" s="31"/>
      <c r="I23" s="23"/>
      <c r="J23" s="23"/>
    </row>
    <row r="24" spans="1:10" x14ac:dyDescent="0.3">
      <c r="A24" t="s">
        <v>23</v>
      </c>
      <c r="B24" s="22" t="s">
        <v>106</v>
      </c>
      <c r="C24" s="39">
        <f>HistoricalFS!C52/HistoricalFS!C46</f>
        <v>1.4629277566539924</v>
      </c>
      <c r="D24" s="39">
        <f>HistoricalFS!D52/HistoricalFS!D46</f>
        <v>1.0897534778758533</v>
      </c>
      <c r="E24" s="39">
        <f>HistoricalFS!E52/HistoricalFS!E46</f>
        <v>0.78218267362176541</v>
      </c>
      <c r="F24" s="39">
        <f>HistoricalFS!F52/HistoricalFS!F46</f>
        <v>1.0640935000662808</v>
      </c>
      <c r="G24" s="39">
        <f>HistoricalFS!G52/HistoricalFS!G46</f>
        <v>1.215744359006681</v>
      </c>
      <c r="H24" s="22"/>
      <c r="I24" s="39">
        <f t="shared" si="2"/>
        <v>1.1229403534449145</v>
      </c>
      <c r="J24" s="39">
        <f t="shared" si="3"/>
        <v>1.0897534778758533</v>
      </c>
    </row>
    <row r="25" spans="1:10" x14ac:dyDescent="0.3">
      <c r="B25" s="22" t="s">
        <v>108</v>
      </c>
      <c r="C25" s="40">
        <f>HistoricalFS!C6/HistoricalFS!C53</f>
        <v>0.48479130797109993</v>
      </c>
      <c r="D25" s="40">
        <f>HistoricalFS!D6/HistoricalFS!D53</f>
        <v>0.58526547548479968</v>
      </c>
      <c r="E25" s="40">
        <f>HistoricalFS!E6/HistoricalFS!E53</f>
        <v>0.85957916947026525</v>
      </c>
      <c r="F25" s="40">
        <f>HistoricalFS!F6/HistoricalFS!F53</f>
        <v>0.79864201495618659</v>
      </c>
      <c r="G25" s="40">
        <f>HistoricalFS!G6/HistoricalFS!G53</f>
        <v>0.74723981194556921</v>
      </c>
      <c r="H25" s="22"/>
      <c r="I25" s="40">
        <f t="shared" si="2"/>
        <v>0.69510355596558404</v>
      </c>
      <c r="J25" s="40">
        <f t="shared" si="3"/>
        <v>0.74723981194556921</v>
      </c>
    </row>
    <row r="26" spans="1:10" x14ac:dyDescent="0.3">
      <c r="B26" s="22" t="s">
        <v>81</v>
      </c>
      <c r="C26" s="40">
        <f>HistoricalFS!C12/HistoricalFS!C20</f>
        <v>2.9435044450817323</v>
      </c>
      <c r="D26" s="40">
        <f>HistoricalFS!D12/HistoricalFS!D20</f>
        <v>4.5353212637557689</v>
      </c>
      <c r="E26" s="40">
        <f>HistoricalFS!E12/HistoricalFS!E20</f>
        <v>12.581272084805654</v>
      </c>
      <c r="F26" s="40">
        <f>HistoricalFS!F12/HistoricalFS!F20</f>
        <v>3.9459990181639668</v>
      </c>
      <c r="G26" s="40">
        <f>HistoricalFS!G12/HistoricalFS!G20</f>
        <v>4.5064672594987876</v>
      </c>
      <c r="H26" s="22"/>
      <c r="I26" s="40">
        <f t="shared" si="2"/>
        <v>5.7025128142611816</v>
      </c>
      <c r="J26" s="40">
        <f t="shared" si="3"/>
        <v>4.5064672594987876</v>
      </c>
    </row>
    <row r="27" spans="1:10" x14ac:dyDescent="0.3">
      <c r="B27" s="21" t="s">
        <v>109</v>
      </c>
      <c r="C27" s="41">
        <f>HistoricalFS!C53/HistoricalFS!C43</f>
        <v>30.790849673202615</v>
      </c>
      <c r="D27" s="41">
        <f>HistoricalFS!D53/HistoricalFS!D43</f>
        <v>28.586298717017673</v>
      </c>
      <c r="E27" s="41">
        <f>HistoricalFS!E53/HistoricalFS!E43</f>
        <v>29.140885984023239</v>
      </c>
      <c r="F27" s="41">
        <f>HistoricalFS!F53/HistoricalFS!F43</f>
        <v>31.658678286129266</v>
      </c>
      <c r="G27" s="41">
        <f>HistoricalFS!G53/HistoricalFS!G43</f>
        <v>34.137739046235779</v>
      </c>
      <c r="H27" s="22"/>
      <c r="I27" s="41">
        <f t="shared" si="2"/>
        <v>30.862890341321712</v>
      </c>
      <c r="J27" s="41">
        <f t="shared" si="3"/>
        <v>30.790849673202615</v>
      </c>
    </row>
    <row r="28" spans="1:10" x14ac:dyDescent="0.3">
      <c r="B28" s="21"/>
      <c r="C28" s="21"/>
      <c r="D28" s="21"/>
      <c r="E28" s="21"/>
      <c r="F28" s="21"/>
      <c r="G28" s="21"/>
      <c r="H28" s="31"/>
      <c r="I28" s="23"/>
      <c r="J28" s="23"/>
    </row>
    <row r="29" spans="1:10" x14ac:dyDescent="0.3">
      <c r="A29" t="s">
        <v>23</v>
      </c>
      <c r="B29" s="22" t="s">
        <v>110</v>
      </c>
      <c r="C29" s="9">
        <f>HistoricalFS!C36</f>
        <v>5.13</v>
      </c>
      <c r="D29" s="9">
        <f>HistoricalFS!D36</f>
        <v>10.039999999999999</v>
      </c>
      <c r="E29" s="9">
        <f>HistoricalFS!E36</f>
        <v>29.64</v>
      </c>
      <c r="F29" s="9">
        <f>HistoricalFS!F36</f>
        <v>5.27</v>
      </c>
      <c r="G29" s="9">
        <f>HistoricalFS!G36</f>
        <v>7.42</v>
      </c>
      <c r="H29" s="22"/>
      <c r="I29" s="9">
        <f t="shared" si="2"/>
        <v>11.5</v>
      </c>
      <c r="J29" s="9">
        <f t="shared" si="3"/>
        <v>7.42</v>
      </c>
    </row>
    <row r="30" spans="1:10" x14ac:dyDescent="0.3">
      <c r="B30" s="42"/>
      <c r="C30" s="42"/>
      <c r="D30" s="42"/>
      <c r="E30" s="42"/>
      <c r="F30" s="42"/>
      <c r="G30" s="42"/>
      <c r="H30" s="42"/>
      <c r="I30" s="23"/>
      <c r="J30" s="23"/>
    </row>
    <row r="31" spans="1:10" x14ac:dyDescent="0.3">
      <c r="A31" t="s">
        <v>23</v>
      </c>
      <c r="B31" s="37" t="s">
        <v>82</v>
      </c>
      <c r="C31" s="38">
        <f>HistoricalFS!C58/HistoricalFS!C6</f>
        <v>-1.0022055007784121E-2</v>
      </c>
      <c r="D31" s="38">
        <f>HistoricalFS!D58/HistoricalFS!D6</f>
        <v>0.33900512197239346</v>
      </c>
      <c r="E31" s="38">
        <f>HistoricalFS!E58/HistoricalFS!E6</f>
        <v>0.29945785053683427</v>
      </c>
      <c r="F31" s="38">
        <f>HistoricalFS!F58/HistoricalFS!F6</f>
        <v>-5.0647212009803919E-2</v>
      </c>
      <c r="G31" s="38">
        <f>HistoricalFS!G58/HistoricalFS!G6</f>
        <v>2.7624361821253014E-2</v>
      </c>
      <c r="H31" s="22"/>
      <c r="I31" s="38">
        <f t="shared" si="2"/>
        <v>0.12108361346257854</v>
      </c>
      <c r="J31" s="38">
        <f t="shared" si="3"/>
        <v>2.7624361821253014E-2</v>
      </c>
    </row>
    <row r="32" spans="1:10" x14ac:dyDescent="0.3">
      <c r="B32" s="22" t="s">
        <v>83</v>
      </c>
      <c r="C32" s="23">
        <f>HistoricalFS!C58/HistoricalFS!C53</f>
        <v>-4.8586051557819761E-3</v>
      </c>
      <c r="D32" s="23">
        <f>HistoricalFS!D58/HistoricalFS!D53</f>
        <v>0.19840799390295538</v>
      </c>
      <c r="E32" s="23">
        <f>HistoricalFS!E58/HistoricalFS!E53</f>
        <v>0.25740773045580284</v>
      </c>
      <c r="F32" s="23">
        <f>HistoricalFS!F58/HistoricalFS!F53</f>
        <v>-4.0448991451422979E-2</v>
      </c>
      <c r="G32" s="23">
        <f>HistoricalFS!G58/HistoricalFS!G53</f>
        <v>2.0642022932429463E-2</v>
      </c>
      <c r="H32" s="22"/>
      <c r="I32" s="23">
        <f t="shared" si="2"/>
        <v>8.6230030136796532E-2</v>
      </c>
      <c r="J32" s="23">
        <f t="shared" si="3"/>
        <v>2.0642022932429463E-2</v>
      </c>
    </row>
    <row r="33" spans="2:10" x14ac:dyDescent="0.3">
      <c r="B33" s="21" t="s">
        <v>84</v>
      </c>
      <c r="C33" s="24">
        <f>HistoricalFS!C58/HistoricalFS!C45</f>
        <v>-1.1417591959650452E-2</v>
      </c>
      <c r="D33" s="24">
        <f>HistoricalFS!D58/HistoricalFS!D45</f>
        <v>0.62186479815271911</v>
      </c>
      <c r="E33" s="24">
        <f>HistoricalFS!E58/HistoricalFS!E45</f>
        <v>1.7928141633881045</v>
      </c>
      <c r="F33" s="24">
        <f>HistoricalFS!F58/HistoricalFS!F45</f>
        <v>-0.17190394176713353</v>
      </c>
      <c r="G33" s="24">
        <f>HistoricalFS!G58/HistoricalFS!G45</f>
        <v>8.0142058750653861E-2</v>
      </c>
      <c r="H33" s="43"/>
      <c r="I33" s="24">
        <f t="shared" si="2"/>
        <v>0.46229989731293875</v>
      </c>
      <c r="J33" s="24">
        <f t="shared" si="3"/>
        <v>8.0142058750653861E-2</v>
      </c>
    </row>
  </sheetData>
  <sheetProtection algorithmName="SHA-512" hashValue="uOm3QFsRFuxWlTXQEwxxrQVJZb1ZA/IN013pBoK+QOgXUJvHC89onXx4HwtuvirVQI4bO2iYBcjzq94ivcoQUQ==" saltValue="pYjdl0wJ2847ij+Esp77AQ==" spinCount="100000" sheet="1" objects="1" scenarios="1" selectLockedCells="1" pivotTables="0"/>
  <mergeCells count="2">
    <mergeCell ref="B3:J3"/>
    <mergeCell ref="B1:B2"/>
  </mergeCells>
  <pageMargins left="0.7" right="0.7" top="0.75" bottom="0.75" header="0.3" footer="0.3"/>
  <pageSetup scale="49" orientation="portrait" r:id="rId1"/>
  <extLst>
    <ext xmlns:x14="http://schemas.microsoft.com/office/spreadsheetml/2009/9/main" uri="{05C60535-1F16-4fd2-B633-F4F36F0B64E0}">
      <x14:sparklineGroups xmlns:xm="http://schemas.microsoft.com/office/excel/2006/main">
        <x14:sparklineGroup displayEmptyCellsAs="gap" xr2:uid="{4066837D-73D5-4E8D-8FD1-5EE098B3556E}">
          <x14:colorSeries rgb="FF376092"/>
          <x14:colorNegative rgb="FFD00000"/>
          <x14:colorAxis rgb="FF000000"/>
          <x14:colorMarkers rgb="FFD00000"/>
          <x14:colorFirst rgb="FFD00000"/>
          <x14:colorLast rgb="FFD00000"/>
          <x14:colorHigh rgb="FFD00000"/>
          <x14:colorLow rgb="FFD00000"/>
          <x14:sparklines>
            <x14:sparkline>
              <xm:f>'Ratio Analysis'!D6:G6</xm:f>
              <xm:sqref>H6</xm:sqref>
            </x14:sparkline>
            <x14:sparkline>
              <xm:f>'Ratio Analysis'!D7:G7</xm:f>
              <xm:sqref>H7</xm:sqref>
            </x14:sparkline>
            <x14:sparkline>
              <xm:f>'Ratio Analysis'!D8:G8</xm:f>
              <xm:sqref>H8</xm:sqref>
            </x14:sparkline>
            <x14:sparkline>
              <xm:f>'Ratio Analysis'!D9:G9</xm:f>
              <xm:sqref>H9</xm:sqref>
            </x14:sparkline>
            <x14:sparkline>
              <xm:f>'Ratio Analysis'!D10:G10</xm:f>
              <xm:sqref>H10</xm:sqref>
            </x14:sparkline>
            <x14:sparkline>
              <xm:f>'Ratio Analysis'!D11:G11</xm:f>
              <xm:sqref>H11</xm:sqref>
            </x14:sparkline>
            <x14:sparkline>
              <xm:f>'Ratio Analysis'!D12:G12</xm:f>
              <xm:sqref>H12</xm:sqref>
            </x14:sparkline>
            <x14:sparkline>
              <xm:f>'Ratio Analysis'!D13:G13</xm:f>
              <xm:sqref>H13</xm:sqref>
            </x14:sparkline>
            <x14:sparkline>
              <xm:f>'Ratio Analysis'!D14:G14</xm:f>
              <xm:sqref>H14</xm:sqref>
            </x14:sparkline>
            <x14:sparkline>
              <xm:f>'Ratio Analysis'!D15:G15</xm:f>
              <xm:sqref>H15</xm:sqref>
            </x14:sparkline>
            <x14:sparkline>
              <xm:f>'Ratio Analysis'!D16:G16</xm:f>
              <xm:sqref>H16</xm:sqref>
            </x14:sparkline>
            <x14:sparkline>
              <xm:f>'Ratio Analysis'!D17:G17</xm:f>
              <xm:sqref>H17</xm:sqref>
            </x14:sparkline>
            <x14:sparkline>
              <xm:f>'Ratio Analysis'!D18:G18</xm:f>
              <xm:sqref>H18</xm:sqref>
            </x14:sparkline>
            <x14:sparkline>
              <xm:f>'Ratio Analysis'!D19:G19</xm:f>
              <xm:sqref>H19</xm:sqref>
            </x14:sparkline>
            <x14:sparkline>
              <xm:f>'Ratio Analysis'!D20:G20</xm:f>
              <xm:sqref>H20</xm:sqref>
            </x14:sparkline>
            <x14:sparkline>
              <xm:f>'Ratio Analysis'!D21:G21</xm:f>
              <xm:sqref>H21</xm:sqref>
            </x14:sparkline>
            <x14:sparkline>
              <xm:f>'Ratio Analysis'!D22:G22</xm:f>
              <xm:sqref>H22</xm:sqref>
            </x14:sparkline>
            <x14:sparkline>
              <xm:f>'Ratio Analysis'!D23:G23</xm:f>
              <xm:sqref>H23</xm:sqref>
            </x14:sparkline>
            <x14:sparkline>
              <xm:f>'Ratio Analysis'!D24:G24</xm:f>
              <xm:sqref>H24</xm:sqref>
            </x14:sparkline>
            <x14:sparkline>
              <xm:f>'Ratio Analysis'!D25:G25</xm:f>
              <xm:sqref>H25</xm:sqref>
            </x14:sparkline>
            <x14:sparkline>
              <xm:f>'Ratio Analysis'!D26:G26</xm:f>
              <xm:sqref>H26</xm:sqref>
            </x14:sparkline>
            <x14:sparkline>
              <xm:f>'Ratio Analysis'!D27:G27</xm:f>
              <xm:sqref>H27</xm:sqref>
            </x14:sparkline>
            <x14:sparkline>
              <xm:f>'Ratio Analysis'!D28:G28</xm:f>
              <xm:sqref>H28</xm:sqref>
            </x14:sparkline>
            <x14:sparkline>
              <xm:f>'Ratio Analysis'!D29:G29</xm:f>
              <xm:sqref>H29</xm:sqref>
            </x14:sparkline>
            <x14:sparkline>
              <xm:f>'Ratio Analysis'!D30:G30</xm:f>
              <xm:sqref>H30</xm:sqref>
            </x14:sparkline>
            <x14:sparkline>
              <xm:f>'Ratio Analysis'!D31:G31</xm:f>
              <xm:sqref>H31</xm:sqref>
            </x14:sparkline>
            <x14:sparkline>
              <xm:f>'Ratio Analysis'!D32:G32</xm:f>
              <xm:sqref>H32</xm:sqref>
            </x14:sparkline>
            <x14:sparkline>
              <xm:f>'Ratio Analysis'!D33:G33</xm:f>
              <xm:sqref>H33</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71B15C-6F04-4E85-B639-C8E80B323E92}">
  <sheetPr codeName="Sheet5">
    <tabColor theme="3" tint="0.499984740745262"/>
    <pageSetUpPr fitToPage="1"/>
  </sheetPr>
  <dimension ref="H1"/>
  <sheetViews>
    <sheetView showGridLines="0" showRowColHeaders="0" zoomScaleNormal="100" workbookViewId="0"/>
  </sheetViews>
  <sheetFormatPr defaultRowHeight="14.4" x14ac:dyDescent="0.3"/>
  <cols>
    <col min="1" max="1" width="31.33203125" style="49" customWidth="1"/>
    <col min="2" max="16384" width="8.88671875" style="49"/>
  </cols>
  <sheetData>
    <row r="1" spans="8:8" ht="14.4" customHeight="1" x14ac:dyDescent="0.3">
      <c r="H1" s="49" t="s">
        <v>126</v>
      </c>
    </row>
  </sheetData>
  <sheetProtection algorithmName="SHA-512" hashValue="4siEiiUq2cBeJzoKKR4CFxzK4DQKv+x2z/feW+t7NK/BYxSVwIGUvhKG3Y+gNjGdcab+m+qDhklTqKnB9lxVuQ==" saltValue="mUUueR4kSOyEAfW1C3pRQg==" spinCount="100000" sheet="1" objects="1" scenarios="1" selectLockedCells="1" pivotTables="0"/>
  <pageMargins left="0.7" right="0.7" top="0.75" bottom="0.75" header="0.3" footer="0.3"/>
  <pageSetup scale="58" orientation="landscape"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DD7FA-BA3F-4B04-8974-042DEB194DCA}">
  <sheetPr codeName="Sheet11">
    <tabColor theme="6" tint="-0.249977111117893"/>
  </sheetPr>
  <dimension ref="C1:H2"/>
  <sheetViews>
    <sheetView showGridLines="0" showRowColHeaders="0" zoomScaleNormal="100" workbookViewId="0"/>
  </sheetViews>
  <sheetFormatPr defaultRowHeight="14.4" x14ac:dyDescent="0.3"/>
  <cols>
    <col min="1" max="1" width="31.33203125" style="49" customWidth="1"/>
    <col min="2" max="16384" width="8.88671875" style="49"/>
  </cols>
  <sheetData>
    <row r="1" spans="3:8" ht="14.4" customHeight="1" x14ac:dyDescent="0.3">
      <c r="C1" s="52" t="e" vm="7">
        <f>HistoricalFS!D1</f>
        <v>#VALUE!</v>
      </c>
      <c r="D1" s="52"/>
      <c r="G1" s="52"/>
      <c r="H1" s="52"/>
    </row>
    <row r="2" spans="3:8" x14ac:dyDescent="0.3">
      <c r="C2" s="52"/>
      <c r="D2" s="52"/>
      <c r="G2" s="52"/>
      <c r="H2" s="52"/>
    </row>
  </sheetData>
  <sheetProtection algorithmName="SHA-512" hashValue="1VGuPiqsvNGqmkqQAmv9HSgzQVeQ4DkxxWEoOlxHErnCKA9rjHTNlVZeF+2Mrq8+POET1kaiWeyF03IuamNqLg==" saltValue="iN7s/b6GuJO+WxmaWMTmbg==" spinCount="100000" sheet="1" objects="1" scenarios="1" selectLockedCells="1" pivotTables="0"/>
  <mergeCells count="2">
    <mergeCell ref="G1:H2"/>
    <mergeCell ref="C1:D2"/>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80A297-05CC-4C7F-8ABE-03980756F07E}">
  <sheetPr codeName="Sheet12">
    <tabColor theme="6" tint="-0.249977111117893"/>
    <pageSetUpPr fitToPage="1"/>
  </sheetPr>
  <dimension ref="H1"/>
  <sheetViews>
    <sheetView showGridLines="0" showRowColHeaders="0" tabSelected="1" zoomScaleNormal="100" workbookViewId="0"/>
  </sheetViews>
  <sheetFormatPr defaultRowHeight="14.4" x14ac:dyDescent="0.3"/>
  <cols>
    <col min="1" max="1" width="31.33203125" style="49" customWidth="1"/>
    <col min="2" max="16384" width="8.88671875" style="49"/>
  </cols>
  <sheetData>
    <row r="1" spans="8:8" ht="14.4" customHeight="1" x14ac:dyDescent="0.3">
      <c r="H1" s="49" t="s">
        <v>126</v>
      </c>
    </row>
  </sheetData>
  <sheetProtection algorithmName="SHA-512" hashValue="1wY6ne3Yntur9CjDzJ4biNcyCDdGVdXoms6yQW1dGETvOw48TZEkfiZePSqiwfQnFtMGLyeCFCHjhacLXoi6GA==" saltValue="iTogxN7mlqs/xG4iPoEjlw==" spinCount="100000" sheet="1" objects="1" scenarios="1" selectLockedCells="1" pivotTables="0"/>
  <pageMargins left="0.7" right="0.7" top="0.75" bottom="0.75" header="0.3" footer="0.3"/>
  <pageSetup scale="58" orientation="landscape"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5826E-C53D-407D-89CC-F288DE12B993}">
  <sheetPr codeName="Sheet13"/>
  <dimension ref="A1:D6"/>
  <sheetViews>
    <sheetView workbookViewId="0">
      <selection activeCell="C5" sqref="C5"/>
    </sheetView>
  </sheetViews>
  <sheetFormatPr defaultRowHeight="14.4" x14ac:dyDescent="0.3"/>
  <cols>
    <col min="1" max="1" width="12.44140625" bestFit="1" customWidth="1"/>
    <col min="2" max="2" width="15.5546875" bestFit="1" customWidth="1"/>
    <col min="3" max="3" width="23" bestFit="1" customWidth="1"/>
    <col min="4" max="4" width="9.21875" bestFit="1" customWidth="1"/>
    <col min="5" max="5" width="18.109375" bestFit="1" customWidth="1"/>
    <col min="6" max="6" width="23" bestFit="1" customWidth="1"/>
    <col min="7" max="7" width="23.5546875" bestFit="1" customWidth="1"/>
    <col min="8" max="8" width="20.5546875" bestFit="1" customWidth="1"/>
    <col min="9" max="9" width="18.109375" bestFit="1" customWidth="1"/>
    <col min="10" max="10" width="21" bestFit="1" customWidth="1"/>
    <col min="11" max="11" width="23.5546875" bestFit="1" customWidth="1"/>
    <col min="12" max="12" width="20.5546875" bestFit="1" customWidth="1"/>
    <col min="13" max="13" width="18.109375" bestFit="1" customWidth="1"/>
    <col min="14" max="14" width="20.5546875" bestFit="1" customWidth="1"/>
    <col min="15" max="16" width="18.109375" bestFit="1" customWidth="1"/>
    <col min="17" max="17" width="25.6640625" bestFit="1" customWidth="1"/>
    <col min="18" max="18" width="28.109375" bestFit="1" customWidth="1"/>
    <col min="19" max="19" width="25.109375" bestFit="1" customWidth="1"/>
    <col min="20" max="21" width="22.6640625" bestFit="1" customWidth="1"/>
  </cols>
  <sheetData>
    <row r="1" spans="1:4" x14ac:dyDescent="0.3">
      <c r="A1" s="17" t="s">
        <v>101</v>
      </c>
      <c r="B1" t="s" vm="4">
        <v>3</v>
      </c>
    </row>
    <row r="2" spans="1:4" x14ac:dyDescent="0.3">
      <c r="A2" s="17" t="s">
        <v>131</v>
      </c>
      <c r="B2" t="s" vm="5">
        <v>115</v>
      </c>
    </row>
    <row r="4" spans="1:4" x14ac:dyDescent="0.3">
      <c r="A4" s="17" t="s">
        <v>130</v>
      </c>
      <c r="B4" s="17" t="s">
        <v>93</v>
      </c>
    </row>
    <row r="5" spans="1:4" x14ac:dyDescent="0.3">
      <c r="A5" s="17" t="s">
        <v>71</v>
      </c>
      <c r="B5" t="s">
        <v>39</v>
      </c>
      <c r="C5" t="s">
        <v>40</v>
      </c>
      <c r="D5" t="s">
        <v>38</v>
      </c>
    </row>
    <row r="6" spans="1:4" x14ac:dyDescent="0.3">
      <c r="A6" s="18" t="s">
        <v>19</v>
      </c>
      <c r="B6" s="53">
        <v>17.14</v>
      </c>
      <c r="C6" s="53">
        <v>5.27</v>
      </c>
      <c r="D6" s="53">
        <v>7.27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6DA87-DB1B-4A9B-8B1F-B1DED7D32305}">
  <sheetPr codeName="Sheet4"/>
  <dimension ref="A1:D486"/>
  <sheetViews>
    <sheetView workbookViewId="0">
      <selection activeCell="A23" sqref="A23"/>
    </sheetView>
  </sheetViews>
  <sheetFormatPr defaultRowHeight="14.4" x14ac:dyDescent="0.3"/>
  <cols>
    <col min="1" max="1" width="23.77734375" bestFit="1" customWidth="1"/>
    <col min="2" max="2" width="21.6640625" bestFit="1" customWidth="1"/>
    <col min="3" max="3" width="8.44140625" bestFit="1" customWidth="1"/>
    <col min="4" max="4" width="8" bestFit="1" customWidth="1"/>
  </cols>
  <sheetData>
    <row r="1" spans="1:4" x14ac:dyDescent="0.3">
      <c r="A1" t="s">
        <v>21</v>
      </c>
      <c r="B1" t="s">
        <v>95</v>
      </c>
      <c r="C1" t="s">
        <v>101</v>
      </c>
      <c r="D1" t="s">
        <v>102</v>
      </c>
    </row>
    <row r="2" spans="1:4" x14ac:dyDescent="0.3">
      <c r="A2" s="34" t="s">
        <v>35</v>
      </c>
      <c r="B2" t="s">
        <v>40</v>
      </c>
      <c r="C2" t="s">
        <v>0</v>
      </c>
      <c r="D2">
        <v>61664</v>
      </c>
    </row>
    <row r="3" spans="1:4" x14ac:dyDescent="0.3">
      <c r="A3" s="34" t="s">
        <v>35</v>
      </c>
      <c r="B3" t="s">
        <v>40</v>
      </c>
      <c r="C3" t="s">
        <v>1</v>
      </c>
      <c r="D3">
        <v>69114</v>
      </c>
    </row>
    <row r="4" spans="1:4" x14ac:dyDescent="0.3">
      <c r="A4" s="34" t="s">
        <v>35</v>
      </c>
      <c r="B4" t="s">
        <v>40</v>
      </c>
      <c r="C4" t="s">
        <v>2</v>
      </c>
      <c r="D4">
        <v>103477</v>
      </c>
    </row>
    <row r="5" spans="1:4" x14ac:dyDescent="0.3">
      <c r="A5" s="34" t="s">
        <v>35</v>
      </c>
      <c r="B5" t="s">
        <v>40</v>
      </c>
      <c r="C5" t="s">
        <v>3</v>
      </c>
      <c r="D5">
        <v>104448</v>
      </c>
    </row>
    <row r="6" spans="1:4" x14ac:dyDescent="0.3">
      <c r="A6" s="34" t="s">
        <v>35</v>
      </c>
      <c r="B6" t="s">
        <v>40</v>
      </c>
      <c r="C6" t="s">
        <v>4</v>
      </c>
      <c r="D6">
        <v>105378</v>
      </c>
    </row>
    <row r="7" spans="1:4" x14ac:dyDescent="0.3">
      <c r="A7" s="34" t="s">
        <v>43</v>
      </c>
      <c r="B7" t="s">
        <v>40</v>
      </c>
      <c r="C7" t="s">
        <v>0</v>
      </c>
      <c r="D7">
        <v>51400</v>
      </c>
    </row>
    <row r="8" spans="1:4" x14ac:dyDescent="0.3">
      <c r="A8" s="34" t="s">
        <v>43</v>
      </c>
      <c r="B8" t="s">
        <v>40</v>
      </c>
      <c r="C8" t="s">
        <v>1</v>
      </c>
      <c r="D8">
        <v>56337</v>
      </c>
    </row>
    <row r="9" spans="1:4" x14ac:dyDescent="0.3">
      <c r="A9" s="34" t="s">
        <v>43</v>
      </c>
      <c r="B9" t="s">
        <v>40</v>
      </c>
      <c r="C9" t="s">
        <v>2</v>
      </c>
      <c r="D9">
        <v>82114</v>
      </c>
    </row>
    <row r="10" spans="1:4" x14ac:dyDescent="0.3">
      <c r="A10" s="34" t="s">
        <v>43</v>
      </c>
      <c r="B10" t="s">
        <v>40</v>
      </c>
      <c r="C10" t="s">
        <v>3</v>
      </c>
      <c r="D10">
        <v>96410</v>
      </c>
    </row>
    <row r="11" spans="1:4" x14ac:dyDescent="0.3">
      <c r="A11" s="34" t="s">
        <v>43</v>
      </c>
      <c r="B11" t="s">
        <v>40</v>
      </c>
      <c r="C11" t="s">
        <v>4</v>
      </c>
      <c r="D11">
        <v>94229</v>
      </c>
    </row>
    <row r="12" spans="1:4" x14ac:dyDescent="0.3">
      <c r="A12" s="34" t="s">
        <v>13</v>
      </c>
      <c r="B12" t="s">
        <v>40</v>
      </c>
      <c r="C12" t="s">
        <v>0</v>
      </c>
      <c r="D12">
        <v>10264</v>
      </c>
    </row>
    <row r="13" spans="1:4" x14ac:dyDescent="0.3">
      <c r="A13" s="34" t="s">
        <v>13</v>
      </c>
      <c r="B13" t="s">
        <v>40</v>
      </c>
      <c r="C13" t="s">
        <v>1</v>
      </c>
      <c r="D13">
        <v>12776</v>
      </c>
    </row>
    <row r="14" spans="1:4" x14ac:dyDescent="0.3">
      <c r="A14" s="34" t="s">
        <v>13</v>
      </c>
      <c r="B14" t="s">
        <v>40</v>
      </c>
      <c r="C14" t="s">
        <v>2</v>
      </c>
      <c r="D14">
        <v>21363</v>
      </c>
    </row>
    <row r="15" spans="1:4" x14ac:dyDescent="0.3">
      <c r="A15" s="34" t="s">
        <v>13</v>
      </c>
      <c r="B15" t="s">
        <v>40</v>
      </c>
      <c r="C15" t="s">
        <v>3</v>
      </c>
      <c r="D15">
        <v>8038</v>
      </c>
    </row>
    <row r="16" spans="1:4" x14ac:dyDescent="0.3">
      <c r="A16" s="34" t="s">
        <v>13</v>
      </c>
      <c r="B16" t="s">
        <v>40</v>
      </c>
      <c r="C16" t="s">
        <v>4</v>
      </c>
      <c r="D16">
        <v>11149</v>
      </c>
    </row>
    <row r="17" spans="1:4" x14ac:dyDescent="0.3">
      <c r="A17" s="34" t="s">
        <v>14</v>
      </c>
      <c r="B17" t="s">
        <v>40</v>
      </c>
      <c r="C17" t="s">
        <v>0</v>
      </c>
      <c r="D17">
        <v>0.17</v>
      </c>
    </row>
    <row r="18" spans="1:4" x14ac:dyDescent="0.3">
      <c r="A18" s="34" t="s">
        <v>14</v>
      </c>
      <c r="B18" t="s">
        <v>40</v>
      </c>
      <c r="C18" t="s">
        <v>1</v>
      </c>
      <c r="D18">
        <v>0.18</v>
      </c>
    </row>
    <row r="19" spans="1:4" x14ac:dyDescent="0.3">
      <c r="A19" s="34" t="s">
        <v>14</v>
      </c>
      <c r="B19" t="s">
        <v>40</v>
      </c>
      <c r="C19" t="s">
        <v>2</v>
      </c>
      <c r="D19">
        <v>0.21</v>
      </c>
    </row>
    <row r="20" spans="1:4" x14ac:dyDescent="0.3">
      <c r="A20" s="34" t="s">
        <v>14</v>
      </c>
      <c r="B20" t="s">
        <v>40</v>
      </c>
      <c r="C20" t="s">
        <v>3</v>
      </c>
      <c r="D20">
        <v>0.08</v>
      </c>
    </row>
    <row r="21" spans="1:4" x14ac:dyDescent="0.3">
      <c r="A21" s="34" t="s">
        <v>14</v>
      </c>
      <c r="B21" t="s">
        <v>40</v>
      </c>
      <c r="C21" t="s">
        <v>4</v>
      </c>
      <c r="D21">
        <v>0.11</v>
      </c>
    </row>
    <row r="22" spans="1:4" x14ac:dyDescent="0.3">
      <c r="A22" s="34" t="s">
        <v>44</v>
      </c>
      <c r="B22" t="s">
        <v>40</v>
      </c>
      <c r="C22" t="s">
        <v>0</v>
      </c>
      <c r="D22">
        <v>280</v>
      </c>
    </row>
    <row r="23" spans="1:4" x14ac:dyDescent="0.3">
      <c r="A23" s="34" t="s">
        <v>44</v>
      </c>
      <c r="B23" t="s">
        <v>40</v>
      </c>
      <c r="C23" t="s">
        <v>1</v>
      </c>
      <c r="D23">
        <v>1349</v>
      </c>
    </row>
    <row r="24" spans="1:4" x14ac:dyDescent="0.3">
      <c r="A24" s="34" t="s">
        <v>44</v>
      </c>
      <c r="B24" t="s">
        <v>40</v>
      </c>
      <c r="C24" t="s">
        <v>2</v>
      </c>
      <c r="D24">
        <v>902</v>
      </c>
    </row>
    <row r="25" spans="1:4" x14ac:dyDescent="0.3">
      <c r="A25" s="34" t="s">
        <v>44</v>
      </c>
      <c r="B25" t="s">
        <v>40</v>
      </c>
      <c r="C25" t="s">
        <v>3</v>
      </c>
      <c r="D25">
        <v>1856</v>
      </c>
    </row>
    <row r="26" spans="1:4" x14ac:dyDescent="0.3">
      <c r="A26" s="34" t="s">
        <v>44</v>
      </c>
      <c r="B26" t="s">
        <v>40</v>
      </c>
      <c r="C26" t="s">
        <v>4</v>
      </c>
      <c r="D26">
        <v>665</v>
      </c>
    </row>
    <row r="27" spans="1:4" x14ac:dyDescent="0.3">
      <c r="A27" s="34" t="s">
        <v>15</v>
      </c>
      <c r="B27" t="s">
        <v>40</v>
      </c>
      <c r="C27" t="s">
        <v>0</v>
      </c>
      <c r="D27">
        <v>3487</v>
      </c>
    </row>
    <row r="28" spans="1:4" x14ac:dyDescent="0.3">
      <c r="A28" s="34" t="s">
        <v>15</v>
      </c>
      <c r="B28" t="s">
        <v>40</v>
      </c>
      <c r="C28" t="s">
        <v>1</v>
      </c>
      <c r="D28">
        <v>2817</v>
      </c>
    </row>
    <row r="29" spans="1:4" x14ac:dyDescent="0.3">
      <c r="A29" s="34" t="s">
        <v>15</v>
      </c>
      <c r="B29" t="s">
        <v>40</v>
      </c>
      <c r="C29" t="s">
        <v>2</v>
      </c>
      <c r="D29">
        <v>1698</v>
      </c>
    </row>
    <row r="30" spans="1:4" x14ac:dyDescent="0.3">
      <c r="A30" s="34" t="s">
        <v>15</v>
      </c>
      <c r="B30" t="s">
        <v>40</v>
      </c>
      <c r="C30" t="s">
        <v>3</v>
      </c>
      <c r="D30">
        <v>2037</v>
      </c>
    </row>
    <row r="31" spans="1:4" x14ac:dyDescent="0.3">
      <c r="A31" s="34" t="s">
        <v>15</v>
      </c>
      <c r="B31" t="s">
        <v>40</v>
      </c>
      <c r="C31" t="s">
        <v>4</v>
      </c>
      <c r="D31">
        <v>2474</v>
      </c>
    </row>
    <row r="32" spans="1:4" x14ac:dyDescent="0.3">
      <c r="A32" s="34" t="s">
        <v>16</v>
      </c>
      <c r="B32" t="s">
        <v>40</v>
      </c>
      <c r="C32" t="s">
        <v>0</v>
      </c>
      <c r="D32">
        <v>3756</v>
      </c>
    </row>
    <row r="33" spans="1:4" x14ac:dyDescent="0.3">
      <c r="A33" s="34" t="s">
        <v>16</v>
      </c>
      <c r="B33" t="s">
        <v>40</v>
      </c>
      <c r="C33" t="s">
        <v>1</v>
      </c>
      <c r="D33">
        <v>4103</v>
      </c>
    </row>
    <row r="34" spans="1:4" x14ac:dyDescent="0.3">
      <c r="A34" s="34" t="s">
        <v>16</v>
      </c>
      <c r="B34" t="s">
        <v>40</v>
      </c>
      <c r="C34" t="s">
        <v>2</v>
      </c>
      <c r="D34">
        <v>4275</v>
      </c>
    </row>
    <row r="35" spans="1:4" x14ac:dyDescent="0.3">
      <c r="A35" s="34" t="s">
        <v>16</v>
      </c>
      <c r="B35" t="s">
        <v>40</v>
      </c>
      <c r="C35" t="s">
        <v>3</v>
      </c>
      <c r="D35">
        <v>4964</v>
      </c>
    </row>
    <row r="36" spans="1:4" x14ac:dyDescent="0.3">
      <c r="A36" s="34" t="s">
        <v>16</v>
      </c>
      <c r="B36" t="s">
        <v>40</v>
      </c>
      <c r="C36" t="s">
        <v>4</v>
      </c>
      <c r="D36">
        <v>5278</v>
      </c>
    </row>
    <row r="37" spans="1:4" x14ac:dyDescent="0.3">
      <c r="A37" s="34" t="s">
        <v>17</v>
      </c>
      <c r="B37" t="s">
        <v>40</v>
      </c>
      <c r="C37" t="s">
        <v>0</v>
      </c>
      <c r="D37">
        <v>3302</v>
      </c>
    </row>
    <row r="38" spans="1:4" x14ac:dyDescent="0.3">
      <c r="A38" s="34" t="s">
        <v>17</v>
      </c>
      <c r="B38" t="s">
        <v>40</v>
      </c>
      <c r="C38" t="s">
        <v>1</v>
      </c>
      <c r="D38">
        <v>7206</v>
      </c>
    </row>
    <row r="39" spans="1:4" x14ac:dyDescent="0.3">
      <c r="A39" s="34" t="s">
        <v>17</v>
      </c>
      <c r="B39" t="s">
        <v>40</v>
      </c>
      <c r="C39" t="s">
        <v>2</v>
      </c>
      <c r="D39">
        <v>16292</v>
      </c>
    </row>
    <row r="40" spans="1:4" x14ac:dyDescent="0.3">
      <c r="A40" s="34" t="s">
        <v>17</v>
      </c>
      <c r="B40" t="s">
        <v>40</v>
      </c>
      <c r="C40" t="s">
        <v>3</v>
      </c>
      <c r="D40">
        <v>2892</v>
      </c>
    </row>
    <row r="41" spans="1:4" x14ac:dyDescent="0.3">
      <c r="A41" s="34" t="s">
        <v>17</v>
      </c>
      <c r="B41" t="s">
        <v>40</v>
      </c>
      <c r="C41" t="s">
        <v>4</v>
      </c>
      <c r="D41">
        <v>4062</v>
      </c>
    </row>
    <row r="42" spans="1:4" x14ac:dyDescent="0.3">
      <c r="A42" s="34" t="s">
        <v>18</v>
      </c>
      <c r="B42" t="s">
        <v>40</v>
      </c>
      <c r="C42" t="s">
        <v>0</v>
      </c>
      <c r="D42">
        <v>0.36</v>
      </c>
    </row>
    <row r="43" spans="1:4" x14ac:dyDescent="0.3">
      <c r="A43" s="34" t="s">
        <v>18</v>
      </c>
      <c r="B43" t="s">
        <v>40</v>
      </c>
      <c r="C43" t="s">
        <v>1</v>
      </c>
      <c r="D43">
        <v>0.42</v>
      </c>
    </row>
    <row r="44" spans="1:4" x14ac:dyDescent="0.3">
      <c r="A44" s="34" t="s">
        <v>18</v>
      </c>
      <c r="B44" t="s">
        <v>40</v>
      </c>
      <c r="C44" t="s">
        <v>2</v>
      </c>
      <c r="D44">
        <v>0.25</v>
      </c>
    </row>
    <row r="45" spans="1:4" x14ac:dyDescent="0.3">
      <c r="A45" s="34" t="s">
        <v>18</v>
      </c>
      <c r="B45" t="s">
        <v>40</v>
      </c>
      <c r="C45" t="s">
        <v>3</v>
      </c>
      <c r="D45">
        <v>0.25</v>
      </c>
    </row>
    <row r="46" spans="1:4" x14ac:dyDescent="0.3">
      <c r="A46" s="34" t="s">
        <v>18</v>
      </c>
      <c r="B46" t="s">
        <v>40</v>
      </c>
      <c r="C46" t="s">
        <v>4</v>
      </c>
      <c r="D46">
        <v>0.24</v>
      </c>
    </row>
    <row r="47" spans="1:4" x14ac:dyDescent="0.3">
      <c r="A47" s="34" t="s">
        <v>29</v>
      </c>
      <c r="B47" t="s">
        <v>40</v>
      </c>
      <c r="C47" t="s">
        <v>0</v>
      </c>
      <c r="D47">
        <v>2121</v>
      </c>
    </row>
    <row r="48" spans="1:4" x14ac:dyDescent="0.3">
      <c r="A48" s="34" t="s">
        <v>29</v>
      </c>
      <c r="B48" t="s">
        <v>40</v>
      </c>
      <c r="C48" t="s">
        <v>1</v>
      </c>
      <c r="D48">
        <v>4148</v>
      </c>
    </row>
    <row r="49" spans="1:4" x14ac:dyDescent="0.3">
      <c r="A49" s="34" t="s">
        <v>29</v>
      </c>
      <c r="B49" t="s">
        <v>40</v>
      </c>
      <c r="C49" t="s">
        <v>2</v>
      </c>
      <c r="D49">
        <v>12243</v>
      </c>
    </row>
    <row r="50" spans="1:4" x14ac:dyDescent="0.3">
      <c r="A50" s="34" t="s">
        <v>29</v>
      </c>
      <c r="B50" t="s">
        <v>40</v>
      </c>
      <c r="C50" t="s">
        <v>3</v>
      </c>
      <c r="D50">
        <v>2177</v>
      </c>
    </row>
    <row r="51" spans="1:4" x14ac:dyDescent="0.3">
      <c r="A51" s="34" t="s">
        <v>29</v>
      </c>
      <c r="B51" t="s">
        <v>40</v>
      </c>
      <c r="C51" t="s">
        <v>4</v>
      </c>
      <c r="D51">
        <v>3067</v>
      </c>
    </row>
    <row r="52" spans="1:4" x14ac:dyDescent="0.3">
      <c r="A52" s="34" t="s">
        <v>19</v>
      </c>
      <c r="B52" t="s">
        <v>40</v>
      </c>
      <c r="C52" t="s">
        <v>0</v>
      </c>
      <c r="D52">
        <v>5.13</v>
      </c>
    </row>
    <row r="53" spans="1:4" x14ac:dyDescent="0.3">
      <c r="A53" s="34" t="s">
        <v>19</v>
      </c>
      <c r="B53" t="s">
        <v>40</v>
      </c>
      <c r="C53" t="s">
        <v>1</v>
      </c>
      <c r="D53">
        <v>10.039999999999999</v>
      </c>
    </row>
    <row r="54" spans="1:4" x14ac:dyDescent="0.3">
      <c r="A54" s="34" t="s">
        <v>19</v>
      </c>
      <c r="B54" t="s">
        <v>40</v>
      </c>
      <c r="C54" t="s">
        <v>2</v>
      </c>
      <c r="D54">
        <v>29.64</v>
      </c>
    </row>
    <row r="55" spans="1:4" x14ac:dyDescent="0.3">
      <c r="A55" s="34" t="s">
        <v>19</v>
      </c>
      <c r="B55" t="s">
        <v>40</v>
      </c>
      <c r="C55" t="s">
        <v>3</v>
      </c>
      <c r="D55">
        <v>5.27</v>
      </c>
    </row>
    <row r="56" spans="1:4" x14ac:dyDescent="0.3">
      <c r="A56" s="34" t="s">
        <v>19</v>
      </c>
      <c r="B56" t="s">
        <v>40</v>
      </c>
      <c r="C56" t="s">
        <v>4</v>
      </c>
      <c r="D56">
        <v>7.42</v>
      </c>
    </row>
    <row r="57" spans="1:4" x14ac:dyDescent="0.3">
      <c r="A57" s="34" t="s">
        <v>20</v>
      </c>
      <c r="B57" t="s">
        <v>40</v>
      </c>
      <c r="C57" t="s">
        <v>0</v>
      </c>
      <c r="D57">
        <v>0</v>
      </c>
    </row>
    <row r="58" spans="1:4" x14ac:dyDescent="0.3">
      <c r="A58" s="34" t="s">
        <v>20</v>
      </c>
      <c r="B58" t="s">
        <v>40</v>
      </c>
      <c r="C58" t="s">
        <v>1</v>
      </c>
      <c r="D58">
        <v>0.28000000000000003</v>
      </c>
    </row>
    <row r="59" spans="1:4" x14ac:dyDescent="0.3">
      <c r="A59" s="34" t="s">
        <v>20</v>
      </c>
      <c r="B59" t="s">
        <v>40</v>
      </c>
      <c r="C59" t="s">
        <v>2</v>
      </c>
      <c r="D59">
        <v>0.3</v>
      </c>
    </row>
    <row r="60" spans="1:4" x14ac:dyDescent="0.3">
      <c r="A60" s="34" t="s">
        <v>20</v>
      </c>
      <c r="B60" t="s">
        <v>40</v>
      </c>
      <c r="C60" t="s">
        <v>3</v>
      </c>
      <c r="D60">
        <v>0.28000000000000003</v>
      </c>
    </row>
    <row r="61" spans="1:4" x14ac:dyDescent="0.3">
      <c r="A61" s="34" t="s">
        <v>20</v>
      </c>
      <c r="B61" t="s">
        <v>40</v>
      </c>
      <c r="C61" t="s">
        <v>4</v>
      </c>
      <c r="D61">
        <v>0.27</v>
      </c>
    </row>
    <row r="62" spans="1:4" x14ac:dyDescent="0.3">
      <c r="A62" s="34" t="s">
        <v>5</v>
      </c>
      <c r="B62" t="s">
        <v>40</v>
      </c>
      <c r="C62" t="s">
        <v>0</v>
      </c>
      <c r="D62">
        <v>4131</v>
      </c>
    </row>
    <row r="63" spans="1:4" x14ac:dyDescent="0.3">
      <c r="A63" s="34" t="s">
        <v>5</v>
      </c>
      <c r="B63" t="s">
        <v>40</v>
      </c>
      <c r="C63" t="s">
        <v>1</v>
      </c>
      <c r="D63">
        <v>4131</v>
      </c>
    </row>
    <row r="64" spans="1:4" x14ac:dyDescent="0.3">
      <c r="A64" s="34" t="s">
        <v>5</v>
      </c>
      <c r="B64" t="s">
        <v>40</v>
      </c>
      <c r="C64" t="s">
        <v>2</v>
      </c>
      <c r="D64">
        <v>4131</v>
      </c>
    </row>
    <row r="65" spans="1:4" x14ac:dyDescent="0.3">
      <c r="A65" s="34" t="s">
        <v>5</v>
      </c>
      <c r="B65" t="s">
        <v>40</v>
      </c>
      <c r="C65" t="s">
        <v>3</v>
      </c>
      <c r="D65">
        <v>4131</v>
      </c>
    </row>
    <row r="66" spans="1:4" x14ac:dyDescent="0.3">
      <c r="A66" s="34" t="s">
        <v>5</v>
      </c>
      <c r="B66" t="s">
        <v>40</v>
      </c>
      <c r="C66" t="s">
        <v>4</v>
      </c>
      <c r="D66">
        <v>4131</v>
      </c>
    </row>
    <row r="67" spans="1:4" x14ac:dyDescent="0.3">
      <c r="A67" s="34" t="s">
        <v>6</v>
      </c>
      <c r="B67" t="s">
        <v>40</v>
      </c>
      <c r="C67" t="s">
        <v>0</v>
      </c>
      <c r="D67">
        <v>37380</v>
      </c>
    </row>
    <row r="68" spans="1:4" x14ac:dyDescent="0.3">
      <c r="A68" s="34" t="s">
        <v>6</v>
      </c>
      <c r="B68" t="s">
        <v>40</v>
      </c>
      <c r="C68" t="s">
        <v>1</v>
      </c>
      <c r="D68">
        <v>41276</v>
      </c>
    </row>
    <row r="69" spans="1:4" x14ac:dyDescent="0.3">
      <c r="A69" s="34" t="s">
        <v>6</v>
      </c>
      <c r="B69" t="s">
        <v>40</v>
      </c>
      <c r="C69" t="s">
        <v>2</v>
      </c>
      <c r="D69">
        <v>50081</v>
      </c>
    </row>
    <row r="70" spans="1:4" x14ac:dyDescent="0.3">
      <c r="A70" s="34" t="s">
        <v>6</v>
      </c>
      <c r="B70" t="s">
        <v>40</v>
      </c>
      <c r="C70" t="s">
        <v>3</v>
      </c>
      <c r="D70">
        <v>50616</v>
      </c>
    </row>
    <row r="71" spans="1:4" x14ac:dyDescent="0.3">
      <c r="A71" s="34" t="s">
        <v>6</v>
      </c>
      <c r="B71" t="s">
        <v>40</v>
      </c>
      <c r="C71" t="s">
        <v>4</v>
      </c>
      <c r="D71">
        <v>52971</v>
      </c>
    </row>
    <row r="72" spans="1:4" x14ac:dyDescent="0.3">
      <c r="A72" s="34" t="s">
        <v>25</v>
      </c>
      <c r="B72" t="s">
        <v>40</v>
      </c>
      <c r="C72" t="s">
        <v>0</v>
      </c>
      <c r="D72">
        <v>54127</v>
      </c>
    </row>
    <row r="73" spans="1:4" x14ac:dyDescent="0.3">
      <c r="A73" s="34" t="s">
        <v>25</v>
      </c>
      <c r="B73" t="s">
        <v>40</v>
      </c>
      <c r="C73" t="s">
        <v>1</v>
      </c>
      <c r="D73">
        <v>37677</v>
      </c>
    </row>
    <row r="74" spans="1:4" x14ac:dyDescent="0.3">
      <c r="A74" s="34" t="s">
        <v>25</v>
      </c>
      <c r="B74" t="s">
        <v>40</v>
      </c>
      <c r="C74" t="s">
        <v>2</v>
      </c>
      <c r="D74">
        <v>17284</v>
      </c>
    </row>
    <row r="75" spans="1:4" x14ac:dyDescent="0.3">
      <c r="A75" s="34" t="s">
        <v>25</v>
      </c>
      <c r="B75" t="s">
        <v>40</v>
      </c>
      <c r="C75" t="s">
        <v>3</v>
      </c>
      <c r="D75">
        <v>30773</v>
      </c>
    </row>
    <row r="76" spans="1:4" x14ac:dyDescent="0.3">
      <c r="A76" s="34" t="s">
        <v>25</v>
      </c>
      <c r="B76" t="s">
        <v>40</v>
      </c>
      <c r="C76" t="s">
        <v>4</v>
      </c>
      <c r="D76">
        <v>36323</v>
      </c>
    </row>
    <row r="77" spans="1:4" x14ac:dyDescent="0.3">
      <c r="A77" s="34" t="s">
        <v>24</v>
      </c>
      <c r="B77" t="s">
        <v>40</v>
      </c>
      <c r="C77" t="s">
        <v>0</v>
      </c>
      <c r="D77">
        <v>31560</v>
      </c>
    </row>
    <row r="78" spans="1:4" x14ac:dyDescent="0.3">
      <c r="A78" s="34" t="s">
        <v>24</v>
      </c>
      <c r="B78" t="s">
        <v>40</v>
      </c>
      <c r="C78" t="s">
        <v>1</v>
      </c>
      <c r="D78">
        <v>35007</v>
      </c>
    </row>
    <row r="79" spans="1:4" x14ac:dyDescent="0.3">
      <c r="A79" s="34" t="s">
        <v>24</v>
      </c>
      <c r="B79" t="s">
        <v>40</v>
      </c>
      <c r="C79" t="s">
        <v>2</v>
      </c>
      <c r="D79">
        <v>48885</v>
      </c>
    </row>
    <row r="80" spans="1:4" x14ac:dyDescent="0.3">
      <c r="A80" s="34" t="s">
        <v>24</v>
      </c>
      <c r="B80" t="s">
        <v>40</v>
      </c>
      <c r="C80" t="s">
        <v>3</v>
      </c>
      <c r="D80">
        <v>45262</v>
      </c>
    </row>
    <row r="81" spans="1:4" x14ac:dyDescent="0.3">
      <c r="A81" s="34" t="s">
        <v>24</v>
      </c>
      <c r="B81" t="s">
        <v>40</v>
      </c>
      <c r="C81" t="s">
        <v>4</v>
      </c>
      <c r="D81">
        <v>47598</v>
      </c>
    </row>
    <row r="82" spans="1:4" x14ac:dyDescent="0.3">
      <c r="A82" s="34" t="s">
        <v>7</v>
      </c>
      <c r="B82" t="s">
        <v>40</v>
      </c>
      <c r="C82" t="s">
        <v>0</v>
      </c>
      <c r="D82">
        <v>127198</v>
      </c>
    </row>
    <row r="83" spans="1:4" x14ac:dyDescent="0.3">
      <c r="A83" s="34" t="s">
        <v>7</v>
      </c>
      <c r="B83" t="s">
        <v>40</v>
      </c>
      <c r="C83" t="s">
        <v>1</v>
      </c>
      <c r="D83">
        <v>118090</v>
      </c>
    </row>
    <row r="84" spans="1:4" x14ac:dyDescent="0.3">
      <c r="A84" s="34" t="s">
        <v>7</v>
      </c>
      <c r="B84" t="s">
        <v>40</v>
      </c>
      <c r="C84" t="s">
        <v>2</v>
      </c>
      <c r="D84">
        <v>120381</v>
      </c>
    </row>
    <row r="85" spans="1:4" x14ac:dyDescent="0.3">
      <c r="A85" s="34" t="s">
        <v>7</v>
      </c>
      <c r="B85" t="s">
        <v>40</v>
      </c>
      <c r="C85" t="s">
        <v>3</v>
      </c>
      <c r="D85">
        <v>130782</v>
      </c>
    </row>
    <row r="86" spans="1:4" x14ac:dyDescent="0.3">
      <c r="A86" s="34" t="s">
        <v>7</v>
      </c>
      <c r="B86" t="s">
        <v>40</v>
      </c>
      <c r="C86" t="s">
        <v>4</v>
      </c>
      <c r="D86">
        <v>141022</v>
      </c>
    </row>
    <row r="87" spans="1:4" x14ac:dyDescent="0.3">
      <c r="A87" s="34" t="s">
        <v>41</v>
      </c>
      <c r="B87" t="s">
        <v>40</v>
      </c>
      <c r="C87" t="s">
        <v>0</v>
      </c>
      <c r="D87">
        <v>69034</v>
      </c>
    </row>
    <row r="88" spans="1:4" x14ac:dyDescent="0.3">
      <c r="A88" s="34" t="s">
        <v>41</v>
      </c>
      <c r="B88" t="s">
        <v>40</v>
      </c>
      <c r="C88" t="s">
        <v>1</v>
      </c>
      <c r="D88">
        <v>67618</v>
      </c>
    </row>
    <row r="89" spans="1:4" x14ac:dyDescent="0.3">
      <c r="A89" s="34" t="s">
        <v>41</v>
      </c>
      <c r="B89" t="s">
        <v>40</v>
      </c>
      <c r="C89" t="s">
        <v>2</v>
      </c>
      <c r="D89">
        <v>73677</v>
      </c>
    </row>
    <row r="90" spans="1:4" x14ac:dyDescent="0.3">
      <c r="A90" s="34" t="s">
        <v>41</v>
      </c>
      <c r="B90" t="s">
        <v>40</v>
      </c>
      <c r="C90" t="s">
        <v>3</v>
      </c>
      <c r="D90">
        <v>73543</v>
      </c>
    </row>
    <row r="91" spans="1:4" x14ac:dyDescent="0.3">
      <c r="A91" s="34" t="s">
        <v>41</v>
      </c>
      <c r="B91" t="s">
        <v>40</v>
      </c>
      <c r="C91" t="s">
        <v>4</v>
      </c>
      <c r="D91">
        <v>72426</v>
      </c>
    </row>
    <row r="92" spans="1:4" x14ac:dyDescent="0.3">
      <c r="A92" s="34" t="s">
        <v>8</v>
      </c>
      <c r="B92" t="s">
        <v>40</v>
      </c>
      <c r="C92" t="s">
        <v>0</v>
      </c>
      <c r="D92">
        <v>8753</v>
      </c>
    </row>
    <row r="93" spans="1:4" x14ac:dyDescent="0.3">
      <c r="A93" s="34" t="s">
        <v>8</v>
      </c>
      <c r="B93" t="s">
        <v>40</v>
      </c>
      <c r="C93" t="s">
        <v>1</v>
      </c>
      <c r="D93">
        <v>8881</v>
      </c>
    </row>
    <row r="94" spans="1:4" x14ac:dyDescent="0.3">
      <c r="A94" s="34" t="s">
        <v>8</v>
      </c>
      <c r="B94" t="s">
        <v>40</v>
      </c>
      <c r="C94" t="s">
        <v>2</v>
      </c>
      <c r="D94">
        <v>4710</v>
      </c>
    </row>
    <row r="95" spans="1:4" x14ac:dyDescent="0.3">
      <c r="A95" s="34" t="s">
        <v>8</v>
      </c>
      <c r="B95" t="s">
        <v>40</v>
      </c>
      <c r="C95" t="s">
        <v>3</v>
      </c>
      <c r="D95">
        <v>4891</v>
      </c>
    </row>
    <row r="96" spans="1:4" x14ac:dyDescent="0.3">
      <c r="A96" s="34" t="s">
        <v>8</v>
      </c>
      <c r="B96" t="s">
        <v>40</v>
      </c>
      <c r="C96" t="s">
        <v>4</v>
      </c>
      <c r="D96">
        <v>6141</v>
      </c>
    </row>
    <row r="97" spans="1:4" x14ac:dyDescent="0.3">
      <c r="A97" s="34" t="s">
        <v>9</v>
      </c>
      <c r="B97" t="s">
        <v>40</v>
      </c>
      <c r="C97" t="s">
        <v>0</v>
      </c>
      <c r="D97">
        <v>3240</v>
      </c>
    </row>
    <row r="98" spans="1:4" x14ac:dyDescent="0.3">
      <c r="A98" s="34" t="s">
        <v>9</v>
      </c>
      <c r="B98" t="s">
        <v>40</v>
      </c>
      <c r="C98" t="s">
        <v>1</v>
      </c>
      <c r="D98">
        <v>3442</v>
      </c>
    </row>
    <row r="99" spans="1:4" x14ac:dyDescent="0.3">
      <c r="A99" s="34" t="s">
        <v>9</v>
      </c>
      <c r="B99" t="s">
        <v>40</v>
      </c>
      <c r="C99" t="s">
        <v>2</v>
      </c>
      <c r="D99">
        <v>3757</v>
      </c>
    </row>
    <row r="100" spans="1:4" x14ac:dyDescent="0.3">
      <c r="A100" s="34" t="s">
        <v>9</v>
      </c>
      <c r="B100" t="s">
        <v>40</v>
      </c>
      <c r="C100" t="s">
        <v>3</v>
      </c>
      <c r="D100">
        <v>4185</v>
      </c>
    </row>
    <row r="101" spans="1:4" x14ac:dyDescent="0.3">
      <c r="A101" s="34" t="s">
        <v>9</v>
      </c>
      <c r="B101" t="s">
        <v>40</v>
      </c>
      <c r="C101" t="s">
        <v>4</v>
      </c>
      <c r="D101">
        <v>4589</v>
      </c>
    </row>
    <row r="102" spans="1:4" x14ac:dyDescent="0.3">
      <c r="A102" s="34" t="s">
        <v>45</v>
      </c>
      <c r="B102" t="s">
        <v>40</v>
      </c>
      <c r="C102" t="s">
        <v>0</v>
      </c>
      <c r="D102">
        <v>46170</v>
      </c>
    </row>
    <row r="103" spans="1:4" x14ac:dyDescent="0.3">
      <c r="A103" s="34" t="s">
        <v>45</v>
      </c>
      <c r="B103" t="s">
        <v>40</v>
      </c>
      <c r="C103" t="s">
        <v>1</v>
      </c>
      <c r="D103">
        <v>38149</v>
      </c>
    </row>
    <row r="104" spans="1:4" x14ac:dyDescent="0.3">
      <c r="A104" s="34" t="s">
        <v>45</v>
      </c>
      <c r="B104" t="s">
        <v>40</v>
      </c>
      <c r="C104" t="s">
        <v>2</v>
      </c>
      <c r="D104">
        <v>38237</v>
      </c>
    </row>
    <row r="105" spans="1:4" x14ac:dyDescent="0.3">
      <c r="A105" s="34" t="s">
        <v>45</v>
      </c>
      <c r="B105" t="s">
        <v>40</v>
      </c>
      <c r="C105" t="s">
        <v>3</v>
      </c>
      <c r="D105">
        <v>48163</v>
      </c>
    </row>
    <row r="106" spans="1:4" x14ac:dyDescent="0.3">
      <c r="A106" s="34" t="s">
        <v>45</v>
      </c>
      <c r="B106" t="s">
        <v>40</v>
      </c>
      <c r="C106" t="s">
        <v>4</v>
      </c>
      <c r="D106">
        <v>57867</v>
      </c>
    </row>
    <row r="107" spans="1:4" x14ac:dyDescent="0.3">
      <c r="A107" s="34" t="s">
        <v>10</v>
      </c>
      <c r="B107" t="s">
        <v>40</v>
      </c>
      <c r="C107" t="s">
        <v>0</v>
      </c>
      <c r="D107">
        <v>127198</v>
      </c>
    </row>
    <row r="108" spans="1:4" x14ac:dyDescent="0.3">
      <c r="A108" s="34" t="s">
        <v>10</v>
      </c>
      <c r="B108" t="s">
        <v>40</v>
      </c>
      <c r="C108" t="s">
        <v>1</v>
      </c>
      <c r="D108">
        <v>118090</v>
      </c>
    </row>
    <row r="109" spans="1:4" x14ac:dyDescent="0.3">
      <c r="A109" s="34" t="s">
        <v>10</v>
      </c>
      <c r="B109" t="s">
        <v>40</v>
      </c>
      <c r="C109" t="s">
        <v>2</v>
      </c>
      <c r="D109">
        <v>120381</v>
      </c>
    </row>
    <row r="110" spans="1:4" x14ac:dyDescent="0.3">
      <c r="A110" s="34" t="s">
        <v>10</v>
      </c>
      <c r="B110" t="s">
        <v>40</v>
      </c>
      <c r="C110" t="s">
        <v>3</v>
      </c>
      <c r="D110">
        <v>130782</v>
      </c>
    </row>
    <row r="111" spans="1:4" x14ac:dyDescent="0.3">
      <c r="A111" s="34" t="s">
        <v>10</v>
      </c>
      <c r="B111" t="s">
        <v>40</v>
      </c>
      <c r="C111" t="s">
        <v>4</v>
      </c>
      <c r="D111">
        <v>141022</v>
      </c>
    </row>
    <row r="112" spans="1:4" x14ac:dyDescent="0.3">
      <c r="A112" s="34" t="s">
        <v>46</v>
      </c>
      <c r="B112" t="s">
        <v>40</v>
      </c>
      <c r="C112" t="s">
        <v>0</v>
      </c>
      <c r="D112">
        <v>-618</v>
      </c>
    </row>
    <row r="113" spans="1:4" x14ac:dyDescent="0.3">
      <c r="A113" s="34" t="s">
        <v>46</v>
      </c>
      <c r="B113" t="s">
        <v>40</v>
      </c>
      <c r="C113" t="s">
        <v>1</v>
      </c>
      <c r="D113">
        <v>23430</v>
      </c>
    </row>
    <row r="114" spans="1:4" x14ac:dyDescent="0.3">
      <c r="A114" s="34" t="s">
        <v>46</v>
      </c>
      <c r="B114" t="s">
        <v>40</v>
      </c>
      <c r="C114" t="s">
        <v>2</v>
      </c>
      <c r="D114">
        <v>30987</v>
      </c>
    </row>
    <row r="115" spans="1:4" x14ac:dyDescent="0.3">
      <c r="A115" s="34" t="s">
        <v>46</v>
      </c>
      <c r="B115" t="s">
        <v>40</v>
      </c>
      <c r="C115" t="s">
        <v>3</v>
      </c>
      <c r="D115">
        <v>-5290</v>
      </c>
    </row>
    <row r="116" spans="1:4" x14ac:dyDescent="0.3">
      <c r="A116" s="34" t="s">
        <v>46</v>
      </c>
      <c r="B116" t="s">
        <v>40</v>
      </c>
      <c r="C116" t="s">
        <v>4</v>
      </c>
      <c r="D116">
        <v>2911</v>
      </c>
    </row>
    <row r="117" spans="1:4" x14ac:dyDescent="0.3">
      <c r="A117" s="34" t="s">
        <v>47</v>
      </c>
      <c r="B117" t="s">
        <v>40</v>
      </c>
      <c r="C117" t="s">
        <v>0</v>
      </c>
      <c r="D117">
        <v>-4261</v>
      </c>
    </row>
    <row r="118" spans="1:4" x14ac:dyDescent="0.3">
      <c r="A118" s="34" t="s">
        <v>47</v>
      </c>
      <c r="B118" t="s">
        <v>40</v>
      </c>
      <c r="C118" t="s">
        <v>1</v>
      </c>
      <c r="D118">
        <v>-3295</v>
      </c>
    </row>
    <row r="119" spans="1:4" x14ac:dyDescent="0.3">
      <c r="A119" s="34" t="s">
        <v>47</v>
      </c>
      <c r="B119" t="s">
        <v>40</v>
      </c>
      <c r="C119" t="s">
        <v>2</v>
      </c>
      <c r="D119">
        <v>-3976</v>
      </c>
    </row>
    <row r="120" spans="1:4" x14ac:dyDescent="0.3">
      <c r="A120" s="34" t="s">
        <v>47</v>
      </c>
      <c r="B120" t="s">
        <v>40</v>
      </c>
      <c r="C120" t="s">
        <v>3</v>
      </c>
      <c r="D120">
        <v>-3371</v>
      </c>
    </row>
    <row r="121" spans="1:4" x14ac:dyDescent="0.3">
      <c r="A121" s="34" t="s">
        <v>47</v>
      </c>
      <c r="B121" t="s">
        <v>40</v>
      </c>
      <c r="C121" t="s">
        <v>4</v>
      </c>
      <c r="D121">
        <v>-4261</v>
      </c>
    </row>
    <row r="122" spans="1:4" x14ac:dyDescent="0.3">
      <c r="A122" s="34" t="s">
        <v>48</v>
      </c>
      <c r="B122" t="s">
        <v>40</v>
      </c>
      <c r="C122" t="s">
        <v>0</v>
      </c>
      <c r="D122">
        <v>5003</v>
      </c>
    </row>
    <row r="123" spans="1:4" x14ac:dyDescent="0.3">
      <c r="A123" s="34" t="s">
        <v>48</v>
      </c>
      <c r="B123" t="s">
        <v>40</v>
      </c>
      <c r="C123" t="s">
        <v>1</v>
      </c>
      <c r="D123">
        <v>-19808</v>
      </c>
    </row>
    <row r="124" spans="1:4" x14ac:dyDescent="0.3">
      <c r="A124" s="34" t="s">
        <v>48</v>
      </c>
      <c r="B124" t="s">
        <v>40</v>
      </c>
      <c r="C124" t="s">
        <v>2</v>
      </c>
      <c r="D124">
        <v>-27398</v>
      </c>
    </row>
    <row r="125" spans="1:4" x14ac:dyDescent="0.3">
      <c r="A125" s="34" t="s">
        <v>48</v>
      </c>
      <c r="B125" t="s">
        <v>40</v>
      </c>
      <c r="C125" t="s">
        <v>3</v>
      </c>
      <c r="D125">
        <v>8587</v>
      </c>
    </row>
    <row r="126" spans="1:4" x14ac:dyDescent="0.3">
      <c r="A126" s="34" t="s">
        <v>48</v>
      </c>
      <c r="B126" t="s">
        <v>40</v>
      </c>
      <c r="C126" t="s">
        <v>4</v>
      </c>
      <c r="D126">
        <v>1362</v>
      </c>
    </row>
    <row r="127" spans="1:4" x14ac:dyDescent="0.3">
      <c r="A127" s="34" t="s">
        <v>12</v>
      </c>
      <c r="B127" t="s">
        <v>40</v>
      </c>
      <c r="C127" t="s">
        <v>0</v>
      </c>
      <c r="D127">
        <v>125</v>
      </c>
    </row>
    <row r="128" spans="1:4" x14ac:dyDescent="0.3">
      <c r="A128" s="34" t="s">
        <v>12</v>
      </c>
      <c r="B128" t="s">
        <v>40</v>
      </c>
      <c r="C128" t="s">
        <v>1</v>
      </c>
      <c r="D128">
        <v>328</v>
      </c>
    </row>
    <row r="129" spans="1:4" x14ac:dyDescent="0.3">
      <c r="A129" s="34" t="s">
        <v>12</v>
      </c>
      <c r="B129" t="s">
        <v>40</v>
      </c>
      <c r="C129" t="s">
        <v>2</v>
      </c>
      <c r="D129">
        <v>-387</v>
      </c>
    </row>
    <row r="130" spans="1:4" x14ac:dyDescent="0.3">
      <c r="A130" s="34" t="s">
        <v>12</v>
      </c>
      <c r="B130" t="s">
        <v>40</v>
      </c>
      <c r="C130" t="s">
        <v>3</v>
      </c>
      <c r="D130">
        <v>-74</v>
      </c>
    </row>
    <row r="131" spans="1:4" x14ac:dyDescent="0.3">
      <c r="A131" s="34" t="s">
        <v>12</v>
      </c>
      <c r="B131" t="s">
        <v>40</v>
      </c>
      <c r="C131" t="s">
        <v>4</v>
      </c>
      <c r="D131">
        <v>12</v>
      </c>
    </row>
    <row r="132" spans="1:4" x14ac:dyDescent="0.3">
      <c r="A132" s="34" t="s">
        <v>49</v>
      </c>
      <c r="B132" t="s">
        <v>40</v>
      </c>
      <c r="C132" t="s">
        <v>0</v>
      </c>
      <c r="D132">
        <v>0.75</v>
      </c>
    </row>
    <row r="133" spans="1:4" x14ac:dyDescent="0.3">
      <c r="A133" s="34" t="s">
        <v>49</v>
      </c>
      <c r="B133" t="s">
        <v>40</v>
      </c>
      <c r="C133" t="s">
        <v>1</v>
      </c>
      <c r="D133">
        <v>0.65</v>
      </c>
    </row>
    <row r="134" spans="1:4" x14ac:dyDescent="0.3">
      <c r="A134" s="34" t="s">
        <v>49</v>
      </c>
      <c r="B134" t="s">
        <v>40</v>
      </c>
      <c r="C134" t="s">
        <v>2</v>
      </c>
      <c r="D134">
        <v>0.65</v>
      </c>
    </row>
    <row r="135" spans="1:4" x14ac:dyDescent="0.3">
      <c r="A135" s="34" t="s">
        <v>49</v>
      </c>
      <c r="B135" t="s">
        <v>40</v>
      </c>
      <c r="C135" t="s">
        <v>3</v>
      </c>
      <c r="D135">
        <v>0.65</v>
      </c>
    </row>
    <row r="136" spans="1:4" x14ac:dyDescent="0.3">
      <c r="A136" s="34" t="s">
        <v>49</v>
      </c>
      <c r="B136" t="s">
        <v>40</v>
      </c>
      <c r="C136" t="s">
        <v>4</v>
      </c>
      <c r="D136">
        <v>0.65</v>
      </c>
    </row>
    <row r="137" spans="1:4" x14ac:dyDescent="0.3">
      <c r="A137" s="34" t="s">
        <v>50</v>
      </c>
      <c r="B137" t="s">
        <v>40</v>
      </c>
      <c r="C137" t="s">
        <v>0</v>
      </c>
      <c r="D137">
        <v>2.9100000000000001E-2</v>
      </c>
    </row>
    <row r="138" spans="1:4" x14ac:dyDescent="0.3">
      <c r="A138" s="34" t="s">
        <v>50</v>
      </c>
      <c r="B138" t="s">
        <v>40</v>
      </c>
      <c r="C138" t="s">
        <v>1</v>
      </c>
      <c r="D138">
        <v>4.3200000000000002E-2</v>
      </c>
    </row>
    <row r="139" spans="1:4" x14ac:dyDescent="0.3">
      <c r="A139" s="34" t="s">
        <v>50</v>
      </c>
      <c r="B139" t="s">
        <v>40</v>
      </c>
      <c r="C139" t="s">
        <v>2</v>
      </c>
      <c r="D139">
        <v>4.58E-2</v>
      </c>
    </row>
    <row r="140" spans="1:4" x14ac:dyDescent="0.3">
      <c r="A140" s="34" t="s">
        <v>50</v>
      </c>
      <c r="B140" t="s">
        <v>40</v>
      </c>
      <c r="C140" t="s">
        <v>3</v>
      </c>
      <c r="D140">
        <v>4.6899999999999997E-2</v>
      </c>
    </row>
    <row r="141" spans="1:4" x14ac:dyDescent="0.3">
      <c r="A141" s="34" t="s">
        <v>50</v>
      </c>
      <c r="B141" t="s">
        <v>40</v>
      </c>
      <c r="C141" t="s">
        <v>4</v>
      </c>
      <c r="D141">
        <v>3.1800000000000002E-2</v>
      </c>
    </row>
    <row r="142" spans="1:4" x14ac:dyDescent="0.3">
      <c r="A142" s="34" t="s">
        <v>51</v>
      </c>
      <c r="B142" t="s">
        <v>40</v>
      </c>
      <c r="C142" t="s">
        <v>0</v>
      </c>
      <c r="D142">
        <v>0.14580000000000001</v>
      </c>
    </row>
    <row r="143" spans="1:4" x14ac:dyDescent="0.3">
      <c r="A143" s="34" t="s">
        <v>51</v>
      </c>
      <c r="B143" t="s">
        <v>40</v>
      </c>
      <c r="C143" t="s">
        <v>1</v>
      </c>
      <c r="D143">
        <v>0.1663</v>
      </c>
    </row>
    <row r="144" spans="1:4" x14ac:dyDescent="0.3">
      <c r="A144" s="34" t="s">
        <v>51</v>
      </c>
      <c r="B144" t="s">
        <v>40</v>
      </c>
      <c r="C144" t="s">
        <v>2</v>
      </c>
      <c r="D144">
        <v>0.1024</v>
      </c>
    </row>
    <row r="145" spans="1:4" x14ac:dyDescent="0.3">
      <c r="A145" s="34" t="s">
        <v>51</v>
      </c>
      <c r="B145" t="s">
        <v>40</v>
      </c>
      <c r="C145" t="s">
        <v>3</v>
      </c>
      <c r="D145">
        <v>0.124</v>
      </c>
    </row>
    <row r="146" spans="1:4" x14ac:dyDescent="0.3">
      <c r="A146" s="34" t="s">
        <v>51</v>
      </c>
      <c r="B146" t="s">
        <v>40</v>
      </c>
      <c r="C146" t="s">
        <v>4</v>
      </c>
      <c r="D146">
        <v>0.15859999999999999</v>
      </c>
    </row>
    <row r="147" spans="1:4" x14ac:dyDescent="0.3">
      <c r="A147" s="34" t="s">
        <v>52</v>
      </c>
      <c r="B147" t="s">
        <v>40</v>
      </c>
      <c r="C147" t="s">
        <v>0</v>
      </c>
      <c r="D147">
        <v>5.9999999999999995E-4</v>
      </c>
    </row>
    <row r="148" spans="1:4" x14ac:dyDescent="0.3">
      <c r="A148" s="34" t="s">
        <v>52</v>
      </c>
      <c r="B148" t="s">
        <v>40</v>
      </c>
      <c r="C148" t="s">
        <v>1</v>
      </c>
      <c r="D148">
        <v>6.9999999999999999E-4</v>
      </c>
    </row>
    <row r="149" spans="1:4" x14ac:dyDescent="0.3">
      <c r="A149" s="34" t="s">
        <v>52</v>
      </c>
      <c r="B149" t="s">
        <v>40</v>
      </c>
      <c r="C149" t="s">
        <v>2</v>
      </c>
      <c r="D149">
        <v>0</v>
      </c>
    </row>
    <row r="150" spans="1:4" x14ac:dyDescent="0.3">
      <c r="A150" s="34" t="s">
        <v>52</v>
      </c>
      <c r="B150" t="s">
        <v>40</v>
      </c>
      <c r="C150" t="s">
        <v>3</v>
      </c>
      <c r="D150">
        <v>0</v>
      </c>
    </row>
    <row r="151" spans="1:4" x14ac:dyDescent="0.3">
      <c r="A151" s="34" t="s">
        <v>52</v>
      </c>
      <c r="B151" t="s">
        <v>40</v>
      </c>
      <c r="C151" t="s">
        <v>4</v>
      </c>
      <c r="D151">
        <v>0</v>
      </c>
    </row>
    <row r="152" spans="1:4" x14ac:dyDescent="0.3">
      <c r="A152" s="34" t="s">
        <v>53</v>
      </c>
      <c r="B152" t="s">
        <v>40</v>
      </c>
      <c r="C152" t="s">
        <v>0</v>
      </c>
      <c r="D152">
        <v>7.4499999999999997E-2</v>
      </c>
    </row>
    <row r="153" spans="1:4" x14ac:dyDescent="0.3">
      <c r="A153" s="34" t="s">
        <v>53</v>
      </c>
      <c r="B153" t="s">
        <v>40</v>
      </c>
      <c r="C153" t="s">
        <v>1</v>
      </c>
      <c r="D153">
        <v>0.1399</v>
      </c>
    </row>
    <row r="154" spans="1:4" x14ac:dyDescent="0.3">
      <c r="A154" s="34" t="s">
        <v>53</v>
      </c>
      <c r="B154" t="s">
        <v>40</v>
      </c>
      <c r="C154" t="s">
        <v>2</v>
      </c>
      <c r="D154">
        <v>0.20180000000000001</v>
      </c>
    </row>
    <row r="155" spans="1:4" x14ac:dyDescent="0.3">
      <c r="A155" s="34" t="s">
        <v>53</v>
      </c>
      <c r="B155" t="s">
        <v>40</v>
      </c>
      <c r="C155" t="s">
        <v>3</v>
      </c>
      <c r="D155">
        <v>0.17910000000000001</v>
      </c>
    </row>
    <row r="156" spans="1:4" x14ac:dyDescent="0.3">
      <c r="A156" s="34" t="s">
        <v>53</v>
      </c>
      <c r="B156" t="s">
        <v>40</v>
      </c>
      <c r="C156" t="s">
        <v>4</v>
      </c>
      <c r="D156">
        <v>0.15959999999999999</v>
      </c>
    </row>
    <row r="157" spans="1:4" x14ac:dyDescent="0.3">
      <c r="A157" s="34" t="s">
        <v>11</v>
      </c>
      <c r="B157" t="s">
        <v>40</v>
      </c>
      <c r="C157" t="s">
        <v>0</v>
      </c>
      <c r="D157">
        <v>396449</v>
      </c>
    </row>
    <row r="158" spans="1:4" x14ac:dyDescent="0.3">
      <c r="A158" s="34" t="s">
        <v>11</v>
      </c>
      <c r="B158" t="s">
        <v>40</v>
      </c>
      <c r="C158" t="s">
        <v>1</v>
      </c>
      <c r="D158">
        <v>533051</v>
      </c>
    </row>
    <row r="159" spans="1:4" x14ac:dyDescent="0.3">
      <c r="A159" s="34" t="s">
        <v>11</v>
      </c>
      <c r="B159" t="s">
        <v>40</v>
      </c>
      <c r="C159" t="s">
        <v>2</v>
      </c>
      <c r="D159">
        <v>1466890</v>
      </c>
    </row>
    <row r="160" spans="1:4" x14ac:dyDescent="0.3">
      <c r="A160" s="34" t="s">
        <v>11</v>
      </c>
      <c r="B160" t="s">
        <v>40</v>
      </c>
      <c r="C160" t="s">
        <v>3</v>
      </c>
      <c r="D160">
        <v>1521988</v>
      </c>
    </row>
    <row r="161" spans="1:4" x14ac:dyDescent="0.3">
      <c r="A161" s="34" t="s">
        <v>11</v>
      </c>
      <c r="B161" t="s">
        <v>40</v>
      </c>
      <c r="C161" t="s">
        <v>4</v>
      </c>
      <c r="D161">
        <v>1643073</v>
      </c>
    </row>
    <row r="162" spans="1:4" x14ac:dyDescent="0.3">
      <c r="A162" s="34" t="s">
        <v>35</v>
      </c>
      <c r="B162" t="s">
        <v>38</v>
      </c>
      <c r="C162" t="s">
        <v>0</v>
      </c>
      <c r="D162">
        <v>139817</v>
      </c>
    </row>
    <row r="163" spans="1:4" x14ac:dyDescent="0.3">
      <c r="A163" s="34" t="s">
        <v>35</v>
      </c>
      <c r="B163" t="s">
        <v>38</v>
      </c>
      <c r="C163" t="s">
        <v>1</v>
      </c>
      <c r="D163">
        <v>156294</v>
      </c>
    </row>
    <row r="164" spans="1:4" x14ac:dyDescent="0.3">
      <c r="A164" s="34" t="s">
        <v>35</v>
      </c>
      <c r="B164" t="s">
        <v>38</v>
      </c>
      <c r="C164" t="s">
        <v>2</v>
      </c>
      <c r="D164">
        <v>243959</v>
      </c>
    </row>
    <row r="165" spans="1:4" x14ac:dyDescent="0.3">
      <c r="A165" s="34" t="s">
        <v>35</v>
      </c>
      <c r="B165" t="s">
        <v>38</v>
      </c>
      <c r="C165" t="s">
        <v>3</v>
      </c>
      <c r="D165">
        <v>243353</v>
      </c>
    </row>
    <row r="166" spans="1:4" x14ac:dyDescent="0.3">
      <c r="A166" s="34" t="s">
        <v>35</v>
      </c>
      <c r="B166" t="s">
        <v>38</v>
      </c>
      <c r="C166" t="s">
        <v>4</v>
      </c>
      <c r="D166">
        <v>229171</v>
      </c>
    </row>
    <row r="167" spans="1:4" x14ac:dyDescent="0.3">
      <c r="A167" s="34" t="s">
        <v>43</v>
      </c>
      <c r="B167" t="s">
        <v>38</v>
      </c>
      <c r="C167" t="s">
        <v>0</v>
      </c>
      <c r="D167">
        <v>122354</v>
      </c>
    </row>
    <row r="168" spans="1:4" x14ac:dyDescent="0.3">
      <c r="A168" s="34" t="s">
        <v>43</v>
      </c>
      <c r="B168" t="s">
        <v>38</v>
      </c>
      <c r="C168" t="s">
        <v>1</v>
      </c>
      <c r="D168">
        <v>125790</v>
      </c>
    </row>
    <row r="169" spans="1:4" x14ac:dyDescent="0.3">
      <c r="A169" s="34" t="s">
        <v>43</v>
      </c>
      <c r="B169" t="s">
        <v>38</v>
      </c>
      <c r="C169" t="s">
        <v>2</v>
      </c>
      <c r="D169">
        <v>180469</v>
      </c>
    </row>
    <row r="170" spans="1:4" x14ac:dyDescent="0.3">
      <c r="A170" s="34" t="s">
        <v>43</v>
      </c>
      <c r="B170" t="s">
        <v>38</v>
      </c>
      <c r="C170" t="s">
        <v>3</v>
      </c>
      <c r="D170">
        <v>211053</v>
      </c>
    </row>
    <row r="171" spans="1:4" x14ac:dyDescent="0.3">
      <c r="A171" s="34" t="s">
        <v>43</v>
      </c>
      <c r="B171" t="s">
        <v>38</v>
      </c>
      <c r="C171" t="s">
        <v>4</v>
      </c>
      <c r="D171">
        <v>206923</v>
      </c>
    </row>
    <row r="172" spans="1:4" x14ac:dyDescent="0.3">
      <c r="A172" s="34" t="s">
        <v>13</v>
      </c>
      <c r="B172" t="s">
        <v>38</v>
      </c>
      <c r="C172" t="s">
        <v>0</v>
      </c>
      <c r="D172">
        <v>17463</v>
      </c>
    </row>
    <row r="173" spans="1:4" x14ac:dyDescent="0.3">
      <c r="A173" s="34" t="s">
        <v>13</v>
      </c>
      <c r="B173" t="s">
        <v>38</v>
      </c>
      <c r="C173" t="s">
        <v>1</v>
      </c>
      <c r="D173">
        <v>30504</v>
      </c>
    </row>
    <row r="174" spans="1:4" x14ac:dyDescent="0.3">
      <c r="A174" s="34" t="s">
        <v>13</v>
      </c>
      <c r="B174" t="s">
        <v>38</v>
      </c>
      <c r="C174" t="s">
        <v>2</v>
      </c>
      <c r="D174">
        <v>63490</v>
      </c>
    </row>
    <row r="175" spans="1:4" x14ac:dyDescent="0.3">
      <c r="A175" s="34" t="s">
        <v>13</v>
      </c>
      <c r="B175" t="s">
        <v>38</v>
      </c>
      <c r="C175" t="s">
        <v>3</v>
      </c>
      <c r="D175">
        <v>32300</v>
      </c>
    </row>
    <row r="176" spans="1:4" x14ac:dyDescent="0.3">
      <c r="A176" s="34" t="s">
        <v>13</v>
      </c>
      <c r="B176" t="s">
        <v>38</v>
      </c>
      <c r="C176" t="s">
        <v>4</v>
      </c>
      <c r="D176">
        <v>22248</v>
      </c>
    </row>
    <row r="177" spans="1:4" x14ac:dyDescent="0.3">
      <c r="A177" s="34" t="s">
        <v>14</v>
      </c>
      <c r="B177" t="s">
        <v>38</v>
      </c>
      <c r="C177" t="s">
        <v>0</v>
      </c>
      <c r="D177">
        <v>0.12</v>
      </c>
    </row>
    <row r="178" spans="1:4" x14ac:dyDescent="0.3">
      <c r="A178" s="34" t="s">
        <v>14</v>
      </c>
      <c r="B178" t="s">
        <v>38</v>
      </c>
      <c r="C178" t="s">
        <v>1</v>
      </c>
      <c r="D178">
        <v>0.2</v>
      </c>
    </row>
    <row r="179" spans="1:4" x14ac:dyDescent="0.3">
      <c r="A179" s="34" t="s">
        <v>14</v>
      </c>
      <c r="B179" t="s">
        <v>38</v>
      </c>
      <c r="C179" t="s">
        <v>2</v>
      </c>
      <c r="D179">
        <v>0.26</v>
      </c>
    </row>
    <row r="180" spans="1:4" x14ac:dyDescent="0.3">
      <c r="A180" s="34" t="s">
        <v>14</v>
      </c>
      <c r="B180" t="s">
        <v>38</v>
      </c>
      <c r="C180" t="s">
        <v>3</v>
      </c>
      <c r="D180">
        <v>0.13</v>
      </c>
    </row>
    <row r="181" spans="1:4" x14ac:dyDescent="0.3">
      <c r="A181" s="34" t="s">
        <v>14</v>
      </c>
      <c r="B181" t="s">
        <v>38</v>
      </c>
      <c r="C181" t="s">
        <v>4</v>
      </c>
      <c r="D181">
        <v>0.1</v>
      </c>
    </row>
    <row r="182" spans="1:4" x14ac:dyDescent="0.3">
      <c r="A182" s="34" t="s">
        <v>44</v>
      </c>
      <c r="B182" t="s">
        <v>38</v>
      </c>
      <c r="C182" t="s">
        <v>0</v>
      </c>
      <c r="D182">
        <v>-2884</v>
      </c>
    </row>
    <row r="183" spans="1:4" x14ac:dyDescent="0.3">
      <c r="A183" s="34" t="s">
        <v>44</v>
      </c>
      <c r="B183" t="s">
        <v>38</v>
      </c>
      <c r="C183" t="s">
        <v>1</v>
      </c>
      <c r="D183">
        <v>180</v>
      </c>
    </row>
    <row r="184" spans="1:4" x14ac:dyDescent="0.3">
      <c r="A184" s="34" t="s">
        <v>44</v>
      </c>
      <c r="B184" t="s">
        <v>38</v>
      </c>
      <c r="C184" t="s">
        <v>2</v>
      </c>
      <c r="D184">
        <v>1300</v>
      </c>
    </row>
    <row r="185" spans="1:4" x14ac:dyDescent="0.3">
      <c r="A185" s="34" t="s">
        <v>44</v>
      </c>
      <c r="B185" t="s">
        <v>38</v>
      </c>
      <c r="C185" t="s">
        <v>3</v>
      </c>
      <c r="D185">
        <v>1569</v>
      </c>
    </row>
    <row r="186" spans="1:4" x14ac:dyDescent="0.3">
      <c r="A186" s="34" t="s">
        <v>44</v>
      </c>
      <c r="B186" t="s">
        <v>38</v>
      </c>
      <c r="C186" t="s">
        <v>4</v>
      </c>
      <c r="D186">
        <v>-6005</v>
      </c>
    </row>
    <row r="187" spans="1:4" x14ac:dyDescent="0.3">
      <c r="A187" s="34" t="s">
        <v>15</v>
      </c>
      <c r="B187" t="s">
        <v>38</v>
      </c>
      <c r="C187" t="s">
        <v>0</v>
      </c>
      <c r="D187">
        <v>7533</v>
      </c>
    </row>
    <row r="188" spans="1:4" x14ac:dyDescent="0.3">
      <c r="A188" s="34" t="s">
        <v>15</v>
      </c>
      <c r="B188" t="s">
        <v>38</v>
      </c>
      <c r="C188" t="s">
        <v>1</v>
      </c>
      <c r="D188">
        <v>7607</v>
      </c>
    </row>
    <row r="189" spans="1:4" x14ac:dyDescent="0.3">
      <c r="A189" s="34" t="s">
        <v>15</v>
      </c>
      <c r="B189" t="s">
        <v>38</v>
      </c>
      <c r="C189" t="s">
        <v>2</v>
      </c>
      <c r="D189">
        <v>5462</v>
      </c>
    </row>
    <row r="190" spans="1:4" x14ac:dyDescent="0.3">
      <c r="A190" s="34" t="s">
        <v>15</v>
      </c>
      <c r="B190" t="s">
        <v>38</v>
      </c>
      <c r="C190" t="s">
        <v>3</v>
      </c>
      <c r="D190">
        <v>6299</v>
      </c>
    </row>
    <row r="191" spans="1:4" x14ac:dyDescent="0.3">
      <c r="A191" s="34" t="s">
        <v>15</v>
      </c>
      <c r="B191" t="s">
        <v>38</v>
      </c>
      <c r="C191" t="s">
        <v>4</v>
      </c>
      <c r="D191">
        <v>7508</v>
      </c>
    </row>
    <row r="192" spans="1:4" x14ac:dyDescent="0.3">
      <c r="A192" s="34" t="s">
        <v>16</v>
      </c>
      <c r="B192" t="s">
        <v>38</v>
      </c>
      <c r="C192" t="s">
        <v>0</v>
      </c>
      <c r="D192">
        <v>8441</v>
      </c>
    </row>
    <row r="193" spans="1:4" x14ac:dyDescent="0.3">
      <c r="A193" s="34" t="s">
        <v>16</v>
      </c>
      <c r="B193" t="s">
        <v>38</v>
      </c>
      <c r="C193" t="s">
        <v>1</v>
      </c>
      <c r="D193">
        <v>9234</v>
      </c>
    </row>
    <row r="194" spans="1:4" x14ac:dyDescent="0.3">
      <c r="A194" s="34" t="s">
        <v>16</v>
      </c>
      <c r="B194" t="s">
        <v>38</v>
      </c>
      <c r="C194" t="s">
        <v>2</v>
      </c>
      <c r="D194">
        <v>9101</v>
      </c>
    </row>
    <row r="195" spans="1:4" x14ac:dyDescent="0.3">
      <c r="A195" s="34" t="s">
        <v>16</v>
      </c>
      <c r="B195" t="s">
        <v>38</v>
      </c>
      <c r="C195" t="s">
        <v>3</v>
      </c>
      <c r="D195">
        <v>9335</v>
      </c>
    </row>
    <row r="196" spans="1:4" x14ac:dyDescent="0.3">
      <c r="A196" s="34" t="s">
        <v>16</v>
      </c>
      <c r="B196" t="s">
        <v>38</v>
      </c>
      <c r="C196" t="s">
        <v>4</v>
      </c>
      <c r="D196">
        <v>9882</v>
      </c>
    </row>
    <row r="197" spans="1:4" x14ac:dyDescent="0.3">
      <c r="A197" s="34" t="s">
        <v>17</v>
      </c>
      <c r="B197" t="s">
        <v>38</v>
      </c>
      <c r="C197" t="s">
        <v>0</v>
      </c>
      <c r="D197">
        <v>-1395</v>
      </c>
    </row>
    <row r="198" spans="1:4" x14ac:dyDescent="0.3">
      <c r="A198" s="34" t="s">
        <v>17</v>
      </c>
      <c r="B198" t="s">
        <v>38</v>
      </c>
      <c r="C198" t="s">
        <v>1</v>
      </c>
      <c r="D198">
        <v>13844</v>
      </c>
    </row>
    <row r="199" spans="1:4" x14ac:dyDescent="0.3">
      <c r="A199" s="34" t="s">
        <v>17</v>
      </c>
      <c r="B199" t="s">
        <v>38</v>
      </c>
      <c r="C199" t="s">
        <v>2</v>
      </c>
      <c r="D199">
        <v>50227</v>
      </c>
    </row>
    <row r="200" spans="1:4" x14ac:dyDescent="0.3">
      <c r="A200" s="34" t="s">
        <v>17</v>
      </c>
      <c r="B200" t="s">
        <v>38</v>
      </c>
      <c r="C200" t="s">
        <v>3</v>
      </c>
      <c r="D200">
        <v>18235</v>
      </c>
    </row>
    <row r="201" spans="1:4" x14ac:dyDescent="0.3">
      <c r="A201" s="34" t="s">
        <v>17</v>
      </c>
      <c r="B201" t="s">
        <v>38</v>
      </c>
      <c r="C201" t="s">
        <v>4</v>
      </c>
      <c r="D201">
        <v>-1147</v>
      </c>
    </row>
    <row r="202" spans="1:4" x14ac:dyDescent="0.3">
      <c r="A202" s="34" t="s">
        <v>18</v>
      </c>
      <c r="B202" t="s">
        <v>38</v>
      </c>
      <c r="C202" t="s">
        <v>0</v>
      </c>
      <c r="D202">
        <v>-1.84</v>
      </c>
    </row>
    <row r="203" spans="1:4" x14ac:dyDescent="0.3">
      <c r="A203" s="34" t="s">
        <v>18</v>
      </c>
      <c r="B203" t="s">
        <v>38</v>
      </c>
      <c r="C203" t="s">
        <v>1</v>
      </c>
      <c r="D203">
        <v>0.41</v>
      </c>
    </row>
    <row r="204" spans="1:4" x14ac:dyDescent="0.3">
      <c r="A204" s="34" t="s">
        <v>18</v>
      </c>
      <c r="B204" t="s">
        <v>38</v>
      </c>
      <c r="C204" t="s">
        <v>2</v>
      </c>
      <c r="D204">
        <v>0.17</v>
      </c>
    </row>
    <row r="205" spans="1:4" x14ac:dyDescent="0.3">
      <c r="A205" s="34" t="s">
        <v>18</v>
      </c>
      <c r="B205" t="s">
        <v>38</v>
      </c>
      <c r="C205" t="s">
        <v>3</v>
      </c>
      <c r="D205">
        <v>0.56000000000000005</v>
      </c>
    </row>
    <row r="206" spans="1:4" x14ac:dyDescent="0.3">
      <c r="A206" s="34" t="s">
        <v>18</v>
      </c>
      <c r="B206" t="s">
        <v>38</v>
      </c>
      <c r="C206" t="s">
        <v>4</v>
      </c>
      <c r="D206">
        <v>3.28</v>
      </c>
    </row>
    <row r="207" spans="1:4" x14ac:dyDescent="0.3">
      <c r="A207" s="34" t="s">
        <v>29</v>
      </c>
      <c r="B207" t="s">
        <v>38</v>
      </c>
      <c r="C207" t="s">
        <v>0</v>
      </c>
      <c r="D207">
        <v>1174</v>
      </c>
    </row>
    <row r="208" spans="1:4" x14ac:dyDescent="0.3">
      <c r="A208" s="34" t="s">
        <v>29</v>
      </c>
      <c r="B208" t="s">
        <v>38</v>
      </c>
      <c r="C208" t="s">
        <v>1</v>
      </c>
      <c r="D208">
        <v>8190</v>
      </c>
    </row>
    <row r="209" spans="1:4" x14ac:dyDescent="0.3">
      <c r="A209" s="34" t="s">
        <v>29</v>
      </c>
      <c r="B209" t="s">
        <v>38</v>
      </c>
      <c r="C209" t="s">
        <v>2</v>
      </c>
      <c r="D209">
        <v>41749</v>
      </c>
    </row>
    <row r="210" spans="1:4" x14ac:dyDescent="0.3">
      <c r="A210" s="34" t="s">
        <v>29</v>
      </c>
      <c r="B210" t="s">
        <v>38</v>
      </c>
      <c r="C210" t="s">
        <v>3</v>
      </c>
      <c r="D210">
        <v>8075</v>
      </c>
    </row>
    <row r="211" spans="1:4" x14ac:dyDescent="0.3">
      <c r="A211" s="34" t="s">
        <v>29</v>
      </c>
      <c r="B211" t="s">
        <v>38</v>
      </c>
      <c r="C211" t="s">
        <v>4</v>
      </c>
      <c r="D211">
        <v>-4910</v>
      </c>
    </row>
    <row r="212" spans="1:4" x14ac:dyDescent="0.3">
      <c r="A212" s="34" t="s">
        <v>19</v>
      </c>
      <c r="B212" t="s">
        <v>38</v>
      </c>
      <c r="C212" t="s">
        <v>0</v>
      </c>
      <c r="D212">
        <v>1.38</v>
      </c>
    </row>
    <row r="213" spans="1:4" x14ac:dyDescent="0.3">
      <c r="A213" s="34" t="s">
        <v>19</v>
      </c>
      <c r="B213" t="s">
        <v>38</v>
      </c>
      <c r="C213" t="s">
        <v>1</v>
      </c>
      <c r="D213">
        <v>6.26</v>
      </c>
    </row>
    <row r="214" spans="1:4" x14ac:dyDescent="0.3">
      <c r="A214" s="34" t="s">
        <v>19</v>
      </c>
      <c r="B214" t="s">
        <v>38</v>
      </c>
      <c r="C214" t="s">
        <v>2</v>
      </c>
      <c r="D214">
        <v>32.880000000000003</v>
      </c>
    </row>
    <row r="215" spans="1:4" x14ac:dyDescent="0.3">
      <c r="A215" s="34" t="s">
        <v>19</v>
      </c>
      <c r="B215" t="s">
        <v>38</v>
      </c>
      <c r="C215" t="s">
        <v>3</v>
      </c>
      <c r="D215">
        <v>7.17</v>
      </c>
    </row>
    <row r="216" spans="1:4" x14ac:dyDescent="0.3">
      <c r="A216" s="34" t="s">
        <v>19</v>
      </c>
      <c r="B216" t="s">
        <v>38</v>
      </c>
      <c r="C216" t="s">
        <v>4</v>
      </c>
      <c r="D216">
        <v>-3.55</v>
      </c>
    </row>
    <row r="217" spans="1:4" x14ac:dyDescent="0.3">
      <c r="A217" s="34" t="s">
        <v>20</v>
      </c>
      <c r="B217" t="s">
        <v>38</v>
      </c>
      <c r="C217" t="s">
        <v>0</v>
      </c>
      <c r="D217">
        <v>0.74</v>
      </c>
    </row>
    <row r="218" spans="1:4" x14ac:dyDescent="0.3">
      <c r="A218" s="34" t="s">
        <v>20</v>
      </c>
      <c r="B218" t="s">
        <v>38</v>
      </c>
      <c r="C218" t="s">
        <v>1</v>
      </c>
      <c r="D218">
        <v>0.4</v>
      </c>
    </row>
    <row r="219" spans="1:4" x14ac:dyDescent="0.3">
      <c r="A219" s="34" t="s">
        <v>20</v>
      </c>
      <c r="B219" t="s">
        <v>38</v>
      </c>
      <c r="C219" t="s">
        <v>2</v>
      </c>
      <c r="D219">
        <v>0.16</v>
      </c>
    </row>
    <row r="220" spans="1:4" x14ac:dyDescent="0.3">
      <c r="A220" s="34" t="s">
        <v>20</v>
      </c>
      <c r="B220" t="s">
        <v>38</v>
      </c>
      <c r="C220" t="s">
        <v>3</v>
      </c>
      <c r="D220">
        <v>0.5</v>
      </c>
    </row>
    <row r="221" spans="1:4" x14ac:dyDescent="0.3">
      <c r="A221" s="34" t="s">
        <v>20</v>
      </c>
      <c r="B221" t="s">
        <v>38</v>
      </c>
      <c r="C221" t="s">
        <v>4</v>
      </c>
      <c r="D221">
        <v>-1.01</v>
      </c>
    </row>
    <row r="222" spans="1:4" x14ac:dyDescent="0.3">
      <c r="A222" s="34" t="s">
        <v>5</v>
      </c>
      <c r="B222" t="s">
        <v>38</v>
      </c>
      <c r="C222" t="s">
        <v>0</v>
      </c>
      <c r="D222">
        <v>1145</v>
      </c>
    </row>
    <row r="223" spans="1:4" x14ac:dyDescent="0.3">
      <c r="A223" s="34" t="s">
        <v>5</v>
      </c>
      <c r="B223" t="s">
        <v>38</v>
      </c>
      <c r="C223" t="s">
        <v>1</v>
      </c>
      <c r="D223">
        <v>1198</v>
      </c>
    </row>
    <row r="224" spans="1:4" x14ac:dyDescent="0.3">
      <c r="A224" s="34" t="s">
        <v>5</v>
      </c>
      <c r="B224" t="s">
        <v>38</v>
      </c>
      <c r="C224" t="s">
        <v>2</v>
      </c>
      <c r="D224">
        <v>1221</v>
      </c>
    </row>
    <row r="225" spans="1:4" x14ac:dyDescent="0.3">
      <c r="A225" s="34" t="s">
        <v>5</v>
      </c>
      <c r="B225" t="s">
        <v>38</v>
      </c>
      <c r="C225" t="s">
        <v>3</v>
      </c>
      <c r="D225">
        <v>1221</v>
      </c>
    </row>
    <row r="226" spans="1:4" x14ac:dyDescent="0.3">
      <c r="A226" s="34" t="s">
        <v>5</v>
      </c>
      <c r="B226" t="s">
        <v>38</v>
      </c>
      <c r="C226" t="s">
        <v>4</v>
      </c>
      <c r="D226">
        <v>1247</v>
      </c>
    </row>
    <row r="227" spans="1:4" x14ac:dyDescent="0.3">
      <c r="A227" s="34" t="s">
        <v>6</v>
      </c>
      <c r="B227" t="s">
        <v>38</v>
      </c>
      <c r="C227" t="s">
        <v>0</v>
      </c>
      <c r="D227">
        <v>72431</v>
      </c>
    </row>
    <row r="228" spans="1:4" x14ac:dyDescent="0.3">
      <c r="A228" s="34" t="s">
        <v>6</v>
      </c>
      <c r="B228" t="s">
        <v>38</v>
      </c>
      <c r="C228" t="s">
        <v>1</v>
      </c>
      <c r="D228">
        <v>73041</v>
      </c>
    </row>
    <row r="229" spans="1:4" x14ac:dyDescent="0.3">
      <c r="A229" s="34" t="s">
        <v>6</v>
      </c>
      <c r="B229" t="s">
        <v>38</v>
      </c>
      <c r="C229" t="s">
        <v>2</v>
      </c>
      <c r="D229">
        <v>113222</v>
      </c>
    </row>
    <row r="230" spans="1:4" x14ac:dyDescent="0.3">
      <c r="A230" s="34" t="s">
        <v>6</v>
      </c>
      <c r="B230" t="s">
        <v>38</v>
      </c>
      <c r="C230" t="s">
        <v>3</v>
      </c>
      <c r="D230">
        <v>101861</v>
      </c>
    </row>
    <row r="231" spans="1:4" x14ac:dyDescent="0.3">
      <c r="A231" s="34" t="s">
        <v>6</v>
      </c>
      <c r="B231" t="s">
        <v>38</v>
      </c>
      <c r="C231" t="s">
        <v>4</v>
      </c>
      <c r="D231">
        <v>90788</v>
      </c>
    </row>
    <row r="232" spans="1:4" x14ac:dyDescent="0.3">
      <c r="A232" s="34" t="s">
        <v>25</v>
      </c>
      <c r="B232" t="s">
        <v>38</v>
      </c>
      <c r="C232" t="s">
        <v>0</v>
      </c>
      <c r="D232">
        <v>116328</v>
      </c>
    </row>
    <row r="233" spans="1:4" x14ac:dyDescent="0.3">
      <c r="A233" s="34" t="s">
        <v>25</v>
      </c>
      <c r="B233" t="s">
        <v>38</v>
      </c>
      <c r="C233" t="s">
        <v>1</v>
      </c>
      <c r="D233">
        <v>88501</v>
      </c>
    </row>
    <row r="234" spans="1:4" x14ac:dyDescent="0.3">
      <c r="A234" s="34" t="s">
        <v>25</v>
      </c>
      <c r="B234" t="s">
        <v>38</v>
      </c>
      <c r="C234" t="s">
        <v>2</v>
      </c>
      <c r="D234">
        <v>75561</v>
      </c>
    </row>
    <row r="235" spans="1:4" x14ac:dyDescent="0.3">
      <c r="A235" s="34" t="s">
        <v>25</v>
      </c>
      <c r="B235" t="s">
        <v>38</v>
      </c>
      <c r="C235" t="s">
        <v>3</v>
      </c>
      <c r="D235">
        <v>84893</v>
      </c>
    </row>
    <row r="236" spans="1:4" x14ac:dyDescent="0.3">
      <c r="A236" s="34" t="s">
        <v>25</v>
      </c>
      <c r="B236" t="s">
        <v>38</v>
      </c>
      <c r="C236" t="s">
        <v>4</v>
      </c>
      <c r="D236">
        <v>87082</v>
      </c>
    </row>
    <row r="237" spans="1:4" x14ac:dyDescent="0.3">
      <c r="A237" s="34" t="s">
        <v>24</v>
      </c>
      <c r="B237" t="s">
        <v>38</v>
      </c>
      <c r="C237" t="s">
        <v>0</v>
      </c>
      <c r="D237">
        <v>59245</v>
      </c>
    </row>
    <row r="238" spans="1:4" x14ac:dyDescent="0.3">
      <c r="A238" s="34" t="s">
        <v>24</v>
      </c>
      <c r="B238" t="s">
        <v>38</v>
      </c>
      <c r="C238" t="s">
        <v>1</v>
      </c>
      <c r="D238">
        <v>81169</v>
      </c>
    </row>
    <row r="239" spans="1:4" x14ac:dyDescent="0.3">
      <c r="A239" s="34" t="s">
        <v>24</v>
      </c>
      <c r="B239" t="s">
        <v>38</v>
      </c>
      <c r="C239" t="s">
        <v>2</v>
      </c>
      <c r="D239">
        <v>92417</v>
      </c>
    </row>
    <row r="240" spans="1:4" x14ac:dyDescent="0.3">
      <c r="A240" s="34" t="s">
        <v>24</v>
      </c>
      <c r="B240" t="s">
        <v>38</v>
      </c>
      <c r="C240" t="s">
        <v>3</v>
      </c>
      <c r="D240">
        <v>97421</v>
      </c>
    </row>
    <row r="241" spans="1:4" x14ac:dyDescent="0.3">
      <c r="A241" s="34" t="s">
        <v>24</v>
      </c>
      <c r="B241" t="s">
        <v>38</v>
      </c>
      <c r="C241" t="s">
        <v>4</v>
      </c>
      <c r="D241">
        <v>90195</v>
      </c>
    </row>
    <row r="242" spans="1:4" x14ac:dyDescent="0.3">
      <c r="A242" s="34" t="s">
        <v>7</v>
      </c>
      <c r="B242" t="s">
        <v>38</v>
      </c>
      <c r="C242" t="s">
        <v>0</v>
      </c>
      <c r="D242">
        <v>249149</v>
      </c>
    </row>
    <row r="243" spans="1:4" x14ac:dyDescent="0.3">
      <c r="A243" s="34" t="s">
        <v>7</v>
      </c>
      <c r="B243" t="s">
        <v>38</v>
      </c>
      <c r="C243" t="s">
        <v>1</v>
      </c>
      <c r="D243">
        <v>243909</v>
      </c>
    </row>
    <row r="244" spans="1:4" x14ac:dyDescent="0.3">
      <c r="A244" s="34" t="s">
        <v>7</v>
      </c>
      <c r="B244" t="s">
        <v>38</v>
      </c>
      <c r="C244" t="s">
        <v>2</v>
      </c>
      <c r="D244">
        <v>282422</v>
      </c>
    </row>
    <row r="245" spans="1:4" x14ac:dyDescent="0.3">
      <c r="A245" s="34" t="s">
        <v>7</v>
      </c>
      <c r="B245" t="s">
        <v>38</v>
      </c>
      <c r="C245" t="s">
        <v>3</v>
      </c>
      <c r="D245">
        <v>285396</v>
      </c>
    </row>
    <row r="246" spans="1:4" x14ac:dyDescent="0.3">
      <c r="A246" s="34" t="s">
        <v>7</v>
      </c>
      <c r="B246" t="s">
        <v>38</v>
      </c>
      <c r="C246" t="s">
        <v>4</v>
      </c>
      <c r="D246">
        <v>269312</v>
      </c>
    </row>
    <row r="247" spans="1:4" x14ac:dyDescent="0.3">
      <c r="A247" s="34" t="s">
        <v>41</v>
      </c>
      <c r="B247" t="s">
        <v>38</v>
      </c>
      <c r="C247" t="s">
        <v>0</v>
      </c>
      <c r="D247">
        <v>134551</v>
      </c>
    </row>
    <row r="248" spans="1:4" x14ac:dyDescent="0.3">
      <c r="A248" s="34" t="s">
        <v>41</v>
      </c>
      <c r="B248" t="s">
        <v>38</v>
      </c>
      <c r="C248" t="s">
        <v>1</v>
      </c>
      <c r="D248">
        <v>135775</v>
      </c>
    </row>
    <row r="249" spans="1:4" x14ac:dyDescent="0.3">
      <c r="A249" s="34" t="s">
        <v>41</v>
      </c>
      <c r="B249" t="s">
        <v>38</v>
      </c>
      <c r="C249" t="s">
        <v>2</v>
      </c>
      <c r="D249">
        <v>133288</v>
      </c>
    </row>
    <row r="250" spans="1:4" x14ac:dyDescent="0.3">
      <c r="A250" s="34" t="s">
        <v>41</v>
      </c>
      <c r="B250" t="s">
        <v>38</v>
      </c>
      <c r="C250" t="s">
        <v>3</v>
      </c>
      <c r="D250">
        <v>146621</v>
      </c>
    </row>
    <row r="251" spans="1:4" x14ac:dyDescent="0.3">
      <c r="A251" s="34" t="s">
        <v>41</v>
      </c>
      <c r="B251" t="s">
        <v>38</v>
      </c>
      <c r="C251" t="s">
        <v>4</v>
      </c>
      <c r="D251">
        <v>148814</v>
      </c>
    </row>
    <row r="252" spans="1:4" x14ac:dyDescent="0.3">
      <c r="A252" s="34" t="s">
        <v>8</v>
      </c>
      <c r="B252" t="s">
        <v>38</v>
      </c>
      <c r="C252" t="s">
        <v>0</v>
      </c>
      <c r="D252">
        <v>19497</v>
      </c>
    </row>
    <row r="253" spans="1:4" x14ac:dyDescent="0.3">
      <c r="A253" s="34" t="s">
        <v>8</v>
      </c>
      <c r="B253" t="s">
        <v>38</v>
      </c>
      <c r="C253" t="s">
        <v>1</v>
      </c>
      <c r="D253">
        <v>19007</v>
      </c>
    </row>
    <row r="254" spans="1:4" x14ac:dyDescent="0.3">
      <c r="A254" s="34" t="s">
        <v>8</v>
      </c>
      <c r="B254" t="s">
        <v>38</v>
      </c>
      <c r="C254" t="s">
        <v>2</v>
      </c>
      <c r="D254">
        <v>22046</v>
      </c>
    </row>
    <row r="255" spans="1:4" x14ac:dyDescent="0.3">
      <c r="A255" s="34" t="s">
        <v>8</v>
      </c>
      <c r="B255" t="s">
        <v>38</v>
      </c>
      <c r="C255" t="s">
        <v>3</v>
      </c>
      <c r="D255">
        <v>31213</v>
      </c>
    </row>
    <row r="256" spans="1:4" x14ac:dyDescent="0.3">
      <c r="A256" s="34" t="s">
        <v>8</v>
      </c>
      <c r="B256" t="s">
        <v>38</v>
      </c>
      <c r="C256" t="s">
        <v>4</v>
      </c>
      <c r="D256">
        <v>34356</v>
      </c>
    </row>
    <row r="257" spans="1:4" x14ac:dyDescent="0.3">
      <c r="A257" s="34" t="s">
        <v>9</v>
      </c>
      <c r="B257" t="s">
        <v>38</v>
      </c>
      <c r="C257" t="s">
        <v>0</v>
      </c>
      <c r="D257">
        <v>6285</v>
      </c>
    </row>
    <row r="258" spans="1:4" x14ac:dyDescent="0.3">
      <c r="A258" s="34" t="s">
        <v>9</v>
      </c>
      <c r="B258" t="s">
        <v>38</v>
      </c>
      <c r="C258" t="s">
        <v>1</v>
      </c>
      <c r="D258">
        <v>10682</v>
      </c>
    </row>
    <row r="259" spans="1:4" x14ac:dyDescent="0.3">
      <c r="A259" s="34" t="s">
        <v>9</v>
      </c>
      <c r="B259" t="s">
        <v>38</v>
      </c>
      <c r="C259" t="s">
        <v>2</v>
      </c>
      <c r="D259">
        <v>13140</v>
      </c>
    </row>
    <row r="260" spans="1:4" x14ac:dyDescent="0.3">
      <c r="A260" s="34" t="s">
        <v>9</v>
      </c>
      <c r="B260" t="s">
        <v>38</v>
      </c>
      <c r="C260" t="s">
        <v>3</v>
      </c>
      <c r="D260">
        <v>8410</v>
      </c>
    </row>
    <row r="261" spans="1:4" x14ac:dyDescent="0.3">
      <c r="A261" s="34" t="s">
        <v>9</v>
      </c>
      <c r="B261" t="s">
        <v>38</v>
      </c>
      <c r="C261" t="s">
        <v>4</v>
      </c>
      <c r="D261">
        <v>6258</v>
      </c>
    </row>
    <row r="262" spans="1:4" x14ac:dyDescent="0.3">
      <c r="A262" s="34" t="s">
        <v>45</v>
      </c>
      <c r="B262" t="s">
        <v>38</v>
      </c>
      <c r="C262" t="s">
        <v>0</v>
      </c>
      <c r="D262">
        <v>88816</v>
      </c>
    </row>
    <row r="263" spans="1:4" x14ac:dyDescent="0.3">
      <c r="A263" s="34" t="s">
        <v>45</v>
      </c>
      <c r="B263" t="s">
        <v>38</v>
      </c>
      <c r="C263" t="s">
        <v>1</v>
      </c>
      <c r="D263">
        <v>78445</v>
      </c>
    </row>
    <row r="264" spans="1:4" x14ac:dyDescent="0.3">
      <c r="A264" s="34" t="s">
        <v>45</v>
      </c>
      <c r="B264" t="s">
        <v>38</v>
      </c>
      <c r="C264" t="s">
        <v>2</v>
      </c>
      <c r="D264">
        <v>113948</v>
      </c>
    </row>
    <row r="265" spans="1:4" x14ac:dyDescent="0.3">
      <c r="A265" s="34" t="s">
        <v>45</v>
      </c>
      <c r="B265" t="s">
        <v>38</v>
      </c>
      <c r="C265" t="s">
        <v>3</v>
      </c>
      <c r="D265">
        <v>99151</v>
      </c>
    </row>
    <row r="266" spans="1:4" x14ac:dyDescent="0.3">
      <c r="A266" s="34" t="s">
        <v>45</v>
      </c>
      <c r="B266" t="s">
        <v>38</v>
      </c>
      <c r="C266" t="s">
        <v>4</v>
      </c>
      <c r="D266">
        <v>79885</v>
      </c>
    </row>
    <row r="267" spans="1:4" x14ac:dyDescent="0.3">
      <c r="A267" s="34" t="s">
        <v>10</v>
      </c>
      <c r="B267" t="s">
        <v>38</v>
      </c>
      <c r="C267" t="s">
        <v>0</v>
      </c>
      <c r="D267">
        <v>249149</v>
      </c>
    </row>
    <row r="268" spans="1:4" x14ac:dyDescent="0.3">
      <c r="A268" s="34" t="s">
        <v>10</v>
      </c>
      <c r="B268" t="s">
        <v>38</v>
      </c>
      <c r="C268" t="s">
        <v>1</v>
      </c>
      <c r="D268">
        <v>243909</v>
      </c>
    </row>
    <row r="269" spans="1:4" x14ac:dyDescent="0.3">
      <c r="A269" s="34" t="s">
        <v>10</v>
      </c>
      <c r="B269" t="s">
        <v>38</v>
      </c>
      <c r="C269" t="s">
        <v>2</v>
      </c>
      <c r="D269">
        <v>282422</v>
      </c>
    </row>
    <row r="270" spans="1:4" x14ac:dyDescent="0.3">
      <c r="A270" s="34" t="s">
        <v>10</v>
      </c>
      <c r="B270" t="s">
        <v>38</v>
      </c>
      <c r="C270" t="s">
        <v>3</v>
      </c>
      <c r="D270">
        <v>285396</v>
      </c>
    </row>
    <row r="271" spans="1:4" x14ac:dyDescent="0.3">
      <c r="A271" s="34" t="s">
        <v>10</v>
      </c>
      <c r="B271" t="s">
        <v>38</v>
      </c>
      <c r="C271" t="s">
        <v>4</v>
      </c>
      <c r="D271">
        <v>269312</v>
      </c>
    </row>
    <row r="272" spans="1:4" x14ac:dyDescent="0.3">
      <c r="A272" s="34" t="s">
        <v>46</v>
      </c>
      <c r="B272" t="s">
        <v>38</v>
      </c>
      <c r="C272" t="s">
        <v>0</v>
      </c>
      <c r="D272">
        <v>20169</v>
      </c>
    </row>
    <row r="273" spans="1:4" x14ac:dyDescent="0.3">
      <c r="A273" s="34" t="s">
        <v>46</v>
      </c>
      <c r="B273" t="s">
        <v>38</v>
      </c>
      <c r="C273" t="s">
        <v>1</v>
      </c>
      <c r="D273">
        <v>44327</v>
      </c>
    </row>
    <row r="274" spans="1:4" x14ac:dyDescent="0.3">
      <c r="A274" s="34" t="s">
        <v>46</v>
      </c>
      <c r="B274" t="s">
        <v>38</v>
      </c>
      <c r="C274" t="s">
        <v>2</v>
      </c>
      <c r="D274">
        <v>44381</v>
      </c>
    </row>
    <row r="275" spans="1:4" x14ac:dyDescent="0.3">
      <c r="A275" s="34" t="s">
        <v>46</v>
      </c>
      <c r="B275" t="s">
        <v>38</v>
      </c>
      <c r="C275" t="s">
        <v>3</v>
      </c>
      <c r="D275">
        <v>21683</v>
      </c>
    </row>
    <row r="276" spans="1:4" x14ac:dyDescent="0.3">
      <c r="A276" s="34" t="s">
        <v>46</v>
      </c>
      <c r="B276" t="s">
        <v>38</v>
      </c>
      <c r="C276" t="s">
        <v>4</v>
      </c>
      <c r="D276">
        <v>20301</v>
      </c>
    </row>
    <row r="277" spans="1:4" x14ac:dyDescent="0.3">
      <c r="A277" s="34" t="s">
        <v>47</v>
      </c>
      <c r="B277" t="s">
        <v>38</v>
      </c>
      <c r="C277" t="s">
        <v>0</v>
      </c>
      <c r="D277">
        <v>-14012</v>
      </c>
    </row>
    <row r="278" spans="1:4" x14ac:dyDescent="0.3">
      <c r="A278" s="34" t="s">
        <v>47</v>
      </c>
      <c r="B278" t="s">
        <v>38</v>
      </c>
      <c r="C278" t="s">
        <v>1</v>
      </c>
      <c r="D278">
        <v>-9437</v>
      </c>
    </row>
    <row r="279" spans="1:4" x14ac:dyDescent="0.3">
      <c r="A279" s="34" t="s">
        <v>47</v>
      </c>
      <c r="B279" t="s">
        <v>38</v>
      </c>
      <c r="C279" t="s">
        <v>2</v>
      </c>
      <c r="D279">
        <v>-10905</v>
      </c>
    </row>
    <row r="280" spans="1:4" x14ac:dyDescent="0.3">
      <c r="A280" s="34" t="s">
        <v>47</v>
      </c>
      <c r="B280" t="s">
        <v>38</v>
      </c>
      <c r="C280" t="s">
        <v>3</v>
      </c>
      <c r="D280">
        <v>-18179</v>
      </c>
    </row>
    <row r="281" spans="1:4" x14ac:dyDescent="0.3">
      <c r="A281" s="34" t="s">
        <v>47</v>
      </c>
      <c r="B281" t="s">
        <v>38</v>
      </c>
      <c r="C281" t="s">
        <v>4</v>
      </c>
      <c r="D281">
        <v>-14253</v>
      </c>
    </row>
    <row r="282" spans="1:4" x14ac:dyDescent="0.3">
      <c r="A282" s="34" t="s">
        <v>48</v>
      </c>
      <c r="B282" t="s">
        <v>38</v>
      </c>
      <c r="C282" t="s">
        <v>0</v>
      </c>
      <c r="D282">
        <v>-1695</v>
      </c>
    </row>
    <row r="283" spans="1:4" x14ac:dyDescent="0.3">
      <c r="A283" s="34" t="s">
        <v>48</v>
      </c>
      <c r="B283" t="s">
        <v>38</v>
      </c>
      <c r="C283" t="s">
        <v>1</v>
      </c>
      <c r="D283">
        <v>-37090</v>
      </c>
    </row>
    <row r="284" spans="1:4" x14ac:dyDescent="0.3">
      <c r="A284" s="34" t="s">
        <v>48</v>
      </c>
      <c r="B284" t="s">
        <v>38</v>
      </c>
      <c r="C284" t="s">
        <v>2</v>
      </c>
      <c r="D284">
        <v>-23401</v>
      </c>
    </row>
    <row r="285" spans="1:4" x14ac:dyDescent="0.3">
      <c r="A285" s="34" t="s">
        <v>48</v>
      </c>
      <c r="B285" t="s">
        <v>38</v>
      </c>
      <c r="C285" t="s">
        <v>3</v>
      </c>
      <c r="D285">
        <v>-6981</v>
      </c>
    </row>
    <row r="286" spans="1:4" x14ac:dyDescent="0.3">
      <c r="A286" s="34" t="s">
        <v>48</v>
      </c>
      <c r="B286" t="s">
        <v>38</v>
      </c>
      <c r="C286" t="s">
        <v>4</v>
      </c>
      <c r="D286">
        <v>-11097</v>
      </c>
    </row>
    <row r="287" spans="1:4" x14ac:dyDescent="0.3">
      <c r="A287" s="34" t="s">
        <v>12</v>
      </c>
      <c r="B287" t="s">
        <v>38</v>
      </c>
      <c r="C287" t="s">
        <v>0</v>
      </c>
      <c r="D287">
        <v>4462</v>
      </c>
    </row>
    <row r="288" spans="1:4" x14ac:dyDescent="0.3">
      <c r="A288" s="34" t="s">
        <v>12</v>
      </c>
      <c r="B288" t="s">
        <v>38</v>
      </c>
      <c r="C288" t="s">
        <v>1</v>
      </c>
      <c r="D288">
        <v>-2200</v>
      </c>
    </row>
    <row r="289" spans="1:4" x14ac:dyDescent="0.3">
      <c r="A289" s="34" t="s">
        <v>12</v>
      </c>
      <c r="B289" t="s">
        <v>38</v>
      </c>
      <c r="C289" t="s">
        <v>2</v>
      </c>
      <c r="D289">
        <v>10075</v>
      </c>
    </row>
    <row r="290" spans="1:4" x14ac:dyDescent="0.3">
      <c r="A290" s="34" t="s">
        <v>12</v>
      </c>
      <c r="B290" t="s">
        <v>38</v>
      </c>
      <c r="C290" t="s">
        <v>3</v>
      </c>
      <c r="D290">
        <v>-3477</v>
      </c>
    </row>
    <row r="291" spans="1:4" x14ac:dyDescent="0.3">
      <c r="A291" s="34" t="s">
        <v>12</v>
      </c>
      <c r="B291" t="s">
        <v>38</v>
      </c>
      <c r="C291" t="s">
        <v>4</v>
      </c>
      <c r="D291">
        <v>-5049</v>
      </c>
    </row>
    <row r="292" spans="1:4" x14ac:dyDescent="0.3">
      <c r="A292" s="34" t="s">
        <v>49</v>
      </c>
      <c r="B292" t="s">
        <v>38</v>
      </c>
      <c r="C292" t="s">
        <v>0</v>
      </c>
      <c r="D292">
        <v>0.34410000000000002</v>
      </c>
    </row>
    <row r="293" spans="1:4" x14ac:dyDescent="0.3">
      <c r="A293" s="34" t="s">
        <v>49</v>
      </c>
      <c r="B293" t="s">
        <v>38</v>
      </c>
      <c r="C293" t="s">
        <v>1</v>
      </c>
      <c r="D293">
        <v>0.34410000000000002</v>
      </c>
    </row>
    <row r="294" spans="1:4" x14ac:dyDescent="0.3">
      <c r="A294" s="34" t="s">
        <v>49</v>
      </c>
      <c r="B294" t="s">
        <v>38</v>
      </c>
      <c r="C294" t="s">
        <v>2</v>
      </c>
      <c r="D294">
        <v>0.3392</v>
      </c>
    </row>
    <row r="295" spans="1:4" x14ac:dyDescent="0.3">
      <c r="A295" s="34" t="s">
        <v>49</v>
      </c>
      <c r="B295" t="s">
        <v>38</v>
      </c>
      <c r="C295" t="s">
        <v>3</v>
      </c>
      <c r="D295">
        <v>0.33900000000000002</v>
      </c>
    </row>
    <row r="296" spans="1:4" x14ac:dyDescent="0.3">
      <c r="A296" s="34" t="s">
        <v>49</v>
      </c>
      <c r="B296" t="s">
        <v>38</v>
      </c>
      <c r="C296" t="s">
        <v>4</v>
      </c>
      <c r="D296">
        <v>0.33189999999999997</v>
      </c>
    </row>
    <row r="297" spans="1:4" x14ac:dyDescent="0.3">
      <c r="A297" s="34" t="s">
        <v>50</v>
      </c>
      <c r="B297" t="s">
        <v>38</v>
      </c>
      <c r="C297" t="s">
        <v>0</v>
      </c>
      <c r="D297">
        <v>0.1239</v>
      </c>
    </row>
    <row r="298" spans="1:4" x14ac:dyDescent="0.3">
      <c r="A298" s="34" t="s">
        <v>50</v>
      </c>
      <c r="B298" t="s">
        <v>38</v>
      </c>
      <c r="C298" t="s">
        <v>1</v>
      </c>
      <c r="D298">
        <v>0.18559999999999999</v>
      </c>
    </row>
    <row r="299" spans="1:4" x14ac:dyDescent="0.3">
      <c r="A299" s="34" t="s">
        <v>50</v>
      </c>
      <c r="B299" t="s">
        <v>38</v>
      </c>
      <c r="C299" t="s">
        <v>2</v>
      </c>
      <c r="D299">
        <v>0.22869999999999999</v>
      </c>
    </row>
    <row r="300" spans="1:4" x14ac:dyDescent="0.3">
      <c r="A300" s="34" t="s">
        <v>50</v>
      </c>
      <c r="B300" t="s">
        <v>38</v>
      </c>
      <c r="C300" t="s">
        <v>3</v>
      </c>
      <c r="D300">
        <v>0.20619999999999999</v>
      </c>
    </row>
    <row r="301" spans="1:4" x14ac:dyDescent="0.3">
      <c r="A301" s="34" t="s">
        <v>50</v>
      </c>
      <c r="B301" t="s">
        <v>38</v>
      </c>
      <c r="C301" t="s">
        <v>4</v>
      </c>
      <c r="D301">
        <v>0.1961</v>
      </c>
    </row>
    <row r="302" spans="1:4" x14ac:dyDescent="0.3">
      <c r="A302" s="34" t="s">
        <v>51</v>
      </c>
      <c r="B302" t="s">
        <v>38</v>
      </c>
      <c r="C302" t="s">
        <v>0</v>
      </c>
      <c r="D302">
        <v>0.29659999999999997</v>
      </c>
    </row>
    <row r="303" spans="1:4" x14ac:dyDescent="0.3">
      <c r="A303" s="34" t="s">
        <v>51</v>
      </c>
      <c r="B303" t="s">
        <v>38</v>
      </c>
      <c r="C303" t="s">
        <v>1</v>
      </c>
      <c r="D303">
        <v>0.25159999999999999</v>
      </c>
    </row>
    <row r="304" spans="1:4" x14ac:dyDescent="0.3">
      <c r="A304" s="34" t="s">
        <v>51</v>
      </c>
      <c r="B304" t="s">
        <v>38</v>
      </c>
      <c r="C304" t="s">
        <v>2</v>
      </c>
      <c r="D304">
        <v>0.2041</v>
      </c>
    </row>
    <row r="305" spans="1:4" x14ac:dyDescent="0.3">
      <c r="A305" s="34" t="s">
        <v>51</v>
      </c>
      <c r="B305" t="s">
        <v>38</v>
      </c>
      <c r="C305" t="s">
        <v>3</v>
      </c>
      <c r="D305">
        <v>0.20680000000000001</v>
      </c>
    </row>
    <row r="306" spans="1:4" x14ac:dyDescent="0.3">
      <c r="A306" s="34" t="s">
        <v>51</v>
      </c>
      <c r="B306" t="s">
        <v>38</v>
      </c>
      <c r="C306" t="s">
        <v>4</v>
      </c>
      <c r="D306">
        <v>0.2351</v>
      </c>
    </row>
    <row r="307" spans="1:4" x14ac:dyDescent="0.3">
      <c r="A307" s="34" t="s">
        <v>52</v>
      </c>
      <c r="B307" t="s">
        <v>38</v>
      </c>
      <c r="C307" t="s">
        <v>0</v>
      </c>
      <c r="D307">
        <v>2.2000000000000001E-3</v>
      </c>
    </row>
    <row r="308" spans="1:4" x14ac:dyDescent="0.3">
      <c r="A308" s="34" t="s">
        <v>52</v>
      </c>
      <c r="B308" t="s">
        <v>38</v>
      </c>
      <c r="C308" t="s">
        <v>1</v>
      </c>
      <c r="D308">
        <v>2.5000000000000001E-3</v>
      </c>
    </row>
    <row r="309" spans="1:4" x14ac:dyDescent="0.3">
      <c r="A309" s="34" t="s">
        <v>52</v>
      </c>
      <c r="B309" t="s">
        <v>38</v>
      </c>
      <c r="C309" t="s">
        <v>2</v>
      </c>
      <c r="D309">
        <v>1E-3</v>
      </c>
    </row>
    <row r="310" spans="1:4" x14ac:dyDescent="0.3">
      <c r="A310" s="34" t="s">
        <v>52</v>
      </c>
      <c r="B310" t="s">
        <v>38</v>
      </c>
      <c r="C310" t="s">
        <v>3</v>
      </c>
      <c r="D310">
        <v>1.6000000000000001E-3</v>
      </c>
    </row>
    <row r="311" spans="1:4" x14ac:dyDescent="0.3">
      <c r="A311" s="34" t="s">
        <v>52</v>
      </c>
      <c r="B311" t="s">
        <v>38</v>
      </c>
      <c r="C311" t="s">
        <v>4</v>
      </c>
      <c r="D311">
        <v>1.6000000000000001E-3</v>
      </c>
    </row>
    <row r="312" spans="1:4" x14ac:dyDescent="0.3">
      <c r="A312" s="34" t="s">
        <v>53</v>
      </c>
      <c r="B312" t="s">
        <v>38</v>
      </c>
      <c r="C312" t="s">
        <v>0</v>
      </c>
      <c r="D312">
        <v>0.23319999999999999</v>
      </c>
    </row>
    <row r="313" spans="1:4" x14ac:dyDescent="0.3">
      <c r="A313" s="34" t="s">
        <v>53</v>
      </c>
      <c r="B313" t="s">
        <v>38</v>
      </c>
      <c r="C313" t="s">
        <v>1</v>
      </c>
      <c r="D313">
        <v>0.2162</v>
      </c>
    </row>
    <row r="314" spans="1:4" x14ac:dyDescent="0.3">
      <c r="A314" s="34" t="s">
        <v>53</v>
      </c>
      <c r="B314" t="s">
        <v>38</v>
      </c>
      <c r="C314" t="s">
        <v>2</v>
      </c>
      <c r="D314">
        <v>0.22700000000000001</v>
      </c>
    </row>
    <row r="315" spans="1:4" x14ac:dyDescent="0.3">
      <c r="A315" s="34" t="s">
        <v>53</v>
      </c>
      <c r="B315" t="s">
        <v>38</v>
      </c>
      <c r="C315" t="s">
        <v>3</v>
      </c>
      <c r="D315">
        <v>0.24629999999999999</v>
      </c>
    </row>
    <row r="316" spans="1:4" x14ac:dyDescent="0.3">
      <c r="A316" s="34" t="s">
        <v>53</v>
      </c>
      <c r="B316" t="s">
        <v>38</v>
      </c>
      <c r="C316" t="s">
        <v>4</v>
      </c>
      <c r="D316">
        <v>0.23519999999999999</v>
      </c>
    </row>
    <row r="317" spans="1:4" x14ac:dyDescent="0.3">
      <c r="A317" s="34" t="s">
        <v>11</v>
      </c>
      <c r="B317" t="s">
        <v>38</v>
      </c>
      <c r="C317" t="s">
        <v>0</v>
      </c>
      <c r="D317">
        <v>896919</v>
      </c>
    </row>
    <row r="318" spans="1:4" x14ac:dyDescent="0.3">
      <c r="A318" s="34" t="s">
        <v>11</v>
      </c>
      <c r="B318" t="s">
        <v>38</v>
      </c>
      <c r="C318" t="s">
        <v>1</v>
      </c>
      <c r="D318">
        <v>873198</v>
      </c>
    </row>
    <row r="319" spans="1:4" x14ac:dyDescent="0.3">
      <c r="A319" s="34" t="s">
        <v>11</v>
      </c>
      <c r="B319" t="s">
        <v>38</v>
      </c>
      <c r="C319" t="s">
        <v>2</v>
      </c>
      <c r="D319">
        <v>1587315</v>
      </c>
    </row>
    <row r="320" spans="1:4" x14ac:dyDescent="0.3">
      <c r="A320" s="34" t="s">
        <v>11</v>
      </c>
      <c r="B320" t="s">
        <v>38</v>
      </c>
      <c r="C320" t="s">
        <v>3</v>
      </c>
      <c r="D320">
        <v>3644090</v>
      </c>
    </row>
    <row r="321" spans="1:4" x14ac:dyDescent="0.3">
      <c r="A321" s="34" t="s">
        <v>11</v>
      </c>
      <c r="B321" t="s">
        <v>38</v>
      </c>
      <c r="C321" t="s">
        <v>4</v>
      </c>
      <c r="D321">
        <v>4717442</v>
      </c>
    </row>
    <row r="322" spans="1:4" x14ac:dyDescent="0.3">
      <c r="A322" s="34" t="s">
        <v>35</v>
      </c>
      <c r="B322" t="s">
        <v>39</v>
      </c>
      <c r="C322" t="s">
        <v>0</v>
      </c>
      <c r="D322">
        <v>73326</v>
      </c>
    </row>
    <row r="323" spans="1:4" x14ac:dyDescent="0.3">
      <c r="A323" s="34" t="s">
        <v>35</v>
      </c>
      <c r="B323" t="s">
        <v>39</v>
      </c>
      <c r="C323" t="s">
        <v>1</v>
      </c>
      <c r="D323">
        <v>79839</v>
      </c>
    </row>
    <row r="324" spans="1:4" x14ac:dyDescent="0.3">
      <c r="A324" s="34" t="s">
        <v>35</v>
      </c>
      <c r="B324" t="s">
        <v>39</v>
      </c>
      <c r="C324" t="s">
        <v>2</v>
      </c>
      <c r="D324">
        <v>146371</v>
      </c>
    </row>
    <row r="325" spans="1:4" x14ac:dyDescent="0.3">
      <c r="A325" s="34" t="s">
        <v>35</v>
      </c>
      <c r="B325" t="s">
        <v>39</v>
      </c>
      <c r="C325" t="s">
        <v>3</v>
      </c>
      <c r="D325">
        <v>165960</v>
      </c>
    </row>
    <row r="326" spans="1:4" x14ac:dyDescent="0.3">
      <c r="A326" s="34" t="s">
        <v>35</v>
      </c>
      <c r="B326" t="s">
        <v>39</v>
      </c>
      <c r="C326" t="s">
        <v>4</v>
      </c>
      <c r="D326">
        <v>175006</v>
      </c>
    </row>
    <row r="327" spans="1:4" x14ac:dyDescent="0.3">
      <c r="A327" s="34" t="s">
        <v>43</v>
      </c>
      <c r="B327" t="s">
        <v>39</v>
      </c>
      <c r="C327" t="s">
        <v>0</v>
      </c>
      <c r="D327">
        <v>61513</v>
      </c>
    </row>
    <row r="328" spans="1:4" x14ac:dyDescent="0.3">
      <c r="A328" s="34" t="s">
        <v>43</v>
      </c>
      <c r="B328" t="s">
        <v>39</v>
      </c>
      <c r="C328" t="s">
        <v>1</v>
      </c>
      <c r="D328">
        <v>59661</v>
      </c>
    </row>
    <row r="329" spans="1:4" x14ac:dyDescent="0.3">
      <c r="A329" s="34" t="s">
        <v>43</v>
      </c>
      <c r="B329" t="s">
        <v>39</v>
      </c>
      <c r="C329" t="s">
        <v>2</v>
      </c>
      <c r="D329">
        <v>107257</v>
      </c>
    </row>
    <row r="330" spans="1:4" x14ac:dyDescent="0.3">
      <c r="A330" s="34" t="s">
        <v>43</v>
      </c>
      <c r="B330" t="s">
        <v>39</v>
      </c>
      <c r="C330" t="s">
        <v>3</v>
      </c>
      <c r="D330">
        <v>147490</v>
      </c>
    </row>
    <row r="331" spans="1:4" x14ac:dyDescent="0.3">
      <c r="A331" s="34" t="s">
        <v>43</v>
      </c>
      <c r="B331" t="s">
        <v>39</v>
      </c>
      <c r="C331" t="s">
        <v>4</v>
      </c>
      <c r="D331">
        <v>146849</v>
      </c>
    </row>
    <row r="332" spans="1:4" x14ac:dyDescent="0.3">
      <c r="A332" s="34" t="s">
        <v>13</v>
      </c>
      <c r="B332" t="s">
        <v>39</v>
      </c>
      <c r="C332" t="s">
        <v>0</v>
      </c>
      <c r="D332">
        <v>11813</v>
      </c>
    </row>
    <row r="333" spans="1:4" x14ac:dyDescent="0.3">
      <c r="A333" s="34" t="s">
        <v>13</v>
      </c>
      <c r="B333" t="s">
        <v>39</v>
      </c>
      <c r="C333" t="s">
        <v>1</v>
      </c>
      <c r="D333">
        <v>20178</v>
      </c>
    </row>
    <row r="334" spans="1:4" x14ac:dyDescent="0.3">
      <c r="A334" s="34" t="s">
        <v>13</v>
      </c>
      <c r="B334" t="s">
        <v>39</v>
      </c>
      <c r="C334" t="s">
        <v>2</v>
      </c>
      <c r="D334">
        <v>39114</v>
      </c>
    </row>
    <row r="335" spans="1:4" x14ac:dyDescent="0.3">
      <c r="A335" s="34" t="s">
        <v>13</v>
      </c>
      <c r="B335" t="s">
        <v>39</v>
      </c>
      <c r="C335" t="s">
        <v>3</v>
      </c>
      <c r="D335">
        <v>18470</v>
      </c>
    </row>
    <row r="336" spans="1:4" x14ac:dyDescent="0.3">
      <c r="A336" s="34" t="s">
        <v>13</v>
      </c>
      <c r="B336" t="s">
        <v>39</v>
      </c>
      <c r="C336" t="s">
        <v>4</v>
      </c>
      <c r="D336">
        <v>28157</v>
      </c>
    </row>
    <row r="337" spans="1:4" x14ac:dyDescent="0.3">
      <c r="A337" s="34" t="s">
        <v>14</v>
      </c>
      <c r="B337" t="s">
        <v>39</v>
      </c>
      <c r="C337" t="s">
        <v>0</v>
      </c>
      <c r="D337">
        <v>0.16</v>
      </c>
    </row>
    <row r="338" spans="1:4" x14ac:dyDescent="0.3">
      <c r="A338" s="34" t="s">
        <v>14</v>
      </c>
      <c r="B338" t="s">
        <v>39</v>
      </c>
      <c r="C338" t="s">
        <v>1</v>
      </c>
      <c r="D338">
        <v>0.25</v>
      </c>
    </row>
    <row r="339" spans="1:4" x14ac:dyDescent="0.3">
      <c r="A339" s="34" t="s">
        <v>14</v>
      </c>
      <c r="B339" t="s">
        <v>39</v>
      </c>
      <c r="C339" t="s">
        <v>2</v>
      </c>
      <c r="D339">
        <v>0.27</v>
      </c>
    </row>
    <row r="340" spans="1:4" x14ac:dyDescent="0.3">
      <c r="A340" s="34" t="s">
        <v>14</v>
      </c>
      <c r="B340" t="s">
        <v>39</v>
      </c>
      <c r="C340" t="s">
        <v>3</v>
      </c>
      <c r="D340">
        <v>0.11</v>
      </c>
    </row>
    <row r="341" spans="1:4" x14ac:dyDescent="0.3">
      <c r="A341" s="34" t="s">
        <v>14</v>
      </c>
      <c r="B341" t="s">
        <v>39</v>
      </c>
      <c r="C341" t="s">
        <v>4</v>
      </c>
      <c r="D341">
        <v>0.16</v>
      </c>
    </row>
    <row r="342" spans="1:4" x14ac:dyDescent="0.3">
      <c r="A342" s="34" t="s">
        <v>44</v>
      </c>
      <c r="B342" t="s">
        <v>39</v>
      </c>
      <c r="C342" t="s">
        <v>0</v>
      </c>
      <c r="D342">
        <v>-289</v>
      </c>
    </row>
    <row r="343" spans="1:4" x14ac:dyDescent="0.3">
      <c r="A343" s="34" t="s">
        <v>44</v>
      </c>
      <c r="B343" t="s">
        <v>39</v>
      </c>
      <c r="C343" t="s">
        <v>1</v>
      </c>
      <c r="D343">
        <v>473</v>
      </c>
    </row>
    <row r="344" spans="1:4" x14ac:dyDescent="0.3">
      <c r="A344" s="34" t="s">
        <v>44</v>
      </c>
      <c r="B344" t="s">
        <v>39</v>
      </c>
      <c r="C344" t="s">
        <v>2</v>
      </c>
      <c r="D344">
        <v>1600</v>
      </c>
    </row>
    <row r="345" spans="1:4" x14ac:dyDescent="0.3">
      <c r="A345" s="34" t="s">
        <v>44</v>
      </c>
      <c r="B345" t="s">
        <v>39</v>
      </c>
      <c r="C345" t="s">
        <v>3</v>
      </c>
      <c r="D345">
        <v>1561</v>
      </c>
    </row>
    <row r="346" spans="1:4" x14ac:dyDescent="0.3">
      <c r="A346" s="34" t="s">
        <v>44</v>
      </c>
      <c r="B346" t="s">
        <v>39</v>
      </c>
      <c r="C346" t="s">
        <v>4</v>
      </c>
      <c r="D346">
        <v>1500</v>
      </c>
    </row>
    <row r="347" spans="1:4" x14ac:dyDescent="0.3">
      <c r="A347" s="34" t="s">
        <v>15</v>
      </c>
      <c r="B347" t="s">
        <v>39</v>
      </c>
      <c r="C347" t="s">
        <v>0</v>
      </c>
      <c r="D347">
        <v>4265</v>
      </c>
    </row>
    <row r="348" spans="1:4" x14ac:dyDescent="0.3">
      <c r="A348" s="34" t="s">
        <v>15</v>
      </c>
      <c r="B348" t="s">
        <v>39</v>
      </c>
      <c r="C348" t="s">
        <v>1</v>
      </c>
      <c r="D348">
        <v>3957</v>
      </c>
    </row>
    <row r="349" spans="1:4" x14ac:dyDescent="0.3">
      <c r="A349" s="34" t="s">
        <v>15</v>
      </c>
      <c r="B349" t="s">
        <v>39</v>
      </c>
      <c r="C349" t="s">
        <v>2</v>
      </c>
      <c r="D349">
        <v>4968</v>
      </c>
    </row>
    <row r="350" spans="1:4" x14ac:dyDescent="0.3">
      <c r="A350" s="34" t="s">
        <v>15</v>
      </c>
      <c r="B350" t="s">
        <v>39</v>
      </c>
      <c r="C350" t="s">
        <v>3</v>
      </c>
      <c r="D350">
        <v>6902</v>
      </c>
    </row>
    <row r="351" spans="1:4" x14ac:dyDescent="0.3">
      <c r="A351" s="34" t="s">
        <v>15</v>
      </c>
      <c r="B351" t="s">
        <v>39</v>
      </c>
      <c r="C351" t="s">
        <v>4</v>
      </c>
      <c r="D351">
        <v>8105</v>
      </c>
    </row>
    <row r="352" spans="1:4" x14ac:dyDescent="0.3">
      <c r="A352" s="34" t="s">
        <v>16</v>
      </c>
      <c r="B352" t="s">
        <v>39</v>
      </c>
      <c r="C352" t="s">
        <v>0</v>
      </c>
      <c r="D352">
        <v>4246</v>
      </c>
    </row>
    <row r="353" spans="1:4" x14ac:dyDescent="0.3">
      <c r="A353" s="34" t="s">
        <v>16</v>
      </c>
      <c r="B353" t="s">
        <v>39</v>
      </c>
      <c r="C353" t="s">
        <v>1</v>
      </c>
      <c r="D353">
        <v>4679</v>
      </c>
    </row>
    <row r="354" spans="1:4" x14ac:dyDescent="0.3">
      <c r="A354" s="34" t="s">
        <v>16</v>
      </c>
      <c r="B354" t="s">
        <v>39</v>
      </c>
      <c r="C354" t="s">
        <v>2</v>
      </c>
      <c r="D354">
        <v>6001</v>
      </c>
    </row>
    <row r="355" spans="1:4" x14ac:dyDescent="0.3">
      <c r="A355" s="34" t="s">
        <v>16</v>
      </c>
      <c r="B355" t="s">
        <v>39</v>
      </c>
      <c r="C355" t="s">
        <v>3</v>
      </c>
      <c r="D355">
        <v>7474</v>
      </c>
    </row>
    <row r="356" spans="1:4" x14ac:dyDescent="0.3">
      <c r="A356" s="34" t="s">
        <v>16</v>
      </c>
      <c r="B356" t="s">
        <v>39</v>
      </c>
      <c r="C356" t="s">
        <v>4</v>
      </c>
      <c r="D356">
        <v>8172</v>
      </c>
    </row>
    <row r="357" spans="1:4" x14ac:dyDescent="0.3">
      <c r="A357" s="34" t="s">
        <v>17</v>
      </c>
      <c r="B357" t="s">
        <v>39</v>
      </c>
      <c r="C357" t="s">
        <v>0</v>
      </c>
      <c r="D357">
        <v>3013</v>
      </c>
    </row>
    <row r="358" spans="1:4" x14ac:dyDescent="0.3">
      <c r="A358" s="34" t="s">
        <v>17</v>
      </c>
      <c r="B358" t="s">
        <v>39</v>
      </c>
      <c r="C358" t="s">
        <v>1</v>
      </c>
      <c r="D358">
        <v>12015</v>
      </c>
    </row>
    <row r="359" spans="1:4" x14ac:dyDescent="0.3">
      <c r="A359" s="34" t="s">
        <v>17</v>
      </c>
      <c r="B359" t="s">
        <v>39</v>
      </c>
      <c r="C359" t="s">
        <v>2</v>
      </c>
      <c r="D359">
        <v>29745</v>
      </c>
    </row>
    <row r="360" spans="1:4" x14ac:dyDescent="0.3">
      <c r="A360" s="34" t="s">
        <v>17</v>
      </c>
      <c r="B360" t="s">
        <v>39</v>
      </c>
      <c r="C360" t="s">
        <v>3</v>
      </c>
      <c r="D360">
        <v>5655</v>
      </c>
    </row>
    <row r="361" spans="1:4" x14ac:dyDescent="0.3">
      <c r="A361" s="34" t="s">
        <v>17</v>
      </c>
      <c r="B361" t="s">
        <v>39</v>
      </c>
      <c r="C361" t="s">
        <v>4</v>
      </c>
      <c r="D361">
        <v>13380</v>
      </c>
    </row>
    <row r="362" spans="1:4" x14ac:dyDescent="0.3">
      <c r="A362" s="34" t="s">
        <v>18</v>
      </c>
      <c r="B362" t="s">
        <v>39</v>
      </c>
      <c r="C362" t="s">
        <v>0</v>
      </c>
      <c r="D362">
        <v>-0.3</v>
      </c>
    </row>
    <row r="363" spans="1:4" x14ac:dyDescent="0.3">
      <c r="A363" s="34" t="s">
        <v>18</v>
      </c>
      <c r="B363" t="s">
        <v>39</v>
      </c>
      <c r="C363" t="s">
        <v>1</v>
      </c>
      <c r="D363">
        <v>0.34</v>
      </c>
    </row>
    <row r="364" spans="1:4" x14ac:dyDescent="0.3">
      <c r="A364" s="34" t="s">
        <v>18</v>
      </c>
      <c r="B364" t="s">
        <v>39</v>
      </c>
      <c r="C364" t="s">
        <v>2</v>
      </c>
      <c r="D364">
        <v>0.3</v>
      </c>
    </row>
    <row r="365" spans="1:4" x14ac:dyDescent="0.3">
      <c r="A365" s="34" t="s">
        <v>18</v>
      </c>
      <c r="B365" t="s">
        <v>39</v>
      </c>
      <c r="C365" t="s">
        <v>3</v>
      </c>
      <c r="D365">
        <v>0.27</v>
      </c>
    </row>
    <row r="366" spans="1:4" x14ac:dyDescent="0.3">
      <c r="A366" s="34" t="s">
        <v>18</v>
      </c>
      <c r="B366" t="s">
        <v>39</v>
      </c>
      <c r="C366" t="s">
        <v>4</v>
      </c>
      <c r="D366">
        <v>0.33</v>
      </c>
    </row>
    <row r="367" spans="1:4" x14ac:dyDescent="0.3">
      <c r="A367" s="34" t="s">
        <v>29</v>
      </c>
      <c r="B367" t="s">
        <v>39</v>
      </c>
      <c r="C367" t="s">
        <v>0</v>
      </c>
      <c r="D367">
        <v>3919</v>
      </c>
    </row>
    <row r="368" spans="1:4" x14ac:dyDescent="0.3">
      <c r="A368" s="34" t="s">
        <v>29</v>
      </c>
      <c r="B368" t="s">
        <v>39</v>
      </c>
      <c r="C368" t="s">
        <v>1</v>
      </c>
      <c r="D368">
        <v>7873</v>
      </c>
    </row>
    <row r="369" spans="1:4" x14ac:dyDescent="0.3">
      <c r="A369" s="34" t="s">
        <v>29</v>
      </c>
      <c r="B369" t="s">
        <v>39</v>
      </c>
      <c r="C369" t="s">
        <v>2</v>
      </c>
      <c r="D369">
        <v>20938</v>
      </c>
    </row>
    <row r="370" spans="1:4" x14ac:dyDescent="0.3">
      <c r="A370" s="34" t="s">
        <v>29</v>
      </c>
      <c r="B370" t="s">
        <v>39</v>
      </c>
      <c r="C370" t="s">
        <v>3</v>
      </c>
      <c r="D370">
        <v>4139</v>
      </c>
    </row>
    <row r="371" spans="1:4" x14ac:dyDescent="0.3">
      <c r="A371" s="34" t="s">
        <v>29</v>
      </c>
      <c r="B371" t="s">
        <v>39</v>
      </c>
      <c r="C371" t="s">
        <v>4</v>
      </c>
      <c r="D371">
        <v>8973</v>
      </c>
    </row>
    <row r="372" spans="1:4" x14ac:dyDescent="0.3">
      <c r="A372" s="34" t="s">
        <v>19</v>
      </c>
      <c r="B372" t="s">
        <v>39</v>
      </c>
      <c r="C372" t="s">
        <v>0</v>
      </c>
      <c r="D372">
        <v>16.670000000000002</v>
      </c>
    </row>
    <row r="373" spans="1:4" x14ac:dyDescent="0.3">
      <c r="A373" s="34" t="s">
        <v>19</v>
      </c>
      <c r="B373" t="s">
        <v>39</v>
      </c>
      <c r="C373" t="s">
        <v>1</v>
      </c>
      <c r="D373">
        <v>32.729999999999997</v>
      </c>
    </row>
    <row r="374" spans="1:4" x14ac:dyDescent="0.3">
      <c r="A374" s="34" t="s">
        <v>19</v>
      </c>
      <c r="B374" t="s">
        <v>39</v>
      </c>
      <c r="C374" t="s">
        <v>2</v>
      </c>
      <c r="D374">
        <v>85.49</v>
      </c>
    </row>
    <row r="375" spans="1:4" x14ac:dyDescent="0.3">
      <c r="A375" s="34" t="s">
        <v>19</v>
      </c>
      <c r="B375" t="s">
        <v>39</v>
      </c>
      <c r="C375" t="s">
        <v>3</v>
      </c>
      <c r="D375">
        <v>17.14</v>
      </c>
    </row>
    <row r="376" spans="1:4" x14ac:dyDescent="0.3">
      <c r="A376" s="34" t="s">
        <v>19</v>
      </c>
      <c r="B376" t="s">
        <v>39</v>
      </c>
      <c r="C376" t="s">
        <v>4</v>
      </c>
      <c r="D376">
        <v>36.03</v>
      </c>
    </row>
    <row r="377" spans="1:4" x14ac:dyDescent="0.3">
      <c r="A377" s="34" t="s">
        <v>20</v>
      </c>
      <c r="B377" t="s">
        <v>39</v>
      </c>
      <c r="C377" t="s">
        <v>0</v>
      </c>
      <c r="D377">
        <v>0.15</v>
      </c>
    </row>
    <row r="378" spans="1:4" x14ac:dyDescent="0.3">
      <c r="A378" s="34" t="s">
        <v>20</v>
      </c>
      <c r="B378" t="s">
        <v>39</v>
      </c>
      <c r="C378" t="s">
        <v>1</v>
      </c>
      <c r="D378">
        <v>0.25</v>
      </c>
    </row>
    <row r="379" spans="1:4" x14ac:dyDescent="0.3">
      <c r="A379" s="34" t="s">
        <v>20</v>
      </c>
      <c r="B379" t="s">
        <v>39</v>
      </c>
      <c r="C379" t="s">
        <v>2</v>
      </c>
      <c r="D379">
        <v>0.25</v>
      </c>
    </row>
    <row r="380" spans="1:4" x14ac:dyDescent="0.3">
      <c r="A380" s="34" t="s">
        <v>20</v>
      </c>
      <c r="B380" t="s">
        <v>39</v>
      </c>
      <c r="C380" t="s">
        <v>3</v>
      </c>
      <c r="D380">
        <v>0.25</v>
      </c>
    </row>
    <row r="381" spans="1:4" x14ac:dyDescent="0.3">
      <c r="A381" s="34" t="s">
        <v>20</v>
      </c>
      <c r="B381" t="s">
        <v>39</v>
      </c>
      <c r="C381" t="s">
        <v>4</v>
      </c>
      <c r="D381">
        <v>0.25</v>
      </c>
    </row>
    <row r="382" spans="1:4" x14ac:dyDescent="0.3">
      <c r="A382" s="34" t="s">
        <v>5</v>
      </c>
      <c r="B382" t="s">
        <v>39</v>
      </c>
      <c r="C382" t="s">
        <v>0</v>
      </c>
      <c r="D382">
        <v>301</v>
      </c>
    </row>
    <row r="383" spans="1:4" x14ac:dyDescent="0.3">
      <c r="A383" s="34" t="s">
        <v>5</v>
      </c>
      <c r="B383" t="s">
        <v>39</v>
      </c>
      <c r="C383" t="s">
        <v>1</v>
      </c>
      <c r="D383">
        <v>302</v>
      </c>
    </row>
    <row r="384" spans="1:4" x14ac:dyDescent="0.3">
      <c r="A384" s="34" t="s">
        <v>5</v>
      </c>
      <c r="B384" t="s">
        <v>39</v>
      </c>
      <c r="C384" t="s">
        <v>2</v>
      </c>
      <c r="D384">
        <v>301</v>
      </c>
    </row>
    <row r="385" spans="1:4" x14ac:dyDescent="0.3">
      <c r="A385" s="34" t="s">
        <v>5</v>
      </c>
      <c r="B385" t="s">
        <v>39</v>
      </c>
      <c r="C385" t="s">
        <v>3</v>
      </c>
      <c r="D385">
        <v>301</v>
      </c>
    </row>
    <row r="386" spans="1:4" x14ac:dyDescent="0.3">
      <c r="A386" s="34" t="s">
        <v>5</v>
      </c>
      <c r="B386" t="s">
        <v>39</v>
      </c>
      <c r="C386" t="s">
        <v>4</v>
      </c>
      <c r="D386">
        <v>305</v>
      </c>
    </row>
    <row r="387" spans="1:4" x14ac:dyDescent="0.3">
      <c r="A387" s="34" t="s">
        <v>6</v>
      </c>
      <c r="B387" t="s">
        <v>39</v>
      </c>
      <c r="C387" t="s">
        <v>0</v>
      </c>
      <c r="D387">
        <v>36298</v>
      </c>
    </row>
    <row r="388" spans="1:4" x14ac:dyDescent="0.3">
      <c r="A388" s="34" t="s">
        <v>6</v>
      </c>
      <c r="B388" t="s">
        <v>39</v>
      </c>
      <c r="C388" t="s">
        <v>1</v>
      </c>
      <c r="D388">
        <v>46462</v>
      </c>
    </row>
    <row r="389" spans="1:4" x14ac:dyDescent="0.3">
      <c r="A389" s="34" t="s">
        <v>6</v>
      </c>
      <c r="B389" t="s">
        <v>39</v>
      </c>
      <c r="C389" t="s">
        <v>2</v>
      </c>
      <c r="D389">
        <v>66996</v>
      </c>
    </row>
    <row r="390" spans="1:4" x14ac:dyDescent="0.3">
      <c r="A390" s="34" t="s">
        <v>6</v>
      </c>
      <c r="B390" t="s">
        <v>39</v>
      </c>
      <c r="C390" t="s">
        <v>3</v>
      </c>
      <c r="D390">
        <v>65394</v>
      </c>
    </row>
    <row r="391" spans="1:4" x14ac:dyDescent="0.3">
      <c r="A391" s="34" t="s">
        <v>6</v>
      </c>
      <c r="B391" t="s">
        <v>39</v>
      </c>
      <c r="C391" t="s">
        <v>4</v>
      </c>
      <c r="D391">
        <v>77364</v>
      </c>
    </row>
    <row r="392" spans="1:4" x14ac:dyDescent="0.3">
      <c r="A392" s="34" t="s">
        <v>25</v>
      </c>
      <c r="B392" t="s">
        <v>39</v>
      </c>
      <c r="C392" t="s">
        <v>0</v>
      </c>
      <c r="D392">
        <v>61423</v>
      </c>
    </row>
    <row r="393" spans="1:4" x14ac:dyDescent="0.3">
      <c r="A393" s="34" t="s">
        <v>25</v>
      </c>
      <c r="B393" t="s">
        <v>39</v>
      </c>
      <c r="C393" t="s">
        <v>1</v>
      </c>
      <c r="D393">
        <v>62392</v>
      </c>
    </row>
    <row r="394" spans="1:4" x14ac:dyDescent="0.3">
      <c r="A394" s="34" t="s">
        <v>25</v>
      </c>
      <c r="B394" t="s">
        <v>39</v>
      </c>
      <c r="C394" t="s">
        <v>2</v>
      </c>
      <c r="D394">
        <v>72237</v>
      </c>
    </row>
    <row r="395" spans="1:4" x14ac:dyDescent="0.3">
      <c r="A395" s="34" t="s">
        <v>25</v>
      </c>
      <c r="B395" t="s">
        <v>39</v>
      </c>
      <c r="C395" t="s">
        <v>3</v>
      </c>
      <c r="D395">
        <v>80853</v>
      </c>
    </row>
    <row r="396" spans="1:4" x14ac:dyDescent="0.3">
      <c r="A396" s="34" t="s">
        <v>25</v>
      </c>
      <c r="B396" t="s">
        <v>39</v>
      </c>
      <c r="C396" t="s">
        <v>4</v>
      </c>
      <c r="D396">
        <v>87984</v>
      </c>
    </row>
    <row r="397" spans="1:4" x14ac:dyDescent="0.3">
      <c r="A397" s="34" t="s">
        <v>24</v>
      </c>
      <c r="B397" t="s">
        <v>39</v>
      </c>
      <c r="C397" t="s">
        <v>0</v>
      </c>
      <c r="D397">
        <v>33798</v>
      </c>
    </row>
    <row r="398" spans="1:4" x14ac:dyDescent="0.3">
      <c r="A398" s="34" t="s">
        <v>24</v>
      </c>
      <c r="B398" t="s">
        <v>39</v>
      </c>
      <c r="C398" t="s">
        <v>1</v>
      </c>
      <c r="D398">
        <v>39161</v>
      </c>
    </row>
    <row r="399" spans="1:4" x14ac:dyDescent="0.3">
      <c r="A399" s="34" t="s">
        <v>24</v>
      </c>
      <c r="B399" t="s">
        <v>39</v>
      </c>
      <c r="C399" t="s">
        <v>2</v>
      </c>
      <c r="D399">
        <v>56951</v>
      </c>
    </row>
    <row r="400" spans="1:4" x14ac:dyDescent="0.3">
      <c r="A400" s="34" t="s">
        <v>24</v>
      </c>
      <c r="B400" t="s">
        <v>39</v>
      </c>
      <c r="C400" t="s">
        <v>3</v>
      </c>
      <c r="D400">
        <v>63991</v>
      </c>
    </row>
    <row r="401" spans="1:4" x14ac:dyDescent="0.3">
      <c r="A401" s="34" t="s">
        <v>24</v>
      </c>
      <c r="B401" t="s">
        <v>39</v>
      </c>
      <c r="C401" t="s">
        <v>4</v>
      </c>
      <c r="D401">
        <v>62245</v>
      </c>
    </row>
    <row r="402" spans="1:4" x14ac:dyDescent="0.3">
      <c r="A402" s="34" t="s">
        <v>7</v>
      </c>
      <c r="B402" t="s">
        <v>39</v>
      </c>
      <c r="C402" t="s">
        <v>0</v>
      </c>
      <c r="D402">
        <v>131820</v>
      </c>
    </row>
    <row r="403" spans="1:4" x14ac:dyDescent="0.3">
      <c r="A403" s="34" t="s">
        <v>7</v>
      </c>
      <c r="B403" t="s">
        <v>39</v>
      </c>
      <c r="C403" t="s">
        <v>1</v>
      </c>
      <c r="D403">
        <v>148317</v>
      </c>
    </row>
    <row r="404" spans="1:4" x14ac:dyDescent="0.3">
      <c r="A404" s="34" t="s">
        <v>7</v>
      </c>
      <c r="B404" t="s">
        <v>39</v>
      </c>
      <c r="C404" t="s">
        <v>2</v>
      </c>
      <c r="D404">
        <v>196485</v>
      </c>
    </row>
    <row r="405" spans="1:4" x14ac:dyDescent="0.3">
      <c r="A405" s="34" t="s">
        <v>7</v>
      </c>
      <c r="B405" t="s">
        <v>39</v>
      </c>
      <c r="C405" t="s">
        <v>3</v>
      </c>
      <c r="D405">
        <v>210539</v>
      </c>
    </row>
    <row r="406" spans="1:4" x14ac:dyDescent="0.3">
      <c r="A406" s="34" t="s">
        <v>7</v>
      </c>
      <c r="B406" t="s">
        <v>39</v>
      </c>
      <c r="C406" t="s">
        <v>4</v>
      </c>
      <c r="D406">
        <v>227898</v>
      </c>
    </row>
    <row r="407" spans="1:4" x14ac:dyDescent="0.3">
      <c r="A407" s="34" t="s">
        <v>41</v>
      </c>
      <c r="B407" t="s">
        <v>39</v>
      </c>
      <c r="C407" t="s">
        <v>0</v>
      </c>
      <c r="D407">
        <v>62085</v>
      </c>
    </row>
    <row r="408" spans="1:4" x14ac:dyDescent="0.3">
      <c r="A408" s="34" t="s">
        <v>41</v>
      </c>
      <c r="B408" t="s">
        <v>39</v>
      </c>
      <c r="C408" t="s">
        <v>1</v>
      </c>
      <c r="D408">
        <v>64917</v>
      </c>
    </row>
    <row r="409" spans="1:4" x14ac:dyDescent="0.3">
      <c r="A409" s="34" t="s">
        <v>41</v>
      </c>
      <c r="B409" t="s">
        <v>39</v>
      </c>
      <c r="C409" t="s">
        <v>2</v>
      </c>
      <c r="D409">
        <v>99880</v>
      </c>
    </row>
    <row r="410" spans="1:4" x14ac:dyDescent="0.3">
      <c r="A410" s="34" t="s">
        <v>41</v>
      </c>
      <c r="B410" t="s">
        <v>39</v>
      </c>
      <c r="C410" t="s">
        <v>3</v>
      </c>
      <c r="D410">
        <v>104452</v>
      </c>
    </row>
    <row r="411" spans="1:4" x14ac:dyDescent="0.3">
      <c r="A411" s="34" t="s">
        <v>41</v>
      </c>
      <c r="B411" t="s">
        <v>39</v>
      </c>
      <c r="C411" t="s">
        <v>4</v>
      </c>
      <c r="D411">
        <v>112461</v>
      </c>
    </row>
    <row r="412" spans="1:4" x14ac:dyDescent="0.3">
      <c r="A412" s="34" t="s">
        <v>8</v>
      </c>
      <c r="B412" t="s">
        <v>39</v>
      </c>
      <c r="C412" t="s">
        <v>0</v>
      </c>
      <c r="D412">
        <v>27191</v>
      </c>
    </row>
    <row r="413" spans="1:4" x14ac:dyDescent="0.3">
      <c r="A413" s="34" t="s">
        <v>8</v>
      </c>
      <c r="B413" t="s">
        <v>39</v>
      </c>
      <c r="C413" t="s">
        <v>1</v>
      </c>
      <c r="D413">
        <v>32566</v>
      </c>
    </row>
    <row r="414" spans="1:4" x14ac:dyDescent="0.3">
      <c r="A414" s="34" t="s">
        <v>8</v>
      </c>
      <c r="B414" t="s">
        <v>39</v>
      </c>
      <c r="C414" t="s">
        <v>2</v>
      </c>
      <c r="D414">
        <v>16905</v>
      </c>
    </row>
    <row r="415" spans="1:4" x14ac:dyDescent="0.3">
      <c r="A415" s="34" t="s">
        <v>8</v>
      </c>
      <c r="B415" t="s">
        <v>39</v>
      </c>
      <c r="C415" t="s">
        <v>3</v>
      </c>
      <c r="D415">
        <v>22166</v>
      </c>
    </row>
    <row r="416" spans="1:4" x14ac:dyDescent="0.3">
      <c r="A416" s="34" t="s">
        <v>8</v>
      </c>
      <c r="B416" t="s">
        <v>39</v>
      </c>
      <c r="C416" t="s">
        <v>4</v>
      </c>
      <c r="D416">
        <v>29676</v>
      </c>
    </row>
    <row r="417" spans="1:4" x14ac:dyDescent="0.3">
      <c r="A417" s="34" t="s">
        <v>9</v>
      </c>
      <c r="B417" t="s">
        <v>39</v>
      </c>
      <c r="C417" t="s">
        <v>0</v>
      </c>
      <c r="D417">
        <v>1259</v>
      </c>
    </row>
    <row r="418" spans="1:4" x14ac:dyDescent="0.3">
      <c r="A418" s="34" t="s">
        <v>9</v>
      </c>
      <c r="B418" t="s">
        <v>39</v>
      </c>
      <c r="C418" t="s">
        <v>1</v>
      </c>
      <c r="D418">
        <v>8581</v>
      </c>
    </row>
    <row r="419" spans="1:4" x14ac:dyDescent="0.3">
      <c r="A419" s="34" t="s">
        <v>9</v>
      </c>
      <c r="B419" t="s">
        <v>39</v>
      </c>
      <c r="C419" t="s">
        <v>2</v>
      </c>
      <c r="D419">
        <v>4940</v>
      </c>
    </row>
    <row r="420" spans="1:4" x14ac:dyDescent="0.3">
      <c r="A420" s="34" t="s">
        <v>9</v>
      </c>
      <c r="B420" t="s">
        <v>39</v>
      </c>
      <c r="C420" t="s">
        <v>3</v>
      </c>
      <c r="D420">
        <v>4806</v>
      </c>
    </row>
    <row r="421" spans="1:4" x14ac:dyDescent="0.3">
      <c r="A421" s="34" t="s">
        <v>9</v>
      </c>
      <c r="B421" t="s">
        <v>39</v>
      </c>
      <c r="C421" t="s">
        <v>4</v>
      </c>
      <c r="D421">
        <v>7246</v>
      </c>
    </row>
    <row r="422" spans="1:4" x14ac:dyDescent="0.3">
      <c r="A422" s="34" t="s">
        <v>45</v>
      </c>
      <c r="B422" t="s">
        <v>39</v>
      </c>
      <c r="C422" t="s">
        <v>0</v>
      </c>
      <c r="D422">
        <v>41285</v>
      </c>
    </row>
    <row r="423" spans="1:4" x14ac:dyDescent="0.3">
      <c r="A423" s="34" t="s">
        <v>45</v>
      </c>
      <c r="B423" t="s">
        <v>39</v>
      </c>
      <c r="C423" t="s">
        <v>1</v>
      </c>
      <c r="D423">
        <v>42253</v>
      </c>
    </row>
    <row r="424" spans="1:4" x14ac:dyDescent="0.3">
      <c r="A424" s="34" t="s">
        <v>45</v>
      </c>
      <c r="B424" t="s">
        <v>39</v>
      </c>
      <c r="C424" t="s">
        <v>2</v>
      </c>
      <c r="D424">
        <v>74760</v>
      </c>
    </row>
    <row r="425" spans="1:4" x14ac:dyDescent="0.3">
      <c r="A425" s="34" t="s">
        <v>45</v>
      </c>
      <c r="B425" t="s">
        <v>39</v>
      </c>
      <c r="C425" t="s">
        <v>3</v>
      </c>
      <c r="D425">
        <v>79115</v>
      </c>
    </row>
    <row r="426" spans="1:4" x14ac:dyDescent="0.3">
      <c r="A426" s="34" t="s">
        <v>45</v>
      </c>
      <c r="B426" t="s">
        <v>39</v>
      </c>
      <c r="C426" t="s">
        <v>4</v>
      </c>
      <c r="D426">
        <v>78515</v>
      </c>
    </row>
    <row r="427" spans="1:4" x14ac:dyDescent="0.3">
      <c r="A427" s="34" t="s">
        <v>10</v>
      </c>
      <c r="B427" t="s">
        <v>39</v>
      </c>
      <c r="C427" t="s">
        <v>0</v>
      </c>
      <c r="D427">
        <v>131820</v>
      </c>
    </row>
    <row r="428" spans="1:4" x14ac:dyDescent="0.3">
      <c r="A428" s="34" t="s">
        <v>10</v>
      </c>
      <c r="B428" t="s">
        <v>39</v>
      </c>
      <c r="C428" t="s">
        <v>1</v>
      </c>
      <c r="D428">
        <v>148317</v>
      </c>
    </row>
    <row r="429" spans="1:4" x14ac:dyDescent="0.3">
      <c r="A429" s="34" t="s">
        <v>10</v>
      </c>
      <c r="B429" t="s">
        <v>39</v>
      </c>
      <c r="C429" t="s">
        <v>2</v>
      </c>
      <c r="D429">
        <v>196485</v>
      </c>
    </row>
    <row r="430" spans="1:4" x14ac:dyDescent="0.3">
      <c r="A430" s="34" t="s">
        <v>10</v>
      </c>
      <c r="B430" t="s">
        <v>39</v>
      </c>
      <c r="C430" t="s">
        <v>3</v>
      </c>
      <c r="D430">
        <v>210539</v>
      </c>
    </row>
    <row r="431" spans="1:4" x14ac:dyDescent="0.3">
      <c r="A431" s="34" t="s">
        <v>10</v>
      </c>
      <c r="B431" t="s">
        <v>39</v>
      </c>
      <c r="C431" t="s">
        <v>4</v>
      </c>
      <c r="D431">
        <v>227898</v>
      </c>
    </row>
    <row r="432" spans="1:4" x14ac:dyDescent="0.3">
      <c r="A432" s="34" t="s">
        <v>46</v>
      </c>
      <c r="B432" t="s">
        <v>39</v>
      </c>
      <c r="C432" t="s">
        <v>0</v>
      </c>
      <c r="D432">
        <v>12785</v>
      </c>
    </row>
    <row r="433" spans="1:4" x14ac:dyDescent="0.3">
      <c r="A433" s="34" t="s">
        <v>46</v>
      </c>
      <c r="B433" t="s">
        <v>39</v>
      </c>
      <c r="C433" t="s">
        <v>1</v>
      </c>
      <c r="D433">
        <v>18789</v>
      </c>
    </row>
    <row r="434" spans="1:4" x14ac:dyDescent="0.3">
      <c r="A434" s="34" t="s">
        <v>46</v>
      </c>
      <c r="B434" t="s">
        <v>39</v>
      </c>
      <c r="C434" t="s">
        <v>2</v>
      </c>
      <c r="D434">
        <v>26270</v>
      </c>
    </row>
    <row r="435" spans="1:4" x14ac:dyDescent="0.3">
      <c r="A435" s="34" t="s">
        <v>46</v>
      </c>
      <c r="B435" t="s">
        <v>39</v>
      </c>
      <c r="C435" t="s">
        <v>3</v>
      </c>
      <c r="D435">
        <v>23323</v>
      </c>
    </row>
    <row r="436" spans="1:4" x14ac:dyDescent="0.3">
      <c r="A436" s="34" t="s">
        <v>46</v>
      </c>
      <c r="B436" t="s">
        <v>39</v>
      </c>
      <c r="C436" t="s">
        <v>4</v>
      </c>
      <c r="D436">
        <v>12078</v>
      </c>
    </row>
    <row r="437" spans="1:4" x14ac:dyDescent="0.3">
      <c r="A437" s="34" t="s">
        <v>47</v>
      </c>
      <c r="B437" t="s">
        <v>39</v>
      </c>
      <c r="C437" t="s">
        <v>0</v>
      </c>
      <c r="D437">
        <v>-19589</v>
      </c>
    </row>
    <row r="438" spans="1:4" x14ac:dyDescent="0.3">
      <c r="A438" s="34" t="s">
        <v>47</v>
      </c>
      <c r="B438" t="s">
        <v>39</v>
      </c>
      <c r="C438" t="s">
        <v>1</v>
      </c>
      <c r="D438">
        <v>-7702</v>
      </c>
    </row>
    <row r="439" spans="1:4" x14ac:dyDescent="0.3">
      <c r="A439" s="34" t="s">
        <v>47</v>
      </c>
      <c r="B439" t="s">
        <v>39</v>
      </c>
      <c r="C439" t="s">
        <v>2</v>
      </c>
      <c r="D439">
        <v>-14748</v>
      </c>
    </row>
    <row r="440" spans="1:4" x14ac:dyDescent="0.3">
      <c r="A440" s="34" t="s">
        <v>47</v>
      </c>
      <c r="B440" t="s">
        <v>39</v>
      </c>
      <c r="C440" t="s">
        <v>3</v>
      </c>
      <c r="D440">
        <v>-10730</v>
      </c>
    </row>
    <row r="441" spans="1:4" x14ac:dyDescent="0.3">
      <c r="A441" s="34" t="s">
        <v>47</v>
      </c>
      <c r="B441" t="s">
        <v>39</v>
      </c>
      <c r="C441" t="s">
        <v>4</v>
      </c>
      <c r="D441">
        <v>-14467</v>
      </c>
    </row>
    <row r="442" spans="1:4" x14ac:dyDescent="0.3">
      <c r="A442" s="34" t="s">
        <v>48</v>
      </c>
      <c r="B442" t="s">
        <v>39</v>
      </c>
      <c r="C442" t="s">
        <v>0</v>
      </c>
      <c r="D442">
        <v>5189</v>
      </c>
    </row>
    <row r="443" spans="1:4" x14ac:dyDescent="0.3">
      <c r="A443" s="34" t="s">
        <v>48</v>
      </c>
      <c r="B443" t="s">
        <v>39</v>
      </c>
      <c r="C443" t="s">
        <v>1</v>
      </c>
      <c r="D443">
        <v>-3110</v>
      </c>
    </row>
    <row r="444" spans="1:4" x14ac:dyDescent="0.3">
      <c r="A444" s="34" t="s">
        <v>48</v>
      </c>
      <c r="B444" t="s">
        <v>39</v>
      </c>
      <c r="C444" t="s">
        <v>2</v>
      </c>
      <c r="D444">
        <v>-14657</v>
      </c>
    </row>
    <row r="445" spans="1:4" x14ac:dyDescent="0.3">
      <c r="A445" s="34" t="s">
        <v>48</v>
      </c>
      <c r="B445" t="s">
        <v>39</v>
      </c>
      <c r="C445" t="s">
        <v>3</v>
      </c>
      <c r="D445">
        <v>-5977</v>
      </c>
    </row>
    <row r="446" spans="1:4" x14ac:dyDescent="0.3">
      <c r="A446" s="34" t="s">
        <v>48</v>
      </c>
      <c r="B446" t="s">
        <v>39</v>
      </c>
      <c r="C446" t="s">
        <v>4</v>
      </c>
      <c r="D446">
        <v>-5005</v>
      </c>
    </row>
    <row r="447" spans="1:4" x14ac:dyDescent="0.3">
      <c r="A447" s="34" t="s">
        <v>12</v>
      </c>
      <c r="B447" t="s">
        <v>39</v>
      </c>
      <c r="C447" t="s">
        <v>0</v>
      </c>
      <c r="D447">
        <v>-1615</v>
      </c>
    </row>
    <row r="448" spans="1:4" x14ac:dyDescent="0.3">
      <c r="A448" s="34" t="s">
        <v>12</v>
      </c>
      <c r="B448" t="s">
        <v>39</v>
      </c>
      <c r="C448" t="s">
        <v>1</v>
      </c>
      <c r="D448">
        <v>7977</v>
      </c>
    </row>
    <row r="449" spans="1:4" x14ac:dyDescent="0.3">
      <c r="A449" s="34" t="s">
        <v>12</v>
      </c>
      <c r="B449" t="s">
        <v>39</v>
      </c>
      <c r="C449" t="s">
        <v>2</v>
      </c>
      <c r="D449">
        <v>-3135</v>
      </c>
    </row>
    <row r="450" spans="1:4" x14ac:dyDescent="0.3">
      <c r="A450" s="34" t="s">
        <v>12</v>
      </c>
      <c r="B450" t="s">
        <v>39</v>
      </c>
      <c r="C450" t="s">
        <v>3</v>
      </c>
      <c r="D450">
        <v>6616</v>
      </c>
    </row>
    <row r="451" spans="1:4" x14ac:dyDescent="0.3">
      <c r="A451" s="34" t="s">
        <v>12</v>
      </c>
      <c r="B451" t="s">
        <v>39</v>
      </c>
      <c r="C451" t="s">
        <v>4</v>
      </c>
      <c r="D451">
        <v>-7394</v>
      </c>
    </row>
    <row r="452" spans="1:4" x14ac:dyDescent="0.3">
      <c r="A452" s="34" t="s">
        <v>49</v>
      </c>
      <c r="B452" t="s">
        <v>39</v>
      </c>
      <c r="C452" t="s">
        <v>0</v>
      </c>
      <c r="D452">
        <v>0.42709999999999998</v>
      </c>
    </row>
    <row r="453" spans="1:4" x14ac:dyDescent="0.3">
      <c r="A453" s="34" t="s">
        <v>49</v>
      </c>
      <c r="B453" t="s">
        <v>39</v>
      </c>
      <c r="C453" t="s">
        <v>1</v>
      </c>
      <c r="D453">
        <v>0.44069999999999998</v>
      </c>
    </row>
    <row r="454" spans="1:4" x14ac:dyDescent="0.3">
      <c r="A454" s="34" t="s">
        <v>49</v>
      </c>
      <c r="B454" t="s">
        <v>39</v>
      </c>
      <c r="C454" t="s">
        <v>2</v>
      </c>
      <c r="D454">
        <v>0.4501</v>
      </c>
    </row>
    <row r="455" spans="1:4" x14ac:dyDescent="0.3">
      <c r="A455" s="34" t="s">
        <v>49</v>
      </c>
      <c r="B455" t="s">
        <v>39</v>
      </c>
      <c r="C455" t="s">
        <v>3</v>
      </c>
      <c r="D455">
        <v>0.4541</v>
      </c>
    </row>
    <row r="456" spans="1:4" x14ac:dyDescent="0.3">
      <c r="A456" s="34" t="s">
        <v>49</v>
      </c>
      <c r="B456" t="s">
        <v>39</v>
      </c>
      <c r="C456" t="s">
        <v>4</v>
      </c>
      <c r="D456">
        <v>0.4481</v>
      </c>
    </row>
    <row r="457" spans="1:4" x14ac:dyDescent="0.3">
      <c r="A457" s="34" t="s">
        <v>50</v>
      </c>
      <c r="B457" t="s">
        <v>39</v>
      </c>
      <c r="C457" t="s">
        <v>0</v>
      </c>
      <c r="D457">
        <v>0.17130000000000001</v>
      </c>
    </row>
    <row r="458" spans="1:4" x14ac:dyDescent="0.3">
      <c r="A458" s="34" t="s">
        <v>50</v>
      </c>
      <c r="B458" t="s">
        <v>39</v>
      </c>
      <c r="C458" t="s">
        <v>1</v>
      </c>
      <c r="D458">
        <v>0.12690000000000001</v>
      </c>
    </row>
    <row r="459" spans="1:4" x14ac:dyDescent="0.3">
      <c r="A459" s="34" t="s">
        <v>50</v>
      </c>
      <c r="B459" t="s">
        <v>39</v>
      </c>
      <c r="C459" t="s">
        <v>2</v>
      </c>
      <c r="D459">
        <v>0.1158</v>
      </c>
    </row>
    <row r="460" spans="1:4" x14ac:dyDescent="0.3">
      <c r="A460" s="34" t="s">
        <v>50</v>
      </c>
      <c r="B460" t="s">
        <v>39</v>
      </c>
      <c r="C460" t="s">
        <v>3</v>
      </c>
      <c r="D460">
        <v>0.2601</v>
      </c>
    </row>
    <row r="461" spans="1:4" x14ac:dyDescent="0.3">
      <c r="A461" s="34" t="s">
        <v>50</v>
      </c>
      <c r="B461" t="s">
        <v>39</v>
      </c>
      <c r="C461" t="s">
        <v>4</v>
      </c>
      <c r="D461">
        <v>0.2606</v>
      </c>
    </row>
    <row r="462" spans="1:4" x14ac:dyDescent="0.3">
      <c r="A462" s="34" t="s">
        <v>51</v>
      </c>
      <c r="B462" t="s">
        <v>39</v>
      </c>
      <c r="C462" t="s">
        <v>0</v>
      </c>
      <c r="D462">
        <v>4.3900000000000002E-2</v>
      </c>
    </row>
    <row r="463" spans="1:4" x14ac:dyDescent="0.3">
      <c r="A463" s="34" t="s">
        <v>51</v>
      </c>
      <c r="B463" t="s">
        <v>39</v>
      </c>
      <c r="C463" t="s">
        <v>1</v>
      </c>
      <c r="D463">
        <v>7.1099999999999997E-2</v>
      </c>
    </row>
    <row r="464" spans="1:4" x14ac:dyDescent="0.3">
      <c r="A464" s="34" t="s">
        <v>51</v>
      </c>
      <c r="B464" t="s">
        <v>39</v>
      </c>
      <c r="C464" t="s">
        <v>2</v>
      </c>
      <c r="D464">
        <v>7.9399999999999998E-2</v>
      </c>
    </row>
    <row r="465" spans="1:4" x14ac:dyDescent="0.3">
      <c r="A465" s="34" t="s">
        <v>51</v>
      </c>
      <c r="B465" t="s">
        <v>39</v>
      </c>
      <c r="C465" t="s">
        <v>3</v>
      </c>
      <c r="D465">
        <v>9.4700000000000006E-2</v>
      </c>
    </row>
    <row r="466" spans="1:4" x14ac:dyDescent="0.3">
      <c r="A466" s="34" t="s">
        <v>51</v>
      </c>
      <c r="B466" t="s">
        <v>39</v>
      </c>
      <c r="C466" t="s">
        <v>4</v>
      </c>
      <c r="D466">
        <v>9.8100000000000007E-2</v>
      </c>
    </row>
    <row r="467" spans="1:4" x14ac:dyDescent="0.3">
      <c r="A467" s="34" t="s">
        <v>52</v>
      </c>
      <c r="B467" t="s">
        <v>39</v>
      </c>
      <c r="C467" t="s">
        <v>0</v>
      </c>
      <c r="D467">
        <v>5.1000000000000004E-3</v>
      </c>
    </row>
    <row r="468" spans="1:4" x14ac:dyDescent="0.3">
      <c r="A468" s="34" t="s">
        <v>52</v>
      </c>
      <c r="B468" t="s">
        <v>39</v>
      </c>
      <c r="C468" t="s">
        <v>1</v>
      </c>
      <c r="D468">
        <v>5.1000000000000004E-3</v>
      </c>
    </row>
    <row r="469" spans="1:4" x14ac:dyDescent="0.3">
      <c r="A469" s="34" t="s">
        <v>52</v>
      </c>
      <c r="B469" t="s">
        <v>39</v>
      </c>
      <c r="C469" t="s">
        <v>2</v>
      </c>
      <c r="D469">
        <v>5.1000000000000004E-3</v>
      </c>
    </row>
    <row r="470" spans="1:4" x14ac:dyDescent="0.3">
      <c r="A470" s="34" t="s">
        <v>52</v>
      </c>
      <c r="B470" t="s">
        <v>39</v>
      </c>
      <c r="C470" t="s">
        <v>3</v>
      </c>
      <c r="D470">
        <v>5.1000000000000004E-3</v>
      </c>
    </row>
    <row r="471" spans="1:4" x14ac:dyDescent="0.3">
      <c r="A471" s="34" t="s">
        <v>52</v>
      </c>
      <c r="B471" t="s">
        <v>39</v>
      </c>
      <c r="C471" t="s">
        <v>4</v>
      </c>
      <c r="D471">
        <v>5.1000000000000004E-3</v>
      </c>
    </row>
    <row r="472" spans="1:4" x14ac:dyDescent="0.3">
      <c r="A472" s="34" t="s">
        <v>53</v>
      </c>
      <c r="B472" t="s">
        <v>39</v>
      </c>
      <c r="C472" t="s">
        <v>0</v>
      </c>
      <c r="D472">
        <v>0.34649999999999997</v>
      </c>
    </row>
    <row r="473" spans="1:4" x14ac:dyDescent="0.3">
      <c r="A473" s="34" t="s">
        <v>53</v>
      </c>
      <c r="B473" t="s">
        <v>39</v>
      </c>
      <c r="C473" t="s">
        <v>1</v>
      </c>
      <c r="D473">
        <v>0.35149999999999998</v>
      </c>
    </row>
    <row r="474" spans="1:4" x14ac:dyDescent="0.3">
      <c r="A474" s="34" t="s">
        <v>53</v>
      </c>
      <c r="B474" t="s">
        <v>39</v>
      </c>
      <c r="C474" t="s">
        <v>2</v>
      </c>
      <c r="D474">
        <v>0.34649999999999997</v>
      </c>
    </row>
    <row r="475" spans="1:4" x14ac:dyDescent="0.3">
      <c r="A475" s="34" t="s">
        <v>53</v>
      </c>
      <c r="B475" t="s">
        <v>39</v>
      </c>
      <c r="C475" t="s">
        <v>3</v>
      </c>
      <c r="D475">
        <v>0.1807</v>
      </c>
    </row>
    <row r="476" spans="1:4" x14ac:dyDescent="0.3">
      <c r="A476" s="34" t="s">
        <v>53</v>
      </c>
      <c r="B476" t="s">
        <v>39</v>
      </c>
      <c r="C476" t="s">
        <v>4</v>
      </c>
      <c r="D476">
        <v>0.18440000000000001</v>
      </c>
    </row>
    <row r="477" spans="1:4" x14ac:dyDescent="0.3">
      <c r="A477" s="34" t="s">
        <v>103</v>
      </c>
      <c r="B477" t="s">
        <v>39</v>
      </c>
      <c r="C477" t="s">
        <v>0</v>
      </c>
      <c r="D477">
        <v>6.1000000000000004E-3</v>
      </c>
    </row>
    <row r="478" spans="1:4" x14ac:dyDescent="0.3">
      <c r="A478" s="34" t="s">
        <v>103</v>
      </c>
      <c r="B478" t="s">
        <v>39</v>
      </c>
      <c r="C478" t="s">
        <v>1</v>
      </c>
      <c r="D478">
        <v>4.7000000000000002E-3</v>
      </c>
    </row>
    <row r="479" spans="1:4" x14ac:dyDescent="0.3">
      <c r="A479" s="34" t="s">
        <v>103</v>
      </c>
      <c r="B479" t="s">
        <v>39</v>
      </c>
      <c r="C479" t="s">
        <v>2</v>
      </c>
      <c r="D479">
        <v>3.0999999999999999E-3</v>
      </c>
    </row>
    <row r="480" spans="1:4" x14ac:dyDescent="0.3">
      <c r="A480" s="34" t="s">
        <v>103</v>
      </c>
      <c r="B480" t="s">
        <v>39</v>
      </c>
      <c r="C480" t="s">
        <v>3</v>
      </c>
      <c r="D480">
        <v>5.3E-3</v>
      </c>
    </row>
    <row r="481" spans="1:4" x14ac:dyDescent="0.3">
      <c r="A481" s="34" t="s">
        <v>103</v>
      </c>
      <c r="B481" t="s">
        <v>39</v>
      </c>
      <c r="C481" t="s">
        <v>4</v>
      </c>
      <c r="D481">
        <v>3.7000000000000002E-3</v>
      </c>
    </row>
    <row r="482" spans="1:4" x14ac:dyDescent="0.3">
      <c r="A482" s="34" t="s">
        <v>11</v>
      </c>
      <c r="B482" t="s">
        <v>39</v>
      </c>
      <c r="C482" t="s">
        <v>0</v>
      </c>
      <c r="D482">
        <v>601150</v>
      </c>
    </row>
    <row r="483" spans="1:4" x14ac:dyDescent="0.3">
      <c r="A483" s="34" t="s">
        <v>11</v>
      </c>
      <c r="B483" t="s">
        <v>39</v>
      </c>
      <c r="C483" t="s">
        <v>1</v>
      </c>
      <c r="D483">
        <v>563121</v>
      </c>
    </row>
    <row r="484" spans="1:4" x14ac:dyDescent="0.3">
      <c r="A484" s="34" t="s">
        <v>11</v>
      </c>
      <c r="B484" t="s">
        <v>39</v>
      </c>
      <c r="C484" t="s">
        <v>2</v>
      </c>
      <c r="D484">
        <v>659879</v>
      </c>
    </row>
    <row r="485" spans="1:4" x14ac:dyDescent="0.3">
      <c r="A485" s="34" t="s">
        <v>11</v>
      </c>
      <c r="B485" t="s">
        <v>39</v>
      </c>
      <c r="C485" t="s">
        <v>3</v>
      </c>
      <c r="D485">
        <v>605019</v>
      </c>
    </row>
    <row r="486" spans="1:4" x14ac:dyDescent="0.3">
      <c r="A486" s="34" t="s">
        <v>11</v>
      </c>
      <c r="B486" t="s">
        <v>39</v>
      </c>
      <c r="C486" t="s">
        <v>4</v>
      </c>
      <c r="D486">
        <v>671779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63B646-E9BD-4F76-8325-6FE285EE816E}">
  <sheetPr codeName="Sheet6"/>
  <dimension ref="A1:H98"/>
  <sheetViews>
    <sheetView topLeftCell="A39" zoomScale="121" workbookViewId="0">
      <selection activeCell="C46" sqref="C46"/>
    </sheetView>
  </sheetViews>
  <sheetFormatPr defaultRowHeight="14.4" x14ac:dyDescent="0.3"/>
  <cols>
    <col min="1" max="1" width="24.21875" bestFit="1" customWidth="1"/>
    <col min="2" max="6" width="10.6640625" bestFit="1" customWidth="1"/>
    <col min="7" max="7" width="22.109375" bestFit="1" customWidth="1"/>
    <col min="8" max="8" width="15.5546875" customWidth="1"/>
  </cols>
  <sheetData>
    <row r="1" spans="1:8" x14ac:dyDescent="0.3">
      <c r="A1" s="32" t="s">
        <v>21</v>
      </c>
      <c r="B1" s="32" t="s">
        <v>0</v>
      </c>
      <c r="C1" s="32" t="s">
        <v>1</v>
      </c>
      <c r="D1" s="32" t="s">
        <v>2</v>
      </c>
      <c r="E1" s="32" t="s">
        <v>3</v>
      </c>
      <c r="F1" s="32" t="s">
        <v>4</v>
      </c>
      <c r="G1" s="33" t="s">
        <v>95</v>
      </c>
    </row>
    <row r="2" spans="1:8" x14ac:dyDescent="0.3">
      <c r="A2" s="32" t="s">
        <v>35</v>
      </c>
      <c r="B2" s="32">
        <v>61664</v>
      </c>
      <c r="C2" s="32">
        <v>69114</v>
      </c>
      <c r="D2" s="32">
        <v>103477</v>
      </c>
      <c r="E2" s="32">
        <v>104448</v>
      </c>
      <c r="F2" s="32">
        <v>105378</v>
      </c>
      <c r="G2" s="32" t="str">
        <f>IF(COUNTIF('TATA RAW DATA'!B:B, B2) &gt; 0, 'TATA RAW DATA'!$H$42,
    IF(COUNTIF('JSW RAW DATA'!B:B, B2) &gt; 0, 'TATA RAW DATA'!$H$43,
        IF(COUNTIF('SAIL RAW DATA'!B:B, B2) &gt; 0, 'TATA RAW DATA'!$H$44,
            "Not Found"
        )
    )
)</f>
        <v>Steel Authority of India Ltd</v>
      </c>
    </row>
    <row r="3" spans="1:8" x14ac:dyDescent="0.3">
      <c r="A3" s="32" t="s">
        <v>43</v>
      </c>
      <c r="B3" s="32">
        <v>51400</v>
      </c>
      <c r="C3" s="32">
        <v>56337</v>
      </c>
      <c r="D3" s="32">
        <v>82114</v>
      </c>
      <c r="E3" s="32">
        <v>96410</v>
      </c>
      <c r="F3" s="32">
        <v>94229</v>
      </c>
      <c r="G3" s="32" t="str">
        <f>IF(COUNTIF('TATA RAW DATA'!B:B, B3) &gt; 0, 'TATA RAW DATA'!$H$42,
    IF(COUNTIF('JSW RAW DATA'!B:B, B3) &gt; 0, 'TATA RAW DATA'!$H$43,
        IF(COUNTIF('SAIL RAW DATA'!B:B, B3) &gt; 0, 'TATA RAW DATA'!$H$44,
            "Not Found"
        )
    )
)</f>
        <v>Steel Authority of India Ltd</v>
      </c>
      <c r="H3" t="str" cm="1">
        <f t="array" ref="H3">IFERROR(
    IF(_xlfn.XLOOKUP(B3, 'TATA RAW DATA'!$B$1:$B$38, 'TATA RAW DATA'!B2:$B$38, "") = B3, "Tata Steel", ""),
    IFERROR(
        IF(_xlfn.XLOOKUP(B3, 'JSW RAW DATA'!$B$1:$B$38, 'JSW RAW DATA'!B2:B39, "") = B3, "JSW", ""),
        IF(_xlfn.XLOOKUP(B3, 'SAIL RAW DATA'!$B$1:$B$38, 'SAIL RAW DATA'!B2:B39, "") = B3, "Tube Investments", "Not Found")
    )
)</f>
        <v/>
      </c>
    </row>
    <row r="4" spans="1:8" x14ac:dyDescent="0.3">
      <c r="A4" s="32" t="s">
        <v>13</v>
      </c>
      <c r="B4" s="32">
        <v>10264</v>
      </c>
      <c r="C4" s="32">
        <v>12776</v>
      </c>
      <c r="D4" s="32">
        <v>21363</v>
      </c>
      <c r="E4" s="32">
        <v>8038</v>
      </c>
      <c r="F4" s="32">
        <v>11149</v>
      </c>
      <c r="G4" s="32" t="str">
        <f>IF(COUNTIF('TATA RAW DATA'!B:B, B4) &gt; 0, 'TATA RAW DATA'!$H$42,
    IF(COUNTIF('JSW RAW DATA'!B:B, B4) &gt; 0, 'TATA RAW DATA'!$H$43,
        IF(COUNTIF('SAIL RAW DATA'!B:B, B4) &gt; 0, 'TATA RAW DATA'!$H$44,
            "Not Found"
        )
    )
)</f>
        <v>Steel Authority of India Ltd</v>
      </c>
      <c r="H4" t="str" cm="1">
        <f t="array" ref="H4">IFERROR(
    IF(_xlfn.XLOOKUP(B4, 'TATA RAW DATA'!$B$1:$B$38, 'TATA RAW DATA'!B3:$B$38, "") = B4, "Tata Steel", ""),
    IFERROR(
        IF(_xlfn.XLOOKUP(B4, 'JSW RAW DATA'!$B$1:$B$38, 'JSW RAW DATA'!B3:B40, "") = B4, "JSW", ""),
        IF(_xlfn.XLOOKUP(B4, 'SAIL RAW DATA'!$B$1:$B$38, 'SAIL RAW DATA'!B3:B40, "") = B4, "Tube Investments", "Not Found")
    )
)</f>
        <v/>
      </c>
    </row>
    <row r="5" spans="1:8" x14ac:dyDescent="0.3">
      <c r="A5" s="32" t="s">
        <v>14</v>
      </c>
      <c r="B5" s="32">
        <v>0.17</v>
      </c>
      <c r="C5" s="32">
        <v>0.18</v>
      </c>
      <c r="D5" s="32">
        <v>0.21</v>
      </c>
      <c r="E5" s="32">
        <v>0.08</v>
      </c>
      <c r="F5" s="32">
        <v>0.11</v>
      </c>
      <c r="G5" s="32" t="str">
        <f>IF(COUNTIF('TATA RAW DATA'!B:B, B5) &gt; 0, 'TATA RAW DATA'!$H$42,
    IF(COUNTIF('JSW RAW DATA'!B:B, B5) &gt; 0, 'TATA RAW DATA'!$H$43,
        IF(COUNTIF('SAIL RAW DATA'!B:B, B5) &gt; 0, 'TATA RAW DATA'!$H$44,
            "Not Found"
        )
    )
)</f>
        <v>Steel Authority of India Ltd</v>
      </c>
      <c r="H5" t="str" cm="1">
        <f t="array" ref="H5">IFERROR(
    IF(_xlfn.XLOOKUP(B5, 'TATA RAW DATA'!$B$1:$B$38, 'TATA RAW DATA'!B4:$B$38, "") = B5, "Tata Steel", ""),
    IFERROR(
        IF(_xlfn.XLOOKUP(B5, 'JSW RAW DATA'!$B$1:$B$38, 'JSW RAW DATA'!B4:B41, "") = B5, "JSW", ""),
        IF(_xlfn.XLOOKUP(B5, 'SAIL RAW DATA'!$B$1:$B$38, 'SAIL RAW DATA'!B4:B41, "") = B5, "Tube Investments", "Not Found")
    )
)</f>
        <v/>
      </c>
    </row>
    <row r="6" spans="1:8" x14ac:dyDescent="0.3">
      <c r="A6" s="32" t="s">
        <v>44</v>
      </c>
      <c r="B6" s="32">
        <v>280</v>
      </c>
      <c r="C6" s="32">
        <v>1349</v>
      </c>
      <c r="D6" s="32">
        <v>902</v>
      </c>
      <c r="E6" s="32">
        <v>1856</v>
      </c>
      <c r="F6" s="32">
        <v>665</v>
      </c>
      <c r="G6" s="32" t="str">
        <f>IF(COUNTIF('TATA RAW DATA'!B:B, B6) &gt; 0, 'TATA RAW DATA'!$H$42,
    IF(COUNTIF('JSW RAW DATA'!B:B, B6) &gt; 0, 'TATA RAW DATA'!$H$43,
        IF(COUNTIF('SAIL RAW DATA'!B:B, B6) &gt; 0, 'TATA RAW DATA'!$H$44,
            "Not Found"
        )
    )
)</f>
        <v>Steel Authority of India Ltd</v>
      </c>
      <c r="H6" t="str" cm="1">
        <f t="array" ref="H6">IFERROR(
    IF(_xlfn.XLOOKUP(B6, 'TATA RAW DATA'!$B$1:$B$38, 'TATA RAW DATA'!B5:$B$38, "") = B6, "Tata Steel", ""),
    IFERROR(
        IF(_xlfn.XLOOKUP(B6, 'JSW RAW DATA'!$B$1:$B$38, 'JSW RAW DATA'!B5:B42, "") = B6, "JSW", ""),
        IF(_xlfn.XLOOKUP(B6, 'SAIL RAW DATA'!$B$1:$B$38, 'SAIL RAW DATA'!B5:B42, "") = B6, "Tube Investments", "Not Found")
    )
)</f>
        <v/>
      </c>
    </row>
    <row r="7" spans="1:8" x14ac:dyDescent="0.3">
      <c r="A7" s="32" t="s">
        <v>15</v>
      </c>
      <c r="B7" s="32">
        <v>3487</v>
      </c>
      <c r="C7" s="32">
        <v>2817</v>
      </c>
      <c r="D7" s="32">
        <v>1698</v>
      </c>
      <c r="E7" s="32">
        <v>2037</v>
      </c>
      <c r="F7" s="32">
        <v>2474</v>
      </c>
      <c r="G7" s="32" t="str">
        <f>IF(COUNTIF('TATA RAW DATA'!B:B, B7) &gt; 0, 'TATA RAW DATA'!$H$42,
    IF(COUNTIF('JSW RAW DATA'!B:B, B7) &gt; 0, 'TATA RAW DATA'!$H$43,
        IF(COUNTIF('SAIL RAW DATA'!B:B, B7) &gt; 0, 'TATA RAW DATA'!$H$44,
            "Not Found"
        )
    )
)</f>
        <v>Steel Authority of India Ltd</v>
      </c>
      <c r="H7" t="str" cm="1">
        <f t="array" ref="H7">IFERROR(
    IF(_xlfn.XLOOKUP(B7, 'TATA RAW DATA'!$B$1:$B$38, 'TATA RAW DATA'!B6:$B$38, "") = B7, "Tata Steel", ""),
    IFERROR(
        IF(_xlfn.XLOOKUP(B7, 'JSW RAW DATA'!$B$1:$B$38, 'JSW RAW DATA'!B6:B43, "") = B7, "JSW", ""),
        IF(_xlfn.XLOOKUP(B7, 'SAIL RAW DATA'!$B$1:$B$38, 'SAIL RAW DATA'!B6:B43, "") = B7, "Tube Investments", "Not Found")
    )
)</f>
        <v/>
      </c>
    </row>
    <row r="8" spans="1:8" x14ac:dyDescent="0.3">
      <c r="A8" s="32" t="s">
        <v>16</v>
      </c>
      <c r="B8" s="32">
        <v>3756</v>
      </c>
      <c r="C8" s="32">
        <v>4103</v>
      </c>
      <c r="D8" s="32">
        <v>4275</v>
      </c>
      <c r="E8" s="32">
        <v>4964</v>
      </c>
      <c r="F8" s="32">
        <v>5278</v>
      </c>
      <c r="G8" s="32" t="str">
        <f>IF(COUNTIF('TATA RAW DATA'!B:B, B8) &gt; 0, 'TATA RAW DATA'!$H$42,
    IF(COUNTIF('JSW RAW DATA'!B:B, B8) &gt; 0, 'TATA RAW DATA'!$H$43,
        IF(COUNTIF('SAIL RAW DATA'!B:B, B8) &gt; 0, 'TATA RAW DATA'!$H$44,
            "Not Found"
        )
    )
)</f>
        <v>Steel Authority of India Ltd</v>
      </c>
      <c r="H8" t="str" cm="1">
        <f t="array" ref="H8">IFERROR(
    IF(_xlfn.XLOOKUP(B8, 'TATA RAW DATA'!$B$1:$B$38, 'TATA RAW DATA'!B7:$B$38, "") = B8, "Tata Steel", ""),
    IFERROR(
        IF(_xlfn.XLOOKUP(B8, 'JSW RAW DATA'!$B$1:$B$38, 'JSW RAW DATA'!B7:B44, "") = B8, "JSW", ""),
        IF(_xlfn.XLOOKUP(B8, 'SAIL RAW DATA'!$B$1:$B$38, 'SAIL RAW DATA'!B7:B44, "") = B8, "Tube Investments", "Not Found")
    )
)</f>
        <v/>
      </c>
    </row>
    <row r="9" spans="1:8" x14ac:dyDescent="0.3">
      <c r="A9" s="32" t="s">
        <v>17</v>
      </c>
      <c r="B9" s="32">
        <v>3302</v>
      </c>
      <c r="C9" s="32">
        <v>7206</v>
      </c>
      <c r="D9" s="32">
        <v>16292</v>
      </c>
      <c r="E9" s="32">
        <v>2892</v>
      </c>
      <c r="F9" s="32">
        <v>4062</v>
      </c>
      <c r="G9" s="32" t="str">
        <f>IF(COUNTIF('TATA RAW DATA'!B:B, B9) &gt; 0, 'TATA RAW DATA'!$H$42,
    IF(COUNTIF('JSW RAW DATA'!B:B, B9) &gt; 0, 'TATA RAW DATA'!$H$43,
        IF(COUNTIF('SAIL RAW DATA'!B:B, B9) &gt; 0, 'TATA RAW DATA'!$H$44,
            "Not Found"
        )
    )
)</f>
        <v>Steel Authority of India Ltd</v>
      </c>
      <c r="H9" t="str" cm="1">
        <f t="array" ref="H9">IFERROR(
    IF(_xlfn.XLOOKUP(B9, 'TATA RAW DATA'!$B$1:$B$38, 'TATA RAW DATA'!B8:$B$38, "") = B9, "Tata Steel", ""),
    IFERROR(
        IF(_xlfn.XLOOKUP(B9, 'JSW RAW DATA'!$B$1:$B$38, 'JSW RAW DATA'!B8:B45, "") = B9, "JSW", ""),
        IF(_xlfn.XLOOKUP(B9, 'SAIL RAW DATA'!$B$1:$B$38, 'SAIL RAW DATA'!B8:B45, "") = B9, "Tube Investments", "Not Found")
    )
)</f>
        <v/>
      </c>
    </row>
    <row r="10" spans="1:8" x14ac:dyDescent="0.3">
      <c r="A10" s="32" t="s">
        <v>18</v>
      </c>
      <c r="B10" s="32">
        <v>0.36</v>
      </c>
      <c r="C10" s="32">
        <v>0.42</v>
      </c>
      <c r="D10" s="32">
        <v>0.25</v>
      </c>
      <c r="E10" s="32">
        <v>0.25</v>
      </c>
      <c r="F10" s="32">
        <v>0.24</v>
      </c>
      <c r="G10" s="32" t="str">
        <f>IF(COUNTIF('TATA RAW DATA'!B:B, B10) &gt; 0, 'TATA RAW DATA'!$H$42,
    IF(COUNTIF('JSW RAW DATA'!B:B, B10) &gt; 0, 'TATA RAW DATA'!$H$43,
        IF(COUNTIF('SAIL RAW DATA'!B:B, B10) &gt; 0, 'TATA RAW DATA'!$H$44,
            "Not Found"
        )
    )
)</f>
        <v>Steel Authority of India Ltd</v>
      </c>
      <c r="H10" t="str" cm="1">
        <f t="array" ref="H10">IFERROR(
    IF(_xlfn.XLOOKUP(B10, 'TATA RAW DATA'!$B$1:$B$38, 'TATA RAW DATA'!B9:$B$38, "") = B10, "Tata Steel", ""),
    IFERROR(
        IF(_xlfn.XLOOKUP(B10, 'JSW RAW DATA'!$B$1:$B$38, 'JSW RAW DATA'!B9:B46, "") = B10, "JSW", ""),
        IF(_xlfn.XLOOKUP(B10, 'SAIL RAW DATA'!$B$1:$B$38, 'SAIL RAW DATA'!B9:B46, "") = B10, "Tube Investments", "Not Found")
    )
)</f>
        <v/>
      </c>
    </row>
    <row r="11" spans="1:8" x14ac:dyDescent="0.3">
      <c r="A11" s="32" t="s">
        <v>29</v>
      </c>
      <c r="B11" s="32">
        <v>2121</v>
      </c>
      <c r="C11" s="32">
        <v>4148</v>
      </c>
      <c r="D11" s="32">
        <v>12243</v>
      </c>
      <c r="E11" s="32">
        <v>2177</v>
      </c>
      <c r="F11" s="32">
        <v>3067</v>
      </c>
      <c r="G11" s="32" t="str">
        <f>IF(COUNTIF('TATA RAW DATA'!B:B, B11) &gt; 0, 'TATA RAW DATA'!$H$42,
    IF(COUNTIF('JSW RAW DATA'!B:B, B11) &gt; 0, 'TATA RAW DATA'!$H$43,
        IF(COUNTIF('SAIL RAW DATA'!B:B, B11) &gt; 0, 'TATA RAW DATA'!$H$44,
            "Not Found"
        )
    )
)</f>
        <v>Steel Authority of India Ltd</v>
      </c>
      <c r="H11" t="str" cm="1">
        <f t="array" ref="H11">IFERROR(
    IF(_xlfn.XLOOKUP(B11, 'TATA RAW DATA'!$B$1:$B$38, 'TATA RAW DATA'!B10:$B$38, "") = B11, "Tata Steel", ""),
    IFERROR(
        IF(_xlfn.XLOOKUP(B11, 'JSW RAW DATA'!$B$1:$B$38, 'JSW RAW DATA'!B10:B47, "") = B11, "JSW", ""),
        IF(_xlfn.XLOOKUP(B11, 'SAIL RAW DATA'!$B$1:$B$38, 'SAIL RAW DATA'!B10:B47, "") = B11, "Tube Investments", "Not Found")
    )
)</f>
        <v/>
      </c>
    </row>
    <row r="12" spans="1:8" x14ac:dyDescent="0.3">
      <c r="A12" s="32" t="s">
        <v>19</v>
      </c>
      <c r="B12" s="32">
        <v>5.13</v>
      </c>
      <c r="C12" s="32">
        <v>10.039999999999999</v>
      </c>
      <c r="D12" s="32">
        <v>29.64</v>
      </c>
      <c r="E12" s="32">
        <v>5.27</v>
      </c>
      <c r="F12" s="32">
        <v>7.42</v>
      </c>
      <c r="G12" s="32" t="str">
        <f>IF(COUNTIF('TATA RAW DATA'!B:B, B12) &gt; 0, 'TATA RAW DATA'!$H$42,
    IF(COUNTIF('JSW RAW DATA'!B:B, B12) &gt; 0, 'TATA RAW DATA'!$H$43,
        IF(COUNTIF('SAIL RAW DATA'!B:B, B12) &gt; 0, 'TATA RAW DATA'!$H$44,
            "Not Found"
        )
    )
)</f>
        <v>Steel Authority of India Ltd</v>
      </c>
      <c r="H12" t="str" cm="1">
        <f t="array" ref="H12">IFERROR(
    IF(_xlfn.XLOOKUP(B12, 'TATA RAW DATA'!$B$1:$B$38, 'TATA RAW DATA'!B11:$B$38, "") = B12, "Tata Steel", ""),
    IFERROR(
        IF(_xlfn.XLOOKUP(B12, 'JSW RAW DATA'!$B$1:$B$38, 'JSW RAW DATA'!B11:B48, "") = B12, "JSW", ""),
        IF(_xlfn.XLOOKUP(B12, 'SAIL RAW DATA'!$B$1:$B$38, 'SAIL RAW DATA'!B11:B48, "") = B12, "Tube Investments", "Not Found")
    )
)</f>
        <v/>
      </c>
    </row>
    <row r="13" spans="1:8" x14ac:dyDescent="0.3">
      <c r="A13" s="32" t="s">
        <v>20</v>
      </c>
      <c r="B13" s="32">
        <v>0</v>
      </c>
      <c r="C13" s="32">
        <v>0.28000000000000003</v>
      </c>
      <c r="D13" s="32">
        <v>0.3</v>
      </c>
      <c r="E13" s="32">
        <v>0.28000000000000003</v>
      </c>
      <c r="F13" s="32">
        <v>0.27</v>
      </c>
      <c r="G13" s="32" t="str">
        <f>IF(COUNTIF('TATA RAW DATA'!B:B, B13) &gt; 0, 'TATA RAW DATA'!$H$42,
    IF(COUNTIF('JSW RAW DATA'!B:B, B13) &gt; 0, 'TATA RAW DATA'!$H$43,
        IF(COUNTIF('SAIL RAW DATA'!B:B, B13) &gt; 0, 'TATA RAW DATA'!$H$44,
            "Not Found"
        )
    )
)</f>
        <v>Steel Authority of India Ltd</v>
      </c>
      <c r="H13" t="str" cm="1">
        <f t="array" ref="H13">IFERROR(
    IF(_xlfn.XLOOKUP(B13, 'TATA RAW DATA'!$B$1:$B$38, 'TATA RAW DATA'!B12:$B$38, "") = B13, "Tata Steel", ""),
    IFERROR(
        IF(_xlfn.XLOOKUP(B13, 'JSW RAW DATA'!$B$1:$B$38, 'JSW RAW DATA'!B12:B49, "") = B13, "JSW", ""),
        IF(_xlfn.XLOOKUP(B13, 'SAIL RAW DATA'!$B$1:$B$38, 'SAIL RAW DATA'!B12:B49, "") = B13, "Tube Investments", "Not Found")
    )
)</f>
        <v/>
      </c>
    </row>
    <row r="14" spans="1:8" x14ac:dyDescent="0.3">
      <c r="A14" s="32" t="s">
        <v>5</v>
      </c>
      <c r="B14" s="32">
        <v>4131</v>
      </c>
      <c r="C14" s="32">
        <v>4131</v>
      </c>
      <c r="D14" s="32">
        <v>4131</v>
      </c>
      <c r="E14" s="32">
        <v>4131</v>
      </c>
      <c r="F14" s="32">
        <v>4131</v>
      </c>
      <c r="G14" s="32" t="str">
        <f>IF(COUNTIF('TATA RAW DATA'!B:B, B14) &gt; 0, 'TATA RAW DATA'!$H$42,
    IF(COUNTIF('JSW RAW DATA'!B:B, B14) &gt; 0, 'TATA RAW DATA'!$H$43,
        IF(COUNTIF('SAIL RAW DATA'!B:B, B14) &gt; 0, 'TATA RAW DATA'!$H$44,
            "Not Found"
        )
    )
)</f>
        <v>Steel Authority of India Ltd</v>
      </c>
      <c r="H14" t="str" cm="1">
        <f t="array" ref="H14">IFERROR(
    IF(_xlfn.XLOOKUP(B14, 'TATA RAW DATA'!$B$1:$B$38, 'TATA RAW DATA'!B13:$B$38, "") = B14, "Tata Steel", ""),
    IFERROR(
        IF(_xlfn.XLOOKUP(B14, 'JSW RAW DATA'!$B$1:$B$38, 'JSW RAW DATA'!B13:B50, "") = B14, "JSW", ""),
        IF(_xlfn.XLOOKUP(B14, 'SAIL RAW DATA'!$B$1:$B$38, 'SAIL RAW DATA'!B13:B50, "") = B14, "Tube Investments", "Not Found")
    )
)</f>
        <v/>
      </c>
    </row>
    <row r="15" spans="1:8" x14ac:dyDescent="0.3">
      <c r="A15" s="32" t="s">
        <v>6</v>
      </c>
      <c r="B15" s="32">
        <v>37380</v>
      </c>
      <c r="C15" s="32">
        <v>41276</v>
      </c>
      <c r="D15" s="32">
        <v>50081</v>
      </c>
      <c r="E15" s="32">
        <v>50616</v>
      </c>
      <c r="F15" s="32">
        <v>52971</v>
      </c>
      <c r="G15" s="32" t="str">
        <f>IF(COUNTIF('TATA RAW DATA'!B:B, B15) &gt; 0, 'TATA RAW DATA'!$H$42,
    IF(COUNTIF('JSW RAW DATA'!B:B, B15) &gt; 0, 'TATA RAW DATA'!$H$43,
        IF(COUNTIF('SAIL RAW DATA'!B:B, B15) &gt; 0, 'TATA RAW DATA'!$H$44,
            "Not Found"
        )
    )
)</f>
        <v>Steel Authority of India Ltd</v>
      </c>
      <c r="H15" t="str" cm="1">
        <f t="array" ref="H15">IFERROR(
    IF(_xlfn.XLOOKUP(B15, 'TATA RAW DATA'!$B$1:$B$38, 'TATA RAW DATA'!B14:$B$38, "") = B15, "Tata Steel", ""),
    IFERROR(
        IF(_xlfn.XLOOKUP(B15, 'JSW RAW DATA'!$B$1:$B$38, 'JSW RAW DATA'!B14:B51, "") = B15, "JSW", ""),
        IF(_xlfn.XLOOKUP(B15, 'SAIL RAW DATA'!$B$1:$B$38, 'SAIL RAW DATA'!B14:B51, "") = B15, "Tube Investments", "Not Found")
    )
)</f>
        <v/>
      </c>
    </row>
    <row r="16" spans="1:8" x14ac:dyDescent="0.3">
      <c r="A16" s="32" t="s">
        <v>25</v>
      </c>
      <c r="B16" s="32">
        <v>54127</v>
      </c>
      <c r="C16" s="32">
        <v>37677</v>
      </c>
      <c r="D16" s="32">
        <v>17284</v>
      </c>
      <c r="E16" s="32">
        <v>30773</v>
      </c>
      <c r="F16" s="32">
        <v>36323</v>
      </c>
      <c r="G16" s="32" t="str">
        <f>IF(COUNTIF('TATA RAW DATA'!B:B, B16) &gt; 0, 'TATA RAW DATA'!$H$42,
    IF(COUNTIF('JSW RAW DATA'!B:B, B16) &gt; 0, 'TATA RAW DATA'!$H$43,
        IF(COUNTIF('SAIL RAW DATA'!B:B, B16) &gt; 0, 'TATA RAW DATA'!$H$44,
            "Not Found"
        )
    )
)</f>
        <v>Steel Authority of India Ltd</v>
      </c>
      <c r="H16" t="str" cm="1">
        <f t="array" ref="H16">IFERROR(
    IF(_xlfn.XLOOKUP(B16, 'TATA RAW DATA'!$B$1:$B$38, 'TATA RAW DATA'!B15:$B$38, "") = B16, "Tata Steel", ""),
    IFERROR(
        IF(_xlfn.XLOOKUP(B16, 'JSW RAW DATA'!$B$1:$B$38, 'JSW RAW DATA'!B15:B52, "") = B16, "JSW", ""),
        IF(_xlfn.XLOOKUP(B16, 'SAIL RAW DATA'!$B$1:$B$38, 'SAIL RAW DATA'!B15:B52, "") = B16, "Tube Investments", "Not Found")
    )
)</f>
        <v/>
      </c>
    </row>
    <row r="17" spans="1:8" x14ac:dyDescent="0.3">
      <c r="A17" s="32" t="s">
        <v>24</v>
      </c>
      <c r="B17" s="32">
        <v>31560</v>
      </c>
      <c r="C17" s="32">
        <v>35007</v>
      </c>
      <c r="D17" s="32">
        <v>48885</v>
      </c>
      <c r="E17" s="32">
        <v>45262</v>
      </c>
      <c r="F17" s="32">
        <v>47598</v>
      </c>
      <c r="G17" s="32" t="str">
        <f>IF(COUNTIF('TATA RAW DATA'!B:B, B17) &gt; 0, 'TATA RAW DATA'!$H$42,
    IF(COUNTIF('JSW RAW DATA'!B:B, B17) &gt; 0, 'TATA RAW DATA'!$H$43,
        IF(COUNTIF('SAIL RAW DATA'!B:B, B17) &gt; 0, 'TATA RAW DATA'!$H$44,
            "Not Found"
        )
    )
)</f>
        <v>Steel Authority of India Ltd</v>
      </c>
      <c r="H17" t="str" cm="1">
        <f t="array" ref="H17">IFERROR(
    IF(_xlfn.XLOOKUP(B17, 'TATA RAW DATA'!$B$1:$B$38, 'TATA RAW DATA'!B16:$B$38, "") = B17, "Tata Steel", ""),
    IFERROR(
        IF(_xlfn.XLOOKUP(B17, 'JSW RAW DATA'!$B$1:$B$38, 'JSW RAW DATA'!B16:B53, "") = B17, "JSW", ""),
        IF(_xlfn.XLOOKUP(B17, 'SAIL RAW DATA'!$B$1:$B$38, 'SAIL RAW DATA'!B16:B53, "") = B17, "Tube Investments", "Not Found")
    )
)</f>
        <v/>
      </c>
    </row>
    <row r="18" spans="1:8" x14ac:dyDescent="0.3">
      <c r="A18" s="32" t="s">
        <v>7</v>
      </c>
      <c r="B18" s="32">
        <v>127198</v>
      </c>
      <c r="C18" s="32">
        <v>118090</v>
      </c>
      <c r="D18" s="32">
        <v>120381</v>
      </c>
      <c r="E18" s="32">
        <v>130782</v>
      </c>
      <c r="F18" s="32">
        <v>141022</v>
      </c>
      <c r="G18" s="32" t="str">
        <f>IF(COUNTIF('TATA RAW DATA'!B:B, B18) &gt; 0, 'TATA RAW DATA'!$H$42,
    IF(COUNTIF('JSW RAW DATA'!B:B, B18) &gt; 0, 'TATA RAW DATA'!$H$43,
        IF(COUNTIF('SAIL RAW DATA'!B:B, B18) &gt; 0, 'TATA RAW DATA'!$H$44,
            "Not Found"
        )
    )
)</f>
        <v>Steel Authority of India Ltd</v>
      </c>
      <c r="H18" t="str" cm="1">
        <f t="array" ref="H18">IFERROR(
    IF(_xlfn.XLOOKUP(B18, 'TATA RAW DATA'!$B$1:$B$38, 'TATA RAW DATA'!B17:$B$38, "") = B18, "Tata Steel", ""),
    IFERROR(
        IF(_xlfn.XLOOKUP(B18, 'JSW RAW DATA'!$B$1:$B$38, 'JSW RAW DATA'!B17:B54, "") = B18, "JSW", ""),
        IF(_xlfn.XLOOKUP(B18, 'SAIL RAW DATA'!$B$1:$B$38, 'SAIL RAW DATA'!B17:B54, "") = B18, "Tube Investments", "Not Found")
    )
)</f>
        <v/>
      </c>
    </row>
    <row r="19" spans="1:8" x14ac:dyDescent="0.3">
      <c r="A19" s="32" t="s">
        <v>41</v>
      </c>
      <c r="B19" s="32">
        <v>69034</v>
      </c>
      <c r="C19" s="32">
        <v>67618</v>
      </c>
      <c r="D19" s="32">
        <v>73677</v>
      </c>
      <c r="E19" s="32">
        <v>73543</v>
      </c>
      <c r="F19" s="32">
        <v>72426</v>
      </c>
      <c r="G19" s="32" t="str">
        <f>IF(COUNTIF('TATA RAW DATA'!B:B, B19) &gt; 0, 'TATA RAW DATA'!$H$42,
    IF(COUNTIF('JSW RAW DATA'!B:B, B19) &gt; 0, 'TATA RAW DATA'!$H$43,
        IF(COUNTIF('SAIL RAW DATA'!B:B, B19) &gt; 0, 'TATA RAW DATA'!$H$44,
            "Not Found"
        )
    )
)</f>
        <v>Steel Authority of India Ltd</v>
      </c>
      <c r="H19" t="str" cm="1">
        <f t="array" ref="H19">IFERROR(
    IF(_xlfn.XLOOKUP(B19, 'TATA RAW DATA'!$B$1:$B$38, 'TATA RAW DATA'!B18:$B$38, "") = B19, "Tata Steel", ""),
    IFERROR(
        IF(_xlfn.XLOOKUP(B19, 'JSW RAW DATA'!$B$1:$B$38, 'JSW RAW DATA'!B18:B55, "") = B19, "JSW", ""),
        IF(_xlfn.XLOOKUP(B19, 'SAIL RAW DATA'!$B$1:$B$38, 'SAIL RAW DATA'!B18:B55, "") = B19, "Tube Investments", "Not Found")
    )
)</f>
        <v/>
      </c>
    </row>
    <row r="20" spans="1:8" x14ac:dyDescent="0.3">
      <c r="A20" s="32" t="s">
        <v>8</v>
      </c>
      <c r="B20" s="32">
        <v>8753</v>
      </c>
      <c r="C20" s="32">
        <v>8881</v>
      </c>
      <c r="D20" s="32">
        <v>4710</v>
      </c>
      <c r="E20" s="32">
        <v>4891</v>
      </c>
      <c r="F20" s="32">
        <v>6141</v>
      </c>
      <c r="G20" s="32" t="str">
        <f>IF(COUNTIF('TATA RAW DATA'!B:B, B20) &gt; 0, 'TATA RAW DATA'!$H$42,
    IF(COUNTIF('JSW RAW DATA'!B:B, B20) &gt; 0, 'TATA RAW DATA'!$H$43,
        IF(COUNTIF('SAIL RAW DATA'!B:B, B20) &gt; 0, 'TATA RAW DATA'!$H$44,
            "Not Found"
        )
    )
)</f>
        <v>Steel Authority of India Ltd</v>
      </c>
      <c r="H20" t="str" cm="1">
        <f t="array" ref="H20">IFERROR(
    IF(_xlfn.XLOOKUP(B20, 'TATA RAW DATA'!$B$1:$B$38, 'TATA RAW DATA'!B19:$B$38, "") = B20, "Tata Steel", ""),
    IFERROR(
        IF(_xlfn.XLOOKUP(B20, 'JSW RAW DATA'!$B$1:$B$38, 'JSW RAW DATA'!B19:B56, "") = B20, "JSW", ""),
        IF(_xlfn.XLOOKUP(B20, 'SAIL RAW DATA'!$B$1:$B$38, 'SAIL RAW DATA'!B19:B56, "") = B20, "Tube Investments", "Not Found")
    )
)</f>
        <v/>
      </c>
    </row>
    <row r="21" spans="1:8" x14ac:dyDescent="0.3">
      <c r="A21" s="32" t="s">
        <v>9</v>
      </c>
      <c r="B21" s="32">
        <v>3240</v>
      </c>
      <c r="C21" s="32">
        <v>3442</v>
      </c>
      <c r="D21" s="32">
        <v>3757</v>
      </c>
      <c r="E21" s="32">
        <v>4185</v>
      </c>
      <c r="F21" s="32">
        <v>4589</v>
      </c>
      <c r="G21" s="32" t="str">
        <f>IF(COUNTIF('TATA RAW DATA'!B:B, B21) &gt; 0, 'TATA RAW DATA'!$H$42,
    IF(COUNTIF('JSW RAW DATA'!B:B, B21) &gt; 0, 'TATA RAW DATA'!$H$43,
        IF(COUNTIF('SAIL RAW DATA'!B:B, B21) &gt; 0, 'TATA RAW DATA'!$H$44,
            "Not Found"
        )
    )
)</f>
        <v>Steel Authority of India Ltd</v>
      </c>
      <c r="H21" t="str" cm="1">
        <f t="array" ref="H21">IFERROR(
    IF(_xlfn.XLOOKUP(B21, 'TATA RAW DATA'!$B$1:$B$38, 'TATA RAW DATA'!B20:$B$38, "") = B21, "Tata Steel", ""),
    IFERROR(
        IF(_xlfn.XLOOKUP(B21, 'JSW RAW DATA'!$B$1:$B$38, 'JSW RAW DATA'!B20:B57, "") = B21, "JSW", ""),
        IF(_xlfn.XLOOKUP(B21, 'SAIL RAW DATA'!$B$1:$B$38, 'SAIL RAW DATA'!B20:B57, "") = B21, "Tube Investments", "Not Found")
    )
)</f>
        <v/>
      </c>
    </row>
    <row r="22" spans="1:8" x14ac:dyDescent="0.3">
      <c r="A22" s="32" t="s">
        <v>45</v>
      </c>
      <c r="B22" s="32">
        <v>46170</v>
      </c>
      <c r="C22" s="32">
        <v>38149</v>
      </c>
      <c r="D22" s="32">
        <v>38237</v>
      </c>
      <c r="E22" s="32">
        <v>48163</v>
      </c>
      <c r="F22" s="32">
        <v>57867</v>
      </c>
      <c r="G22" s="32" t="str">
        <f>IF(COUNTIF('TATA RAW DATA'!B:B, B22) &gt; 0, 'TATA RAW DATA'!$H$42,
    IF(COUNTIF('JSW RAW DATA'!B:B, B22) &gt; 0, 'TATA RAW DATA'!$H$43,
        IF(COUNTIF('SAIL RAW DATA'!B:B, B22) &gt; 0, 'TATA RAW DATA'!$H$44,
            "Not Found"
        )
    )
)</f>
        <v>Steel Authority of India Ltd</v>
      </c>
      <c r="H22" t="str" cm="1">
        <f t="array" ref="H22">IFERROR(
    IF(_xlfn.XLOOKUP(B22, 'TATA RAW DATA'!$B$1:$B$38, 'TATA RAW DATA'!B21:$B$38, "") = B22, "Tata Steel", ""),
    IFERROR(
        IF(_xlfn.XLOOKUP(B22, 'JSW RAW DATA'!$B$1:$B$38, 'JSW RAW DATA'!B21:B58, "") = B22, "JSW", ""),
        IF(_xlfn.XLOOKUP(B22, 'SAIL RAW DATA'!$B$1:$B$38, 'SAIL RAW DATA'!B21:B58, "") = B22, "Tube Investments", "Not Found")
    )
)</f>
        <v/>
      </c>
    </row>
    <row r="23" spans="1:8" x14ac:dyDescent="0.3">
      <c r="A23" s="32" t="s">
        <v>10</v>
      </c>
      <c r="B23" s="32">
        <v>127198</v>
      </c>
      <c r="C23" s="32">
        <v>118090</v>
      </c>
      <c r="D23" s="32">
        <v>120381</v>
      </c>
      <c r="E23" s="32">
        <v>130782</v>
      </c>
      <c r="F23" s="32">
        <v>141022</v>
      </c>
      <c r="G23" s="32" t="str">
        <f>IF(COUNTIF('TATA RAW DATA'!B:B, B23) &gt; 0, 'TATA RAW DATA'!$H$42,
    IF(COUNTIF('JSW RAW DATA'!B:B, B23) &gt; 0, 'TATA RAW DATA'!$H$43,
        IF(COUNTIF('SAIL RAW DATA'!B:B, B23) &gt; 0, 'TATA RAW DATA'!$H$44,
            "Not Found"
        )
    )
)</f>
        <v>Steel Authority of India Ltd</v>
      </c>
      <c r="H23" t="str" cm="1">
        <f t="array" ref="H23">IFERROR(
    IF(_xlfn.XLOOKUP(B23, 'TATA RAW DATA'!$B$1:$B$38, 'TATA RAW DATA'!B22:$B$38, "") = B23, "Tata Steel", ""),
    IFERROR(
        IF(_xlfn.XLOOKUP(B23, 'JSW RAW DATA'!$B$1:$B$38, 'JSW RAW DATA'!B22:B59, "") = B23, "JSW", ""),
        IF(_xlfn.XLOOKUP(B23, 'SAIL RAW DATA'!$B$1:$B$38, 'SAIL RAW DATA'!B22:B59, "") = B23, "Tube Investments", "Not Found")
    )
)</f>
        <v/>
      </c>
    </row>
    <row r="24" spans="1:8" x14ac:dyDescent="0.3">
      <c r="A24" s="32" t="s">
        <v>46</v>
      </c>
      <c r="B24" s="32">
        <v>-618</v>
      </c>
      <c r="C24" s="32">
        <v>23430</v>
      </c>
      <c r="D24" s="32">
        <v>30987</v>
      </c>
      <c r="E24" s="32">
        <v>-5290</v>
      </c>
      <c r="F24" s="32">
        <v>2911</v>
      </c>
      <c r="G24" s="32" t="str">
        <f>IF(COUNTIF('TATA RAW DATA'!B:B, B24) &gt; 0, 'TATA RAW DATA'!$H$42,
    IF(COUNTIF('JSW RAW DATA'!B:B, B24) &gt; 0, 'TATA RAW DATA'!$H$43,
        IF(COUNTIF('SAIL RAW DATA'!B:B, B24) &gt; 0, 'TATA RAW DATA'!$H$44,
            "Not Found"
        )
    )
)</f>
        <v>Steel Authority of India Ltd</v>
      </c>
      <c r="H24" t="str" cm="1">
        <f t="array" ref="H24">IFERROR(
    IF(_xlfn.XLOOKUP(B24, 'TATA RAW DATA'!$B$1:$B$38, 'TATA RAW DATA'!B23:$B$38, "") = B24, "Tata Steel", ""),
    IFERROR(
        IF(_xlfn.XLOOKUP(B24, 'JSW RAW DATA'!$B$1:$B$38, 'JSW RAW DATA'!B23:B60, "") = B24, "JSW", ""),
        IF(_xlfn.XLOOKUP(B24, 'SAIL RAW DATA'!$B$1:$B$38, 'SAIL RAW DATA'!B23:B60, "") = B24, "Tube Investments", "Not Found")
    )
)</f>
        <v/>
      </c>
    </row>
    <row r="25" spans="1:8" x14ac:dyDescent="0.3">
      <c r="A25" s="32" t="s">
        <v>47</v>
      </c>
      <c r="B25" s="32">
        <v>-4261</v>
      </c>
      <c r="C25" s="32">
        <v>-3295</v>
      </c>
      <c r="D25" s="32">
        <v>-3976</v>
      </c>
      <c r="E25" s="32">
        <v>-3371</v>
      </c>
      <c r="F25" s="32">
        <v>-4261</v>
      </c>
      <c r="G25" s="32" t="str">
        <f>IF(COUNTIF('TATA RAW DATA'!B:B, B25) &gt; 0, 'TATA RAW DATA'!$H$42,
    IF(COUNTIF('JSW RAW DATA'!B:B, B25) &gt; 0, 'TATA RAW DATA'!$H$43,
        IF(COUNTIF('SAIL RAW DATA'!B:B, B25) &gt; 0, 'TATA RAW DATA'!$H$44,
            "Not Found"
        )
    )
)</f>
        <v>Steel Authority of India Ltd</v>
      </c>
      <c r="H25" t="str" cm="1">
        <f t="array" ref="H25">IFERROR(
    IF(_xlfn.XLOOKUP(B25, 'TATA RAW DATA'!$B$1:$B$38, 'TATA RAW DATA'!B24:$B$38, "") = B25, "Tata Steel", ""),
    IFERROR(
        IF(_xlfn.XLOOKUP(B25, 'JSW RAW DATA'!$B$1:$B$38, 'JSW RAW DATA'!B24:B61, "") = B25, "JSW", ""),
        IF(_xlfn.XLOOKUP(B25, 'SAIL RAW DATA'!$B$1:$B$38, 'SAIL RAW DATA'!B24:B61, "") = B25, "Tube Investments", "Not Found")
    )
)</f>
        <v/>
      </c>
    </row>
    <row r="26" spans="1:8" x14ac:dyDescent="0.3">
      <c r="A26" s="32" t="s">
        <v>48</v>
      </c>
      <c r="B26" s="32">
        <v>5003</v>
      </c>
      <c r="C26" s="32">
        <v>-19808</v>
      </c>
      <c r="D26" s="32">
        <v>-27398</v>
      </c>
      <c r="E26" s="32">
        <v>8587</v>
      </c>
      <c r="F26" s="32">
        <v>1362</v>
      </c>
      <c r="G26" s="32" t="str">
        <f>IF(COUNTIF('TATA RAW DATA'!B:B, B26) &gt; 0, 'TATA RAW DATA'!$H$42,
    IF(COUNTIF('JSW RAW DATA'!B:B, B26) &gt; 0, 'TATA RAW DATA'!$H$43,
        IF(COUNTIF('SAIL RAW DATA'!B:B, B26) &gt; 0, 'TATA RAW DATA'!$H$44,
            "Not Found"
        )
    )
)</f>
        <v>Steel Authority of India Ltd</v>
      </c>
      <c r="H26" t="str" cm="1">
        <f t="array" ref="H26">IFERROR(
    IF(_xlfn.XLOOKUP(B26, 'TATA RAW DATA'!$B$1:$B$38, 'TATA RAW DATA'!B25:$B$38, "") = B26, "Tata Steel", ""),
    IFERROR(
        IF(_xlfn.XLOOKUP(B26, 'JSW RAW DATA'!$B$1:$B$38, 'JSW RAW DATA'!B25:B62, "") = B26, "JSW", ""),
        IF(_xlfn.XLOOKUP(B26, 'SAIL RAW DATA'!$B$1:$B$38, 'SAIL RAW DATA'!B25:B62, "") = B26, "Tube Investments", "Not Found")
    )
)</f>
        <v/>
      </c>
    </row>
    <row r="27" spans="1:8" x14ac:dyDescent="0.3">
      <c r="A27" s="32" t="s">
        <v>12</v>
      </c>
      <c r="B27" s="32">
        <v>125</v>
      </c>
      <c r="C27" s="32">
        <v>328</v>
      </c>
      <c r="D27" s="32">
        <v>-387</v>
      </c>
      <c r="E27" s="32">
        <v>-74</v>
      </c>
      <c r="F27" s="32">
        <v>12</v>
      </c>
      <c r="G27" s="32" t="str">
        <f>IF(COUNTIF('TATA RAW DATA'!B:B, B27) &gt; 0, 'TATA RAW DATA'!$H$42,
    IF(COUNTIF('JSW RAW DATA'!B:B, B27) &gt; 0, 'TATA RAW DATA'!$H$43,
        IF(COUNTIF('SAIL RAW DATA'!B:B, B27) &gt; 0, 'TATA RAW DATA'!$H$44,
            "Not Found"
        )
    )
)</f>
        <v>Steel Authority of India Ltd</v>
      </c>
      <c r="H27" t="str" cm="1">
        <f t="array" ref="H27">IFERROR(
    IF(_xlfn.XLOOKUP(B27, 'TATA RAW DATA'!$B$1:$B$38, 'TATA RAW DATA'!B26:$B$38, "") = B27, "Tata Steel", ""),
    IFERROR(
        IF(_xlfn.XLOOKUP(B27, 'JSW RAW DATA'!$B$1:$B$38, 'JSW RAW DATA'!B26:B63, "") = B27, "JSW", ""),
        IF(_xlfn.XLOOKUP(B27, 'SAIL RAW DATA'!$B$1:$B$38, 'SAIL RAW DATA'!B26:B63, "") = B27, "Tube Investments", "Not Found")
    )
)</f>
        <v/>
      </c>
    </row>
    <row r="28" spans="1:8" x14ac:dyDescent="0.3">
      <c r="A28" s="32" t="s">
        <v>49</v>
      </c>
      <c r="B28" s="32">
        <v>0.75</v>
      </c>
      <c r="C28" s="32">
        <v>0.65</v>
      </c>
      <c r="D28" s="32">
        <v>0.65</v>
      </c>
      <c r="E28" s="32">
        <v>0.65</v>
      </c>
      <c r="F28" s="32">
        <v>0.65</v>
      </c>
      <c r="G28" s="32" t="str">
        <f>IF(COUNTIF('TATA RAW DATA'!B:B, B28) &gt; 0, 'TATA RAW DATA'!$H$42,
    IF(COUNTIF('JSW RAW DATA'!B:B, B28) &gt; 0, 'TATA RAW DATA'!$H$43,
        IF(COUNTIF('SAIL RAW DATA'!B:B, B28) &gt; 0, 'TATA RAW DATA'!$H$44,
            "Not Found"
        )
    )
)</f>
        <v>Steel Authority of India Ltd</v>
      </c>
      <c r="H28" t="str" cm="1">
        <f t="array" ref="H28">IFERROR(
    IF(_xlfn.XLOOKUP(B28, 'TATA RAW DATA'!$B$1:$B$38, 'TATA RAW DATA'!B27:$B$38, "") = B28, "Tata Steel", ""),
    IFERROR(
        IF(_xlfn.XLOOKUP(B28, 'JSW RAW DATA'!$B$1:$B$38, 'JSW RAW DATA'!B27:B64, "") = B28, "JSW", ""),
        IF(_xlfn.XLOOKUP(B28, 'SAIL RAW DATA'!$B$1:$B$38, 'SAIL RAW DATA'!B27:B64, "") = B28, "Tube Investments", "Not Found")
    )
)</f>
        <v/>
      </c>
    </row>
    <row r="29" spans="1:8" x14ac:dyDescent="0.3">
      <c r="A29" s="32" t="s">
        <v>50</v>
      </c>
      <c r="B29" s="32">
        <v>2.9100000000000001E-2</v>
      </c>
      <c r="C29" s="32">
        <v>4.3200000000000002E-2</v>
      </c>
      <c r="D29" s="32">
        <v>4.58E-2</v>
      </c>
      <c r="E29" s="32">
        <v>4.6899999999999997E-2</v>
      </c>
      <c r="F29" s="32">
        <v>3.1800000000000002E-2</v>
      </c>
      <c r="G29" s="32" t="str">
        <f>IF(COUNTIF('TATA RAW DATA'!B:B, B29) &gt; 0, 'TATA RAW DATA'!$H$42,
    IF(COUNTIF('JSW RAW DATA'!B:B, B29) &gt; 0, 'TATA RAW DATA'!$H$43,
        IF(COUNTIF('SAIL RAW DATA'!B:B, B29) &gt; 0, 'TATA RAW DATA'!$H$44,
            "Not Found"
        )
    )
)</f>
        <v>Steel Authority of India Ltd</v>
      </c>
      <c r="H29" t="str" cm="1">
        <f t="array" ref="H29">IFERROR(
    IF(_xlfn.XLOOKUP(B29, 'TATA RAW DATA'!$B$1:$B$38, 'TATA RAW DATA'!B28:$B$38, "") = B29, "Tata Steel", ""),
    IFERROR(
        IF(_xlfn.XLOOKUP(B29, 'JSW RAW DATA'!$B$1:$B$38, 'JSW RAW DATA'!B28:B65, "") = B29, "JSW", ""),
        IF(_xlfn.XLOOKUP(B29, 'SAIL RAW DATA'!$B$1:$B$38, 'SAIL RAW DATA'!B28:B65, "") = B29, "Tube Investments", "Not Found")
    )
)</f>
        <v/>
      </c>
    </row>
    <row r="30" spans="1:8" x14ac:dyDescent="0.3">
      <c r="A30" s="32" t="s">
        <v>51</v>
      </c>
      <c r="B30" s="32">
        <v>0.14580000000000001</v>
      </c>
      <c r="C30" s="32">
        <v>0.1663</v>
      </c>
      <c r="D30" s="32">
        <v>0.1024</v>
      </c>
      <c r="E30" s="32">
        <v>0.124</v>
      </c>
      <c r="F30" s="32">
        <v>0.15859999999999999</v>
      </c>
      <c r="G30" s="32" t="str">
        <f>IF(COUNTIF('TATA RAW DATA'!B:B, B30) &gt; 0, 'TATA RAW DATA'!$H$42,
    IF(COUNTIF('JSW RAW DATA'!B:B, B30) &gt; 0, 'TATA RAW DATA'!$H$43,
        IF(COUNTIF('SAIL RAW DATA'!B:B, B30) &gt; 0, 'TATA RAW DATA'!$H$44,
            "Not Found"
        )
    )
)</f>
        <v>Steel Authority of India Ltd</v>
      </c>
      <c r="H30" t="str" cm="1">
        <f t="array" ref="H30">IFERROR(
    IF(_xlfn.XLOOKUP(B30, 'TATA RAW DATA'!$B$1:$B$38, 'TATA RAW DATA'!B29:$B$38, "") = B30, "Tata Steel", ""),
    IFERROR(
        IF(_xlfn.XLOOKUP(B30, 'JSW RAW DATA'!$B$1:$B$38, 'JSW RAW DATA'!B29:B66, "") = B30, "JSW", ""),
        IF(_xlfn.XLOOKUP(B30, 'SAIL RAW DATA'!$B$1:$B$38, 'SAIL RAW DATA'!B29:B66, "") = B30, "Tube Investments", "Not Found")
    )
)</f>
        <v/>
      </c>
    </row>
    <row r="31" spans="1:8" x14ac:dyDescent="0.3">
      <c r="A31" s="32" t="s">
        <v>52</v>
      </c>
      <c r="B31" s="32">
        <v>5.9999999999999995E-4</v>
      </c>
      <c r="C31" s="32">
        <v>6.9999999999999999E-4</v>
      </c>
      <c r="D31" s="32">
        <v>0</v>
      </c>
      <c r="E31" s="32">
        <v>0</v>
      </c>
      <c r="F31" s="32">
        <v>0</v>
      </c>
      <c r="G31" s="32" t="str">
        <f>IF(COUNTIF('TATA RAW DATA'!B:B, B31) &gt; 0, 'TATA RAW DATA'!$H$42,
    IF(COUNTIF('JSW RAW DATA'!B:B, B31) &gt; 0, 'TATA RAW DATA'!$H$43,
        IF(COUNTIF('SAIL RAW DATA'!B:B, B31) &gt; 0, 'TATA RAW DATA'!$H$44,
            "Not Found"
        )
    )
)</f>
        <v>Steel Authority of India Ltd</v>
      </c>
      <c r="H31" t="str" cm="1">
        <f t="array" ref="H31">IFERROR(
    IF(_xlfn.XLOOKUP(B31, 'TATA RAW DATA'!$B$1:$B$38, 'TATA RAW DATA'!B30:$B$38, "") = B31, "Tata Steel", ""),
    IFERROR(
        IF(_xlfn.XLOOKUP(B31, 'JSW RAW DATA'!$B$1:$B$38, 'JSW RAW DATA'!B30:B67, "") = B31, "JSW", ""),
        IF(_xlfn.XLOOKUP(B31, 'SAIL RAW DATA'!$B$1:$B$38, 'SAIL RAW DATA'!B30:B67, "") = B31, "Tube Investments", "Not Found")
    )
)</f>
        <v/>
      </c>
    </row>
    <row r="32" spans="1:8" x14ac:dyDescent="0.3">
      <c r="A32" s="32" t="s">
        <v>53</v>
      </c>
      <c r="B32" s="32">
        <v>7.4499999999999997E-2</v>
      </c>
      <c r="C32" s="32">
        <v>0.1399</v>
      </c>
      <c r="D32" s="32">
        <v>0.20180000000000001</v>
      </c>
      <c r="E32" s="32">
        <v>0.17910000000000001</v>
      </c>
      <c r="F32" s="32">
        <v>0.15959999999999999</v>
      </c>
      <c r="G32" s="32" t="str">
        <f>IF(COUNTIF('TATA RAW DATA'!B:B, B32) &gt; 0, 'TATA RAW DATA'!$H$42,
    IF(COUNTIF('JSW RAW DATA'!B:B, B32) &gt; 0, 'TATA RAW DATA'!$H$43,
        IF(COUNTIF('SAIL RAW DATA'!B:B, B32) &gt; 0, 'TATA RAW DATA'!$H$44,
            "Not Found"
        )
    )
)</f>
        <v>Steel Authority of India Ltd</v>
      </c>
      <c r="H32" t="str" cm="1">
        <f t="array" ref="H32">IFERROR(
    IF(_xlfn.XLOOKUP(B32, 'TATA RAW DATA'!$B$1:$B$38, 'TATA RAW DATA'!B31:$B$38, "") = B32, "Tata Steel", ""),
    IFERROR(
        IF(_xlfn.XLOOKUP(B32, 'JSW RAW DATA'!$B$1:$B$38, 'JSW RAW DATA'!B31:B68, "") = B32, "JSW", ""),
        IF(_xlfn.XLOOKUP(B32, 'SAIL RAW DATA'!$B$1:$B$38, 'SAIL RAW DATA'!B31:B68, "") = B32, "Tube Investments", "Not Found")
    )
)</f>
        <v/>
      </c>
    </row>
    <row r="33" spans="1:8" x14ac:dyDescent="0.3">
      <c r="A33" s="32" t="s">
        <v>11</v>
      </c>
      <c r="B33" s="32">
        <v>396449</v>
      </c>
      <c r="C33" s="32">
        <v>533051</v>
      </c>
      <c r="D33" s="32">
        <v>1466890</v>
      </c>
      <c r="E33" s="32">
        <v>1521988</v>
      </c>
      <c r="F33" s="32">
        <v>1643073</v>
      </c>
      <c r="G33" s="32" t="str">
        <f>IF(COUNTIF('TATA RAW DATA'!B:B, B33) &gt; 0, 'TATA RAW DATA'!$H$42,
    IF(COUNTIF('JSW RAW DATA'!B:B, B33) &gt; 0, 'TATA RAW DATA'!$H$43,
        IF(COUNTIF('SAIL RAW DATA'!B:B, B33) &gt; 0, 'TATA RAW DATA'!$H$44,
            "Not Found"
        )
    )
)</f>
        <v>Steel Authority of India Ltd</v>
      </c>
      <c r="H33" t="str" cm="1">
        <f t="array" ref="H33">IFERROR(
    IF(_xlfn.XLOOKUP(B33, 'TATA RAW DATA'!$B$1:$B$38, 'TATA RAW DATA'!B32:$B$38, "") = B33, "Tata Steel", ""),
    IFERROR(
        IF(_xlfn.XLOOKUP(B33, 'JSW RAW DATA'!$B$1:$B$38, 'JSW RAW DATA'!B32:B69, "") = B33, "JSW", ""),
        IF(_xlfn.XLOOKUP(B33, 'SAIL RAW DATA'!$B$1:$B$38, 'SAIL RAW DATA'!B32:B69, "") = B33, "Tube Investments", "Not Found")
    )
)</f>
        <v/>
      </c>
    </row>
    <row r="34" spans="1:8" x14ac:dyDescent="0.3">
      <c r="A34" s="32" t="s">
        <v>35</v>
      </c>
      <c r="B34" s="32">
        <v>139817</v>
      </c>
      <c r="C34" s="32">
        <v>156294</v>
      </c>
      <c r="D34" s="32">
        <v>243959</v>
      </c>
      <c r="E34" s="32">
        <v>243353</v>
      </c>
      <c r="F34" s="32">
        <v>229171</v>
      </c>
      <c r="G34" s="32" t="str">
        <f>IF(COUNTIF('TATA RAW DATA'!B:B, B34) &gt; 0, 'TATA RAW DATA'!$H$42,
    IF(COUNTIF('JSW RAW DATA'!B:B, B34) &gt; 0, 'TATA RAW DATA'!$H$43,
        IF(COUNTIF('SAIL RAW DATA'!B:B, B34) &gt; 0, 'TATA RAW DATA'!$H$44,
            "Not Found"
        )
    )
)</f>
        <v>Tata Steel</v>
      </c>
      <c r="H34" t="str" cm="1">
        <f t="array" ref="H34">IFERROR(
    IF(_xlfn.XLOOKUP(B34, 'TATA RAW DATA'!$B$1:$B$38, 'TATA RAW DATA'!B33:$B$38, "") = B34, "Tata Steel", ""),
    IFERROR(
        IF(_xlfn.XLOOKUP(B34, 'JSW RAW DATA'!$B$1:$B$38, 'JSW RAW DATA'!B33:B70, "") = B34, "JSW", ""),
        IF(_xlfn.XLOOKUP(B34, 'SAIL RAW DATA'!$B$1:$B$38, 'SAIL RAW DATA'!B33:B70, "") = B34, "Tube Investments", "Not Found")
    )
)</f>
        <v/>
      </c>
    </row>
    <row r="35" spans="1:8" x14ac:dyDescent="0.3">
      <c r="A35" s="32" t="s">
        <v>43</v>
      </c>
      <c r="B35" s="32">
        <v>122354</v>
      </c>
      <c r="C35" s="32">
        <v>125790</v>
      </c>
      <c r="D35" s="32">
        <v>180469</v>
      </c>
      <c r="E35" s="32">
        <v>211053</v>
      </c>
      <c r="F35" s="32">
        <v>206923</v>
      </c>
      <c r="G35" s="32" t="str">
        <f>IF(COUNTIF('TATA RAW DATA'!B:B, B35) &gt; 0, 'TATA RAW DATA'!$H$42,
    IF(COUNTIF('JSW RAW DATA'!B:B, B35) &gt; 0, 'TATA RAW DATA'!$H$43,
        IF(COUNTIF('SAIL RAW DATA'!B:B, B35) &gt; 0, 'TATA RAW DATA'!$H$44,
            "Not Found"
        )
    )
)</f>
        <v>Tata Steel</v>
      </c>
      <c r="H35" t="str" cm="1">
        <f t="array" ref="H35">IFERROR(
    IF(_xlfn.XLOOKUP(B35, 'TATA RAW DATA'!$B$1:$B$38, 'TATA RAW DATA'!B34:$B$38, "") = B35, "Tata Steel", ""),
    IFERROR(
        IF(_xlfn.XLOOKUP(B35, 'JSW RAW DATA'!$B$1:$B$38, 'JSW RAW DATA'!B34:B71, "") = B35, "JSW", ""),
        IF(_xlfn.XLOOKUP(B35, 'SAIL RAW DATA'!$B$1:$B$38, 'SAIL RAW DATA'!B34:B71, "") = B35, "Tube Investments", "Not Found")
    )
)</f>
        <v/>
      </c>
    </row>
    <row r="36" spans="1:8" x14ac:dyDescent="0.3">
      <c r="A36" s="32" t="s">
        <v>13</v>
      </c>
      <c r="B36" s="32">
        <v>17463</v>
      </c>
      <c r="C36" s="32">
        <v>30504</v>
      </c>
      <c r="D36" s="32">
        <v>63490</v>
      </c>
      <c r="E36" s="32">
        <v>32300</v>
      </c>
      <c r="F36" s="32">
        <v>22248</v>
      </c>
      <c r="G36" s="32" t="str">
        <f>IF(COUNTIF('TATA RAW DATA'!B:B, B36) &gt; 0, 'TATA RAW DATA'!$H$42,
    IF(COUNTIF('JSW RAW DATA'!B:B, B36) &gt; 0, 'TATA RAW DATA'!$H$43,
        IF(COUNTIF('SAIL RAW DATA'!B:B, B36) &gt; 0, 'TATA RAW DATA'!$H$44,
            "Not Found"
        )
    )
)</f>
        <v>Tata Steel</v>
      </c>
      <c r="H36" t="str" cm="1">
        <f t="array" ref="H36">IFERROR(
    IF(_xlfn.XLOOKUP(B36, 'TATA RAW DATA'!$B$1:$B$38, 'TATA RAW DATA'!B35:$B$38, "") = B36, "Tata Steel", ""),
    IFERROR(
        IF(_xlfn.XLOOKUP(B36, 'JSW RAW DATA'!$B$1:$B$38, 'JSW RAW DATA'!B35:B72, "") = B36, "JSW", ""),
        IF(_xlfn.XLOOKUP(B36, 'SAIL RAW DATA'!$B$1:$B$38, 'SAIL RAW DATA'!B35:B72, "") = B36, "Tube Investments", "Not Found")
    )
)</f>
        <v/>
      </c>
    </row>
    <row r="37" spans="1:8" x14ac:dyDescent="0.3">
      <c r="A37" s="32" t="s">
        <v>14</v>
      </c>
      <c r="B37" s="32">
        <v>0.12</v>
      </c>
      <c r="C37" s="32">
        <v>0.2</v>
      </c>
      <c r="D37" s="32">
        <v>0.26</v>
      </c>
      <c r="E37" s="32">
        <v>0.13</v>
      </c>
      <c r="F37" s="32">
        <v>0.1</v>
      </c>
      <c r="G37" s="32" t="str">
        <f>IF(COUNTIF('TATA RAW DATA'!B:B, B37) &gt; 0, 'TATA RAW DATA'!$H$42,
    IF(COUNTIF('JSW RAW DATA'!B:B, B37) &gt; 0, 'TATA RAW DATA'!$H$43,
        IF(COUNTIF('SAIL RAW DATA'!B:B, B37) &gt; 0, 'TATA RAW DATA'!$H$44,
            "Not Found"
        )
    )
)</f>
        <v>Tata Steel</v>
      </c>
      <c r="H37" t="str" cm="1">
        <f t="array" ref="H37">IFERROR(
    IF(_xlfn.XLOOKUP(B37, 'TATA RAW DATA'!$B$1:$B$38, 'TATA RAW DATA'!B36:$B$38, "") = B37, "Tata Steel", ""),
    IFERROR(
        IF(_xlfn.XLOOKUP(B37, 'JSW RAW DATA'!$B$1:$B$38, 'JSW RAW DATA'!B36:B73, "") = B37, "JSW", ""),
        IF(_xlfn.XLOOKUP(B37, 'SAIL RAW DATA'!$B$1:$B$38, 'SAIL RAW DATA'!B36:B73, "") = B37, "Tube Investments", "Not Found")
    )
)</f>
        <v/>
      </c>
    </row>
    <row r="38" spans="1:8" x14ac:dyDescent="0.3">
      <c r="A38" s="32" t="s">
        <v>44</v>
      </c>
      <c r="B38" s="32">
        <v>-2884</v>
      </c>
      <c r="C38" s="32">
        <v>180</v>
      </c>
      <c r="D38" s="32">
        <v>1300</v>
      </c>
      <c r="E38" s="32">
        <v>1569</v>
      </c>
      <c r="F38" s="32">
        <v>-6005</v>
      </c>
      <c r="G38" s="32" t="str">
        <f>IF(COUNTIF('TATA RAW DATA'!B:B, B38) &gt; 0, 'TATA RAW DATA'!$H$42,
    IF(COUNTIF('JSW RAW DATA'!B:B, B38) &gt; 0, 'TATA RAW DATA'!$H$43,
        IF(COUNTIF('SAIL RAW DATA'!B:B, B38) &gt; 0, 'TATA RAW DATA'!$H$44,
            "Not Found"
        )
    )
)</f>
        <v>Tata Steel</v>
      </c>
      <c r="H38" t="str" cm="1">
        <f t="array" ref="H38">IFERROR(
    IF(_xlfn.XLOOKUP(B38, 'TATA RAW DATA'!$B$1:$B$38, 'TATA RAW DATA'!B37:$B$38, "") = B38, "Tata Steel", ""),
    IFERROR(
        IF(_xlfn.XLOOKUP(B38, 'JSW RAW DATA'!$B$1:$B$38, 'JSW RAW DATA'!B37:B74, "") = B38, "JSW", ""),
        IF(_xlfn.XLOOKUP(B38, 'SAIL RAW DATA'!$B$1:$B$38, 'SAIL RAW DATA'!B37:B74, "") = B38, "Tube Investments", "Not Found")
    )
)</f>
        <v/>
      </c>
    </row>
    <row r="39" spans="1:8" x14ac:dyDescent="0.3">
      <c r="A39" s="32" t="s">
        <v>15</v>
      </c>
      <c r="B39" s="32">
        <v>7533</v>
      </c>
      <c r="C39" s="32">
        <v>7607</v>
      </c>
      <c r="D39" s="32">
        <v>5462</v>
      </c>
      <c r="E39" s="32">
        <v>6299</v>
      </c>
      <c r="F39" s="32">
        <v>7508</v>
      </c>
      <c r="G39" s="32" t="str">
        <f>IF(COUNTIF('TATA RAW DATA'!B:B, B39) &gt; 0, 'TATA RAW DATA'!$H$42,
    IF(COUNTIF('JSW RAW DATA'!B:B, B39) &gt; 0, 'TATA RAW DATA'!$H$43,
        IF(COUNTIF('SAIL RAW DATA'!B:B, B39) &gt; 0, 'TATA RAW DATA'!$H$44,
            "Not Found"
        )
    )
)</f>
        <v>Tata Steel</v>
      </c>
      <c r="H39" t="str" cm="1">
        <f t="array" ref="H39">IFERROR(
    IF(_xlfn.XLOOKUP(B39, 'TATA RAW DATA'!$B$1:$B$38, 'TATA RAW DATA'!B38:$B$38, "") = B39, "Tata Steel", ""),
    IFERROR(
        IF(_xlfn.XLOOKUP(B39, 'JSW RAW DATA'!$B$1:$B$38, 'JSW RAW DATA'!B38:B75, "") = B39, "JSW", ""),
        IF(_xlfn.XLOOKUP(B39, 'SAIL RAW DATA'!$B$1:$B$38, 'SAIL RAW DATA'!B38:B75, "") = B39, "Tube Investments", "Not Found")
    )
)</f>
        <v/>
      </c>
    </row>
    <row r="40" spans="1:8" x14ac:dyDescent="0.3">
      <c r="A40" s="32" t="s">
        <v>16</v>
      </c>
      <c r="B40" s="32">
        <v>8441</v>
      </c>
      <c r="C40" s="32">
        <v>9234</v>
      </c>
      <c r="D40" s="32">
        <v>9101</v>
      </c>
      <c r="E40" s="32">
        <v>9335</v>
      </c>
      <c r="F40" s="32">
        <v>9882</v>
      </c>
      <c r="G40" s="32" t="str">
        <f>IF(COUNTIF('TATA RAW DATA'!B:B, B40) &gt; 0, 'TATA RAW DATA'!$H$42,
    IF(COUNTIF('JSW RAW DATA'!B:B, B40) &gt; 0, 'TATA RAW DATA'!$H$43,
        IF(COUNTIF('SAIL RAW DATA'!B:B, B40) &gt; 0, 'TATA RAW DATA'!$H$44,
            "Not Found"
        )
    )
)</f>
        <v>Tata Steel</v>
      </c>
      <c r="H40" t="str" cm="1">
        <f t="array" ref="H40">IFERROR(
    IF(_xlfn.XLOOKUP(B40, 'TATA RAW DATA'!$B$1:$B$38, 'TATA RAW DATA'!B$38:$B39, "") = B40, "Tata Steel", ""),
    IFERROR(
        IF(_xlfn.XLOOKUP(B40, 'JSW RAW DATA'!$B$1:$B$38, 'JSW RAW DATA'!B39:B76, "") = B40, "JSW", ""),
        IF(_xlfn.XLOOKUP(B40, 'SAIL RAW DATA'!$B$1:$B$38, 'SAIL RAW DATA'!B39:B76, "") = B40, "Tube Investments", "Not Found")
    )
)</f>
        <v/>
      </c>
    </row>
    <row r="41" spans="1:8" x14ac:dyDescent="0.3">
      <c r="A41" s="32" t="s">
        <v>17</v>
      </c>
      <c r="B41" s="32">
        <v>-1395</v>
      </c>
      <c r="C41" s="32">
        <v>13844</v>
      </c>
      <c r="D41" s="32">
        <v>50227</v>
      </c>
      <c r="E41" s="32">
        <v>18235</v>
      </c>
      <c r="F41" s="32">
        <v>-1147</v>
      </c>
      <c r="G41" s="32" t="str">
        <f>IF(COUNTIF('TATA RAW DATA'!B:B, B41) &gt; 0, 'TATA RAW DATA'!$H$42,
    IF(COUNTIF('JSW RAW DATA'!B:B, B41) &gt; 0, 'TATA RAW DATA'!$H$43,
        IF(COUNTIF('SAIL RAW DATA'!B:B, B41) &gt; 0, 'TATA RAW DATA'!$H$44,
            "Not Found"
        )
    )
)</f>
        <v>Tata Steel</v>
      </c>
      <c r="H41" t="str" cm="1">
        <f t="array" ref="H41">IFERROR(
    IF(_xlfn.XLOOKUP(B41, 'TATA RAW DATA'!$B$1:$B$38, 'TATA RAW DATA'!B$38:$B40, "") = B41, "Tata Steel", ""),
    IFERROR(
        IF(_xlfn.XLOOKUP(B41, 'JSW RAW DATA'!$B$1:$B$38, 'JSW RAW DATA'!B40:B77, "") = B41, "JSW", ""),
        IF(_xlfn.XLOOKUP(B41, 'SAIL RAW DATA'!$B$1:$B$38, 'SAIL RAW DATA'!B40:B77, "") = B41, "Tube Investments", "Not Found")
    )
)</f>
        <v/>
      </c>
    </row>
    <row r="42" spans="1:8" x14ac:dyDescent="0.3">
      <c r="A42" s="32" t="s">
        <v>18</v>
      </c>
      <c r="B42" s="32">
        <v>-1.84</v>
      </c>
      <c r="C42" s="32">
        <v>0.41</v>
      </c>
      <c r="D42" s="32">
        <v>0.17</v>
      </c>
      <c r="E42" s="32">
        <v>0.56000000000000005</v>
      </c>
      <c r="F42" s="32">
        <v>3.28</v>
      </c>
      <c r="G42" s="32" t="str">
        <f>IF(COUNTIF('TATA RAW DATA'!B:B, B42) &gt; 0, 'TATA RAW DATA'!$H$42,
    IF(COUNTIF('JSW RAW DATA'!B:B, B42) &gt; 0, 'TATA RAW DATA'!$H$43,
        IF(COUNTIF('SAIL RAW DATA'!B:B, B42) &gt; 0, 'TATA RAW DATA'!$H$44,
            "Not Found"
        )
    )
)</f>
        <v>Tata Steel</v>
      </c>
      <c r="H42" t="str" cm="1">
        <f t="array" ref="H42">IFERROR(
    IF(_xlfn.XLOOKUP(B42, 'TATA RAW DATA'!$B$1:$B$38, 'TATA RAW DATA'!B$38:$B41, "") = B42, "Tata Steel", ""),
    IFERROR(
        IF(_xlfn.XLOOKUP(B42, 'JSW RAW DATA'!$B$1:$B$38, 'JSW RAW DATA'!B41:B78, "") = B42, "JSW", ""),
        IF(_xlfn.XLOOKUP(B42, 'SAIL RAW DATA'!$B$1:$B$38, 'SAIL RAW DATA'!B41:B78, "") = B42, "Tube Investments", "Not Found")
    )
)</f>
        <v/>
      </c>
    </row>
    <row r="43" spans="1:8" x14ac:dyDescent="0.3">
      <c r="A43" s="32" t="s">
        <v>29</v>
      </c>
      <c r="B43" s="32">
        <v>1174</v>
      </c>
      <c r="C43" s="32">
        <v>8190</v>
      </c>
      <c r="D43" s="32">
        <v>41749</v>
      </c>
      <c r="E43" s="32">
        <v>8075</v>
      </c>
      <c r="F43" s="32">
        <v>-4910</v>
      </c>
      <c r="G43" s="32" t="str">
        <f>IF(COUNTIF('TATA RAW DATA'!B:B, B43) &gt; 0, 'TATA RAW DATA'!$H$42,
    IF(COUNTIF('JSW RAW DATA'!B:B, B43) &gt; 0, 'TATA RAW DATA'!$H$43,
        IF(COUNTIF('SAIL RAW DATA'!B:B, B43) &gt; 0, 'TATA RAW DATA'!$H$44,
            "Not Found"
        )
    )
)</f>
        <v>Tata Steel</v>
      </c>
      <c r="H43" t="str" cm="1">
        <f t="array" ref="H43">IFERROR(
    IF(_xlfn.XLOOKUP(B43, 'TATA RAW DATA'!$B$1:$B$38, 'TATA RAW DATA'!B$38:$B42, "") = B43, "Tata Steel", ""),
    IFERROR(
        IF(_xlfn.XLOOKUP(B43, 'JSW RAW DATA'!$B$1:$B$38, 'JSW RAW DATA'!B42:B79, "") = B43, "JSW", ""),
        IF(_xlfn.XLOOKUP(B43, 'SAIL RAW DATA'!$B$1:$B$38, 'SAIL RAW DATA'!B42:B79, "") = B43, "Tube Investments", "Not Found")
    )
)</f>
        <v/>
      </c>
    </row>
    <row r="44" spans="1:8" x14ac:dyDescent="0.3">
      <c r="A44" s="32" t="s">
        <v>19</v>
      </c>
      <c r="B44" s="32">
        <v>1.38</v>
      </c>
      <c r="C44" s="32">
        <v>6.26</v>
      </c>
      <c r="D44" s="32">
        <v>32.880000000000003</v>
      </c>
      <c r="E44" s="32">
        <v>7.17</v>
      </c>
      <c r="F44" s="32">
        <v>-3.55</v>
      </c>
      <c r="G44" s="32" t="str">
        <f>IF(COUNTIF('TATA RAW DATA'!B:B, B44) &gt; 0, 'TATA RAW DATA'!$H$42,
    IF(COUNTIF('JSW RAW DATA'!B:B, B44) &gt; 0, 'TATA RAW DATA'!$H$43,
        IF(COUNTIF('SAIL RAW DATA'!B:B, B44) &gt; 0, 'TATA RAW DATA'!$H$44,
            "Not Found"
        )
    )
)</f>
        <v>Tata Steel</v>
      </c>
      <c r="H44" t="str" cm="1">
        <f t="array" ref="H44">IFERROR(
    IF(_xlfn.XLOOKUP(B44, 'TATA RAW DATA'!$B$1:$B$38, 'TATA RAW DATA'!B$38:$B43, "") = B44, "Tata Steel", ""),
    IFERROR(
        IF(_xlfn.XLOOKUP(B44, 'JSW RAW DATA'!$B$1:$B$38, 'JSW RAW DATA'!B43:B80, "") = B44, "JSW", ""),
        IF(_xlfn.XLOOKUP(B44, 'SAIL RAW DATA'!$B$1:$B$38, 'SAIL RAW DATA'!B43:B80, "") = B44, "Tube Investments", "Not Found")
    )
)</f>
        <v/>
      </c>
    </row>
    <row r="45" spans="1:8" x14ac:dyDescent="0.3">
      <c r="A45" s="32" t="s">
        <v>20</v>
      </c>
      <c r="B45" s="32">
        <v>0.74</v>
      </c>
      <c r="C45" s="32">
        <v>0.4</v>
      </c>
      <c r="D45" s="32">
        <v>0.16</v>
      </c>
      <c r="E45" s="32">
        <v>0.5</v>
      </c>
      <c r="F45" s="32">
        <v>-1.01</v>
      </c>
      <c r="G45" s="32" t="str">
        <f>IF(COUNTIF('TATA RAW DATA'!B:B, B45) &gt; 0, 'TATA RAW DATA'!$H$42,
    IF(COUNTIF('JSW RAW DATA'!B:B, B45) &gt; 0, 'TATA RAW DATA'!$H$43,
        IF(COUNTIF('SAIL RAW DATA'!B:B, B45) &gt; 0, 'TATA RAW DATA'!$H$44,
            "Not Found"
        )
    )
)</f>
        <v>Tata Steel</v>
      </c>
      <c r="H45" t="str" cm="1">
        <f t="array" ref="H45">IFERROR(
    IF(_xlfn.XLOOKUP(B45, 'TATA RAW DATA'!$B$1:$B$38, 'TATA RAW DATA'!B$38:$B44, "") = B45, "Tata Steel", ""),
    IFERROR(
        IF(_xlfn.XLOOKUP(B45, 'JSW RAW DATA'!$B$1:$B$38, 'JSW RAW DATA'!B44:B81, "") = B45, "JSW", ""),
        IF(_xlfn.XLOOKUP(B45, 'SAIL RAW DATA'!$B$1:$B$38, 'SAIL RAW DATA'!B44:B81, "") = B45, "Tube Investments", "Not Found")
    )
)</f>
        <v/>
      </c>
    </row>
    <row r="46" spans="1:8" x14ac:dyDescent="0.3">
      <c r="A46" s="32" t="s">
        <v>5</v>
      </c>
      <c r="B46" s="32">
        <v>1145</v>
      </c>
      <c r="C46" s="32">
        <v>1198</v>
      </c>
      <c r="D46" s="32">
        <v>1221</v>
      </c>
      <c r="E46" s="32">
        <v>1221</v>
      </c>
      <c r="F46" s="32">
        <v>1247</v>
      </c>
      <c r="G46" s="32" t="str">
        <f>IF(COUNTIF('TATA RAW DATA'!B:B, B46) &gt; 0, 'TATA RAW DATA'!$H$42,
    IF(COUNTIF('JSW RAW DATA'!B:B, B46) &gt; 0, 'TATA RAW DATA'!$H$43,
        IF(COUNTIF('SAIL RAW DATA'!B:B, B46) &gt; 0, 'TATA RAW DATA'!$H$44,
            "Not Found"
        )
    )
)</f>
        <v>Tata Steel</v>
      </c>
      <c r="H46" t="str" cm="1">
        <f t="array" ref="H46">IFERROR(
    IF(_xlfn.XLOOKUP(B46, 'TATA RAW DATA'!$B$1:$B$38, 'TATA RAW DATA'!B$38:$B45, "") = B46, "Tata Steel", ""),
    IFERROR(
        IF(_xlfn.XLOOKUP(B46, 'JSW RAW DATA'!$B$1:$B$38, 'JSW RAW DATA'!B45:B82, "") = B46, "JSW", ""),
        IF(_xlfn.XLOOKUP(B46, 'SAIL RAW DATA'!$B$1:$B$38, 'SAIL RAW DATA'!B45:B82, "") = B46, "Tube Investments", "Not Found")
    )
)</f>
        <v/>
      </c>
    </row>
    <row r="47" spans="1:8" x14ac:dyDescent="0.3">
      <c r="A47" s="32" t="s">
        <v>6</v>
      </c>
      <c r="B47" s="32">
        <v>72431</v>
      </c>
      <c r="C47" s="32">
        <v>73041</v>
      </c>
      <c r="D47" s="32">
        <v>113222</v>
      </c>
      <c r="E47" s="32">
        <v>101861</v>
      </c>
      <c r="F47" s="32">
        <v>90788</v>
      </c>
      <c r="G47" s="32" t="str">
        <f>IF(COUNTIF('TATA RAW DATA'!B:B, B47) &gt; 0, 'TATA RAW DATA'!$H$42,
    IF(COUNTIF('JSW RAW DATA'!B:B, B47) &gt; 0, 'TATA RAW DATA'!$H$43,
        IF(COUNTIF('SAIL RAW DATA'!B:B, B47) &gt; 0, 'TATA RAW DATA'!$H$44,
            "Not Found"
        )
    )
)</f>
        <v>Tata Steel</v>
      </c>
      <c r="H47" t="str" cm="1">
        <f t="array" ref="H47">IFERROR(
    IF(_xlfn.XLOOKUP(B47, 'TATA RAW DATA'!$B$1:$B$38, 'TATA RAW DATA'!B$38:$B46, "") = B47, "Tata Steel", ""),
    IFERROR(
        IF(_xlfn.XLOOKUP(B47, 'JSW RAW DATA'!$B$1:$B$38, 'JSW RAW DATA'!B46:B83, "") = B47, "JSW", ""),
        IF(_xlfn.XLOOKUP(B47, 'SAIL RAW DATA'!$B$1:$B$38, 'SAIL RAW DATA'!B46:B83, "") = B47, "Tube Investments", "Not Found")
    )
)</f>
        <v/>
      </c>
    </row>
    <row r="48" spans="1:8" x14ac:dyDescent="0.3">
      <c r="A48" s="32" t="s">
        <v>25</v>
      </c>
      <c r="B48" s="32">
        <v>116328</v>
      </c>
      <c r="C48" s="32">
        <v>88501</v>
      </c>
      <c r="D48" s="32">
        <v>75561</v>
      </c>
      <c r="E48" s="32">
        <v>84893</v>
      </c>
      <c r="F48" s="32">
        <v>87082</v>
      </c>
      <c r="G48" s="32" t="str">
        <f>IF(COUNTIF('TATA RAW DATA'!B:B, B48) &gt; 0, 'TATA RAW DATA'!$H$42,
    IF(COUNTIF('JSW RAW DATA'!B:B, B48) &gt; 0, 'TATA RAW DATA'!$H$43,
        IF(COUNTIF('SAIL RAW DATA'!B:B, B48) &gt; 0, 'TATA RAW DATA'!$H$44,
            "Not Found"
        )
    )
)</f>
        <v>Tata Steel</v>
      </c>
      <c r="H48" t="str" cm="1">
        <f t="array" ref="H48">IFERROR(
    IF(_xlfn.XLOOKUP(B48, 'TATA RAW DATA'!$B$1:$B$38, 'TATA RAW DATA'!B$38:$B47, "") = B48, "Tata Steel", ""),
    IFERROR(
        IF(_xlfn.XLOOKUP(B48, 'JSW RAW DATA'!$B$1:$B$38, 'JSW RAW DATA'!B47:B84, "") = B48, "JSW", ""),
        IF(_xlfn.XLOOKUP(B48, 'SAIL RAW DATA'!$B$1:$B$38, 'SAIL RAW DATA'!B47:B84, "") = B48, "Tube Investments", "Not Found")
    )
)</f>
        <v/>
      </c>
    </row>
    <row r="49" spans="1:8" x14ac:dyDescent="0.3">
      <c r="A49" s="32" t="s">
        <v>24</v>
      </c>
      <c r="B49" s="32">
        <v>59245</v>
      </c>
      <c r="C49" s="32">
        <v>81169</v>
      </c>
      <c r="D49" s="32">
        <v>92417</v>
      </c>
      <c r="E49" s="32">
        <v>97421</v>
      </c>
      <c r="F49" s="32">
        <v>90195</v>
      </c>
      <c r="G49" s="32" t="str">
        <f>IF(COUNTIF('TATA RAW DATA'!B:B, B49) &gt; 0, 'TATA RAW DATA'!$H$42,
    IF(COUNTIF('JSW RAW DATA'!B:B, B49) &gt; 0, 'TATA RAW DATA'!$H$43,
        IF(COUNTIF('SAIL RAW DATA'!B:B, B49) &gt; 0, 'TATA RAW DATA'!$H$44,
            "Not Found"
        )
    )
)</f>
        <v>Tata Steel</v>
      </c>
      <c r="H49" t="str" cm="1">
        <f t="array" ref="H49">IFERROR(
    IF(_xlfn.XLOOKUP(B49, 'TATA RAW DATA'!$B$1:$B$38, 'TATA RAW DATA'!B$38:$B48, "") = B49, "Tata Steel", ""),
    IFERROR(
        IF(_xlfn.XLOOKUP(B49, 'JSW RAW DATA'!$B$1:$B$38, 'JSW RAW DATA'!B48:B85, "") = B49, "JSW", ""),
        IF(_xlfn.XLOOKUP(B49, 'SAIL RAW DATA'!$B$1:$B$38, 'SAIL RAW DATA'!B48:B85, "") = B49, "Tube Investments", "Not Found")
    )
)</f>
        <v/>
      </c>
    </row>
    <row r="50" spans="1:8" x14ac:dyDescent="0.3">
      <c r="A50" s="32" t="s">
        <v>7</v>
      </c>
      <c r="B50" s="32">
        <v>249149</v>
      </c>
      <c r="C50" s="32">
        <v>243909</v>
      </c>
      <c r="D50" s="32">
        <v>282422</v>
      </c>
      <c r="E50" s="32">
        <v>285396</v>
      </c>
      <c r="F50" s="32">
        <v>269312</v>
      </c>
      <c r="G50" s="32" t="str">
        <f>IF(COUNTIF('TATA RAW DATA'!B:B, B50) &gt; 0, 'TATA RAW DATA'!$H$42,
    IF(COUNTIF('JSW RAW DATA'!B:B, B50) &gt; 0, 'TATA RAW DATA'!$H$43,
        IF(COUNTIF('SAIL RAW DATA'!B:B, B50) &gt; 0, 'TATA RAW DATA'!$H$44,
            "Not Found"
        )
    )
)</f>
        <v>Tata Steel</v>
      </c>
      <c r="H50" t="str" cm="1">
        <f t="array" ref="H50">IFERROR(
    IF(_xlfn.XLOOKUP(B50, 'TATA RAW DATA'!$B$1:$B$38, 'TATA RAW DATA'!B$38:$B49, "") = B50, "Tata Steel", ""),
    IFERROR(
        IF(_xlfn.XLOOKUP(B50, 'JSW RAW DATA'!$B$1:$B$38, 'JSW RAW DATA'!B49:B86, "") = B50, "JSW", ""),
        IF(_xlfn.XLOOKUP(B50, 'SAIL RAW DATA'!$B$1:$B$38, 'SAIL RAW DATA'!B49:B86, "") = B50, "Tube Investments", "Not Found")
    )
)</f>
        <v/>
      </c>
    </row>
    <row r="51" spans="1:8" x14ac:dyDescent="0.3">
      <c r="A51" s="32" t="s">
        <v>41</v>
      </c>
      <c r="B51" s="32">
        <v>134551</v>
      </c>
      <c r="C51" s="32">
        <v>135775</v>
      </c>
      <c r="D51" s="32">
        <v>133288</v>
      </c>
      <c r="E51" s="32">
        <v>146621</v>
      </c>
      <c r="F51" s="32">
        <v>148814</v>
      </c>
      <c r="G51" s="32" t="str">
        <f>IF(COUNTIF('TATA RAW DATA'!B:B, B51) &gt; 0, 'TATA RAW DATA'!$H$42,
    IF(COUNTIF('JSW RAW DATA'!B:B, B51) &gt; 0, 'TATA RAW DATA'!$H$43,
        IF(COUNTIF('SAIL RAW DATA'!B:B, B51) &gt; 0, 'TATA RAW DATA'!$H$44,
            "Not Found"
        )
    )
)</f>
        <v>Tata Steel</v>
      </c>
      <c r="H51" t="str" cm="1">
        <f t="array" ref="H51">IFERROR(
    IF(_xlfn.XLOOKUP(B51, 'TATA RAW DATA'!$B$1:$B$38, 'TATA RAW DATA'!B$38:$B50, "") = B51, "Tata Steel", ""),
    IFERROR(
        IF(_xlfn.XLOOKUP(B51, 'JSW RAW DATA'!$B$1:$B$38, 'JSW RAW DATA'!B50:B87, "") = B51, "JSW", ""),
        IF(_xlfn.XLOOKUP(B51, 'SAIL RAW DATA'!$B$1:$B$38, 'SAIL RAW DATA'!B50:B87, "") = B51, "Tube Investments", "Not Found")
    )
)</f>
        <v/>
      </c>
    </row>
    <row r="52" spans="1:8" x14ac:dyDescent="0.3">
      <c r="A52" s="32" t="s">
        <v>8</v>
      </c>
      <c r="B52" s="32">
        <v>19497</v>
      </c>
      <c r="C52" s="32">
        <v>19007</v>
      </c>
      <c r="D52" s="32">
        <v>22046</v>
      </c>
      <c r="E52" s="32">
        <v>31213</v>
      </c>
      <c r="F52" s="32">
        <v>34356</v>
      </c>
      <c r="G52" s="32" t="str">
        <f>IF(COUNTIF('TATA RAW DATA'!B:B, B52) &gt; 0, 'TATA RAW DATA'!$H$42,
    IF(COUNTIF('JSW RAW DATA'!B:B, B52) &gt; 0, 'TATA RAW DATA'!$H$43,
        IF(COUNTIF('SAIL RAW DATA'!B:B, B52) &gt; 0, 'TATA RAW DATA'!$H$44,
            "Not Found"
        )
    )
)</f>
        <v>Tata Steel</v>
      </c>
      <c r="H52" t="str" cm="1">
        <f t="array" ref="H52">IFERROR(
    IF(_xlfn.XLOOKUP(B52, 'TATA RAW DATA'!$B$1:$B$38, 'TATA RAW DATA'!B$38:$B51, "") = B52, "Tata Steel", ""),
    IFERROR(
        IF(_xlfn.XLOOKUP(B52, 'JSW RAW DATA'!$B$1:$B$38, 'JSW RAW DATA'!B51:B88, "") = B52, "JSW", ""),
        IF(_xlfn.XLOOKUP(B52, 'SAIL RAW DATA'!$B$1:$B$38, 'SAIL RAW DATA'!B51:B88, "") = B52, "Tube Investments", "Not Found")
    )
)</f>
        <v/>
      </c>
    </row>
    <row r="53" spans="1:8" x14ac:dyDescent="0.3">
      <c r="A53" s="32" t="s">
        <v>9</v>
      </c>
      <c r="B53" s="32">
        <v>6285</v>
      </c>
      <c r="C53" s="32">
        <v>10682</v>
      </c>
      <c r="D53" s="32">
        <v>13140</v>
      </c>
      <c r="E53" s="32">
        <v>8410</v>
      </c>
      <c r="F53" s="32">
        <v>6258</v>
      </c>
      <c r="G53" s="32" t="str">
        <f>IF(COUNTIF('TATA RAW DATA'!B:B, B53) &gt; 0, 'TATA RAW DATA'!$H$42,
    IF(COUNTIF('JSW RAW DATA'!B:B, B53) &gt; 0, 'TATA RAW DATA'!$H$43,
        IF(COUNTIF('SAIL RAW DATA'!B:B, B53) &gt; 0, 'TATA RAW DATA'!$H$44,
            "Not Found"
        )
    )
)</f>
        <v>Tata Steel</v>
      </c>
      <c r="H53" t="str" cm="1">
        <f t="array" ref="H53">IFERROR(
    IF(_xlfn.XLOOKUP(B53, 'TATA RAW DATA'!$B$1:$B$38, 'TATA RAW DATA'!B$38:$B52, "") = B53, "Tata Steel", ""),
    IFERROR(
        IF(_xlfn.XLOOKUP(B53, 'JSW RAW DATA'!$B$1:$B$38, 'JSW RAW DATA'!B52:B89, "") = B53, "JSW", ""),
        IF(_xlfn.XLOOKUP(B53, 'SAIL RAW DATA'!$B$1:$B$38, 'SAIL RAW DATA'!B52:B89, "") = B53, "Tube Investments", "Not Found")
    )
)</f>
        <v/>
      </c>
    </row>
    <row r="54" spans="1:8" x14ac:dyDescent="0.3">
      <c r="A54" s="32" t="s">
        <v>45</v>
      </c>
      <c r="B54" s="32">
        <v>88816</v>
      </c>
      <c r="C54" s="32">
        <v>78445</v>
      </c>
      <c r="D54" s="32">
        <v>113948</v>
      </c>
      <c r="E54" s="32">
        <v>99151</v>
      </c>
      <c r="F54" s="32">
        <v>79885</v>
      </c>
      <c r="G54" s="32" t="str">
        <f>IF(COUNTIF('TATA RAW DATA'!B:B, B54) &gt; 0, 'TATA RAW DATA'!$H$42,
    IF(COUNTIF('JSW RAW DATA'!B:B, B54) &gt; 0, 'TATA RAW DATA'!$H$43,
        IF(COUNTIF('SAIL RAW DATA'!B:B, B54) &gt; 0, 'TATA RAW DATA'!$H$44,
            "Not Found"
        )
    )
)</f>
        <v>Tata Steel</v>
      </c>
      <c r="H54" t="str" cm="1">
        <f t="array" ref="H54">IFERROR(
    IF(_xlfn.XLOOKUP(B54, 'TATA RAW DATA'!$B$1:$B$38, 'TATA RAW DATA'!B$38:$B53, "") = B54, "Tata Steel", ""),
    IFERROR(
        IF(_xlfn.XLOOKUP(B54, 'JSW RAW DATA'!$B$1:$B$38, 'JSW RAW DATA'!B53:B90, "") = B54, "JSW", ""),
        IF(_xlfn.XLOOKUP(B54, 'SAIL RAW DATA'!$B$1:$B$38, 'SAIL RAW DATA'!B53:B90, "") = B54, "Tube Investments", "Not Found")
    )
)</f>
        <v/>
      </c>
    </row>
    <row r="55" spans="1:8" x14ac:dyDescent="0.3">
      <c r="A55" s="32" t="s">
        <v>10</v>
      </c>
      <c r="B55" s="32">
        <v>249149</v>
      </c>
      <c r="C55" s="32">
        <v>243909</v>
      </c>
      <c r="D55" s="32">
        <v>282422</v>
      </c>
      <c r="E55" s="32">
        <v>285396</v>
      </c>
      <c r="F55" s="32">
        <v>269312</v>
      </c>
      <c r="G55" s="32" t="str">
        <f>IF(COUNTIF('TATA RAW DATA'!B:B, B55) &gt; 0, 'TATA RAW DATA'!$H$42,
    IF(COUNTIF('JSW RAW DATA'!B:B, B55) &gt; 0, 'TATA RAW DATA'!$H$43,
        IF(COUNTIF('SAIL RAW DATA'!B:B, B55) &gt; 0, 'TATA RAW DATA'!$H$44,
            "Not Found"
        )
    )
)</f>
        <v>Tata Steel</v>
      </c>
      <c r="H55" t="str" cm="1">
        <f t="array" ref="H55">IFERROR(
    IF(_xlfn.XLOOKUP(B55, 'TATA RAW DATA'!$B$1:$B$38, 'TATA RAW DATA'!B$38:$B54, "") = B55, "Tata Steel", ""),
    IFERROR(
        IF(_xlfn.XLOOKUP(B55, 'JSW RAW DATA'!$B$1:$B$38, 'JSW RAW DATA'!B54:B91, "") = B55, "JSW", ""),
        IF(_xlfn.XLOOKUP(B55, 'SAIL RAW DATA'!$B$1:$B$38, 'SAIL RAW DATA'!B54:B91, "") = B55, "Tube Investments", "Not Found")
    )
)</f>
        <v/>
      </c>
    </row>
    <row r="56" spans="1:8" x14ac:dyDescent="0.3">
      <c r="A56" s="32" t="s">
        <v>46</v>
      </c>
      <c r="B56" s="32">
        <v>20169</v>
      </c>
      <c r="C56" s="32">
        <v>44327</v>
      </c>
      <c r="D56" s="32">
        <v>44381</v>
      </c>
      <c r="E56" s="32">
        <v>21683</v>
      </c>
      <c r="F56" s="32">
        <v>20301</v>
      </c>
      <c r="G56" s="32" t="str">
        <f>IF(COUNTIF('TATA RAW DATA'!B:B, B56) &gt; 0, 'TATA RAW DATA'!$H$42,
    IF(COUNTIF('JSW RAW DATA'!B:B, B56) &gt; 0, 'TATA RAW DATA'!$H$43,
        IF(COUNTIF('SAIL RAW DATA'!B:B, B56) &gt; 0, 'TATA RAW DATA'!$H$44,
            "Not Found"
        )
    )
)</f>
        <v>Tata Steel</v>
      </c>
      <c r="H56" t="str" cm="1">
        <f t="array" ref="H56">IFERROR(
    IF(_xlfn.XLOOKUP(B56, 'TATA RAW DATA'!$B$1:$B$38, 'TATA RAW DATA'!B$38:$B55, "") = B56, "Tata Steel", ""),
    IFERROR(
        IF(_xlfn.XLOOKUP(B56, 'JSW RAW DATA'!$B$1:$B$38, 'JSW RAW DATA'!B55:B92, "") = B56, "JSW", ""),
        IF(_xlfn.XLOOKUP(B56, 'SAIL RAW DATA'!$B$1:$B$38, 'SAIL RAW DATA'!B55:B92, "") = B56, "Tube Investments", "Not Found")
    )
)</f>
        <v/>
      </c>
    </row>
    <row r="57" spans="1:8" x14ac:dyDescent="0.3">
      <c r="A57" s="32" t="s">
        <v>47</v>
      </c>
      <c r="B57" s="32">
        <v>-14012</v>
      </c>
      <c r="C57" s="32">
        <v>-9437</v>
      </c>
      <c r="D57" s="32">
        <v>-10905</v>
      </c>
      <c r="E57" s="32">
        <v>-18179</v>
      </c>
      <c r="F57" s="32">
        <v>-14253</v>
      </c>
      <c r="G57" s="32" t="str">
        <f>IF(COUNTIF('TATA RAW DATA'!B:B, B57) &gt; 0, 'TATA RAW DATA'!$H$42,
    IF(COUNTIF('JSW RAW DATA'!B:B, B57) &gt; 0, 'TATA RAW DATA'!$H$43,
        IF(COUNTIF('SAIL RAW DATA'!B:B, B57) &gt; 0, 'TATA RAW DATA'!$H$44,
            "Not Found"
        )
    )
)</f>
        <v>Tata Steel</v>
      </c>
      <c r="H57" t="str" cm="1">
        <f t="array" ref="H57">IFERROR(
    IF(_xlfn.XLOOKUP(B57, 'TATA RAW DATA'!$B$1:$B$38, 'TATA RAW DATA'!B$38:$B56, "") = B57, "Tata Steel", ""),
    IFERROR(
        IF(_xlfn.XLOOKUP(B57, 'JSW RAW DATA'!$B$1:$B$38, 'JSW RAW DATA'!B56:B93, "") = B57, "JSW", ""),
        IF(_xlfn.XLOOKUP(B57, 'SAIL RAW DATA'!$B$1:$B$38, 'SAIL RAW DATA'!B56:B93, "") = B57, "Tube Investments", "Not Found")
    )
)</f>
        <v/>
      </c>
    </row>
    <row r="58" spans="1:8" x14ac:dyDescent="0.3">
      <c r="A58" s="32" t="s">
        <v>48</v>
      </c>
      <c r="B58" s="32">
        <v>-1695</v>
      </c>
      <c r="C58" s="32">
        <v>-37090</v>
      </c>
      <c r="D58" s="32">
        <v>-23401</v>
      </c>
      <c r="E58" s="32">
        <v>-6981</v>
      </c>
      <c r="F58" s="32">
        <v>-11097</v>
      </c>
      <c r="G58" s="32" t="str">
        <f>IF(COUNTIF('TATA RAW DATA'!B:B, B58) &gt; 0, 'TATA RAW DATA'!$H$42,
    IF(COUNTIF('JSW RAW DATA'!B:B, B58) &gt; 0, 'TATA RAW DATA'!$H$43,
        IF(COUNTIF('SAIL RAW DATA'!B:B, B58) &gt; 0, 'TATA RAW DATA'!$H$44,
            "Not Found"
        )
    )
)</f>
        <v>Tata Steel</v>
      </c>
      <c r="H58" t="str" cm="1">
        <f t="array" ref="H58">IFERROR(
    IF(_xlfn.XLOOKUP(B58, 'TATA RAW DATA'!$B$1:$B$38, 'TATA RAW DATA'!B$38:$B57, "") = B58, "Tata Steel", ""),
    IFERROR(
        IF(_xlfn.XLOOKUP(B58, 'JSW RAW DATA'!$B$1:$B$38, 'JSW RAW DATA'!B57:B94, "") = B58, "JSW", ""),
        IF(_xlfn.XLOOKUP(B58, 'SAIL RAW DATA'!$B$1:$B$38, 'SAIL RAW DATA'!B57:B94, "") = B58, "Tube Investments", "Not Found")
    )
)</f>
        <v/>
      </c>
    </row>
    <row r="59" spans="1:8" x14ac:dyDescent="0.3">
      <c r="A59" s="32" t="s">
        <v>12</v>
      </c>
      <c r="B59" s="32">
        <v>4462</v>
      </c>
      <c r="C59" s="32">
        <v>-2200</v>
      </c>
      <c r="D59" s="32">
        <v>10075</v>
      </c>
      <c r="E59" s="32">
        <v>-3477</v>
      </c>
      <c r="F59" s="32">
        <v>-5049</v>
      </c>
      <c r="G59" s="32" t="str">
        <f>IF(COUNTIF('TATA RAW DATA'!B:B, B59) &gt; 0, 'TATA RAW DATA'!$H$42,
    IF(COUNTIF('JSW RAW DATA'!B:B, B59) &gt; 0, 'TATA RAW DATA'!$H$43,
        IF(COUNTIF('SAIL RAW DATA'!B:B, B59) &gt; 0, 'TATA RAW DATA'!$H$44,
            "Not Found"
        )
    )
)</f>
        <v>Tata Steel</v>
      </c>
      <c r="H59" t="str" cm="1">
        <f t="array" ref="H59">IFERROR(
    IF(_xlfn.XLOOKUP(B59, 'TATA RAW DATA'!$B$1:$B$38, 'TATA RAW DATA'!B$38:$B58, "") = B59, "Tata Steel", ""),
    IFERROR(
        IF(_xlfn.XLOOKUP(B59, 'JSW RAW DATA'!$B$1:$B$38, 'JSW RAW DATA'!B58:B95, "") = B59, "JSW", ""),
        IF(_xlfn.XLOOKUP(B59, 'SAIL RAW DATA'!$B$1:$B$38, 'SAIL RAW DATA'!B58:B95, "") = B59, "Tube Investments", "Not Found")
    )
)</f>
        <v/>
      </c>
    </row>
    <row r="60" spans="1:8" x14ac:dyDescent="0.3">
      <c r="A60" s="32" t="s">
        <v>49</v>
      </c>
      <c r="B60" s="32">
        <v>0.34410000000000002</v>
      </c>
      <c r="C60" s="32">
        <v>0.34410000000000002</v>
      </c>
      <c r="D60" s="32">
        <v>0.3392</v>
      </c>
      <c r="E60" s="32">
        <v>0.33900000000000002</v>
      </c>
      <c r="F60" s="32">
        <v>0.33189999999999997</v>
      </c>
      <c r="G60" s="32" t="str">
        <f>IF(COUNTIF('TATA RAW DATA'!B:B, B60) &gt; 0, 'TATA RAW DATA'!$H$42,
    IF(COUNTIF('JSW RAW DATA'!B:B, B60) &gt; 0, 'TATA RAW DATA'!$H$43,
        IF(COUNTIF('SAIL RAW DATA'!B:B, B60) &gt; 0, 'TATA RAW DATA'!$H$44,
            "Not Found"
        )
    )
)</f>
        <v>Tata Steel</v>
      </c>
      <c r="H60" t="str" cm="1">
        <f t="array" ref="H60">IFERROR(
    IF(_xlfn.XLOOKUP(B60, 'TATA RAW DATA'!$B$1:$B$38, 'TATA RAW DATA'!B$38:$B59, "") = B60, "Tata Steel", ""),
    IFERROR(
        IF(_xlfn.XLOOKUP(B60, 'JSW RAW DATA'!$B$1:$B$38, 'JSW RAW DATA'!B59:B96, "") = B60, "JSW", ""),
        IF(_xlfn.XLOOKUP(B60, 'SAIL RAW DATA'!$B$1:$B$38, 'SAIL RAW DATA'!B59:B96, "") = B60, "Tube Investments", "Not Found")
    )
)</f>
        <v/>
      </c>
    </row>
    <row r="61" spans="1:8" x14ac:dyDescent="0.3">
      <c r="A61" s="32" t="s">
        <v>50</v>
      </c>
      <c r="B61" s="32">
        <v>0.1239</v>
      </c>
      <c r="C61" s="32">
        <v>0.18559999999999999</v>
      </c>
      <c r="D61" s="32">
        <v>0.22869999999999999</v>
      </c>
      <c r="E61" s="32">
        <v>0.20619999999999999</v>
      </c>
      <c r="F61" s="32">
        <v>0.1961</v>
      </c>
      <c r="G61" s="32" t="str">
        <f>IF(COUNTIF('TATA RAW DATA'!B:B, B61) &gt; 0, 'TATA RAW DATA'!$H$42,
    IF(COUNTIF('JSW RAW DATA'!B:B, B61) &gt; 0, 'TATA RAW DATA'!$H$43,
        IF(COUNTIF('SAIL RAW DATA'!B:B, B61) &gt; 0, 'TATA RAW DATA'!$H$44,
            "Not Found"
        )
    )
)</f>
        <v>Tata Steel</v>
      </c>
      <c r="H61" t="str" cm="1">
        <f t="array" ref="H61">IFERROR(
    IF(_xlfn.XLOOKUP(B61, 'TATA RAW DATA'!$B$1:$B$38, 'TATA RAW DATA'!B$38:$B60, "") = B61, "Tata Steel", ""),
    IFERROR(
        IF(_xlfn.XLOOKUP(B61, 'JSW RAW DATA'!$B$1:$B$38, 'JSW RAW DATA'!B60:B97, "") = B61, "JSW", ""),
        IF(_xlfn.XLOOKUP(B61, 'SAIL RAW DATA'!$B$1:$B$38, 'SAIL RAW DATA'!B60:B97, "") = B61, "Tube Investments", "Not Found")
    )
)</f>
        <v/>
      </c>
    </row>
    <row r="62" spans="1:8" x14ac:dyDescent="0.3">
      <c r="A62" s="32" t="s">
        <v>51</v>
      </c>
      <c r="B62" s="32">
        <v>0.29659999999999997</v>
      </c>
      <c r="C62" s="32">
        <v>0.25159999999999999</v>
      </c>
      <c r="D62" s="32">
        <v>0.2041</v>
      </c>
      <c r="E62" s="32">
        <v>0.20680000000000001</v>
      </c>
      <c r="F62" s="32">
        <v>0.2351</v>
      </c>
      <c r="G62" s="32" t="str">
        <f>IF(COUNTIF('TATA RAW DATA'!B:B, B62) &gt; 0, 'TATA RAW DATA'!$H$42,
    IF(COUNTIF('JSW RAW DATA'!B:B, B62) &gt; 0, 'TATA RAW DATA'!$H$43,
        IF(COUNTIF('SAIL RAW DATA'!B:B, B62) &gt; 0, 'TATA RAW DATA'!$H$44,
            "Not Found"
        )
    )
)</f>
        <v>Tata Steel</v>
      </c>
      <c r="H62" t="str" cm="1">
        <f t="array" ref="H62">IFERROR(
    IF(_xlfn.XLOOKUP(B62, 'TATA RAW DATA'!$B$1:$B$38, 'TATA RAW DATA'!B$38:$B61, "") = B62, "Tata Steel", ""),
    IFERROR(
        IF(_xlfn.XLOOKUP(B62, 'JSW RAW DATA'!$B$1:$B$38, 'JSW RAW DATA'!B61:B98, "") = B62, "JSW", ""),
        IF(_xlfn.XLOOKUP(B62, 'SAIL RAW DATA'!$B$1:$B$38, 'SAIL RAW DATA'!B61:B98, "") = B62, "Tube Investments", "Not Found")
    )
)</f>
        <v/>
      </c>
    </row>
    <row r="63" spans="1:8" x14ac:dyDescent="0.3">
      <c r="A63" s="32" t="s">
        <v>52</v>
      </c>
      <c r="B63" s="32">
        <v>2.2000000000000001E-3</v>
      </c>
      <c r="C63" s="32">
        <v>2.5000000000000001E-3</v>
      </c>
      <c r="D63" s="32">
        <v>1E-3</v>
      </c>
      <c r="E63" s="32">
        <v>1.6000000000000001E-3</v>
      </c>
      <c r="F63" s="32">
        <v>1.6000000000000001E-3</v>
      </c>
      <c r="G63" s="32" t="str">
        <f>IF(COUNTIF('TATA RAW DATA'!B:B, B63) &gt; 0, 'TATA RAW DATA'!$H$42,
    IF(COUNTIF('JSW RAW DATA'!B:B, B63) &gt; 0, 'TATA RAW DATA'!$H$43,
        IF(COUNTIF('SAIL RAW DATA'!B:B, B63) &gt; 0, 'TATA RAW DATA'!$H$44,
            "Not Found"
        )
    )
)</f>
        <v>Tata Steel</v>
      </c>
      <c r="H63" t="str" cm="1">
        <f t="array" ref="H63">IFERROR(
    IF(_xlfn.XLOOKUP(B63, 'TATA RAW DATA'!$B$1:$B$38, 'TATA RAW DATA'!B$38:$B62, "") = B63, "Tata Steel", ""),
    IFERROR(
        IF(_xlfn.XLOOKUP(B63, 'JSW RAW DATA'!$B$1:$B$38, 'JSW RAW DATA'!B62:B99, "") = B63, "JSW", ""),
        IF(_xlfn.XLOOKUP(B63, 'SAIL RAW DATA'!$B$1:$B$38, 'SAIL RAW DATA'!B62:B99, "") = B63, "Tube Investments", "Not Found")
    )
)</f>
        <v/>
      </c>
    </row>
    <row r="64" spans="1:8" x14ac:dyDescent="0.3">
      <c r="A64" s="32" t="s">
        <v>53</v>
      </c>
      <c r="B64" s="32">
        <v>0.23319999999999999</v>
      </c>
      <c r="C64" s="32">
        <v>0.2162</v>
      </c>
      <c r="D64" s="32">
        <v>0.22700000000000001</v>
      </c>
      <c r="E64" s="32">
        <v>0.24629999999999999</v>
      </c>
      <c r="F64" s="32">
        <v>0.23519999999999999</v>
      </c>
      <c r="G64" s="32" t="str">
        <f>IF(COUNTIF('TATA RAW DATA'!B:B, B64) &gt; 0, 'TATA RAW DATA'!$H$42,
    IF(COUNTIF('JSW RAW DATA'!B:B, B64) &gt; 0, 'TATA RAW DATA'!$H$43,
        IF(COUNTIF('SAIL RAW DATA'!B:B, B64) &gt; 0, 'TATA RAW DATA'!$H$44,
            "Not Found"
        )
    )
)</f>
        <v>Tata Steel</v>
      </c>
      <c r="H64" t="str" cm="1">
        <f t="array" ref="H64">IFERROR(
    IF(_xlfn.XLOOKUP(B64, 'TATA RAW DATA'!$B$1:$B$38, 'TATA RAW DATA'!B$38:$B63, "") = B64, "Tata Steel", ""),
    IFERROR(
        IF(_xlfn.XLOOKUP(B64, 'JSW RAW DATA'!$B$1:$B$38, 'JSW RAW DATA'!B63:B100, "") = B64, "JSW", ""),
        IF(_xlfn.XLOOKUP(B64, 'SAIL RAW DATA'!$B$1:$B$38, 'SAIL RAW DATA'!B63:B100, "") = B64, "Tube Investments", "Not Found")
    )
)</f>
        <v/>
      </c>
    </row>
    <row r="65" spans="1:8" x14ac:dyDescent="0.3">
      <c r="A65" s="32" t="s">
        <v>11</v>
      </c>
      <c r="B65" s="32">
        <v>896919</v>
      </c>
      <c r="C65" s="32">
        <v>873198</v>
      </c>
      <c r="D65" s="32">
        <v>1587315</v>
      </c>
      <c r="E65" s="32">
        <v>3644090</v>
      </c>
      <c r="F65" s="32">
        <v>4717442</v>
      </c>
      <c r="G65" s="32" t="str">
        <f>IF(COUNTIF('TATA RAW DATA'!B:B, B65) &gt; 0, 'TATA RAW DATA'!$H$42,
    IF(COUNTIF('JSW RAW DATA'!B:B, B65) &gt; 0, 'TATA RAW DATA'!$H$43,
        IF(COUNTIF('SAIL RAW DATA'!B:B, B65) &gt; 0, 'TATA RAW DATA'!$H$44,
            "Not Found"
        )
    )
)</f>
        <v>Tata Steel</v>
      </c>
      <c r="H65" t="str" cm="1">
        <f t="array" ref="H65">IFERROR(
    IF(_xlfn.XLOOKUP(B98, 'TATA RAW DATA'!$B$1:$B$38, 'TATA RAW DATA'!B$38:$B64, "") = B98, "Tata Steel", ""),
    IFERROR(
        IF(_xlfn.XLOOKUP(B98, 'JSW RAW DATA'!$B$1:$B$38, 'JSW RAW DATA'!B64:B101, "") = B98, "JSW", ""),
        IF(_xlfn.XLOOKUP(B98, 'SAIL RAW DATA'!$B$1:$B$38, 'SAIL RAW DATA'!B64:B101, "") = B98, "Tube Investments", "Not Found")
    )
)</f>
        <v/>
      </c>
    </row>
    <row r="66" spans="1:8" x14ac:dyDescent="0.3">
      <c r="A66" s="32" t="s">
        <v>35</v>
      </c>
      <c r="B66" s="32">
        <v>73326</v>
      </c>
      <c r="C66" s="32">
        <v>79839</v>
      </c>
      <c r="D66" s="32">
        <v>146371</v>
      </c>
      <c r="E66" s="32">
        <v>165960</v>
      </c>
      <c r="F66" s="32">
        <v>175006</v>
      </c>
      <c r="G66" s="32" t="str">
        <f>IF(COUNTIF('TATA RAW DATA'!B:B, B66) &gt; 0, 'TATA RAW DATA'!$H$42,
    IF(COUNTIF('JSW RAW DATA'!B:B, B66) &gt; 0, 'TATA RAW DATA'!$H$43,
        IF(COUNTIF('SAIL RAW DATA'!B:B, B66) &gt; 0, 'TATA RAW DATA'!$H$44,
            "Not Found"
        )
    )
)</f>
        <v>JSW Steel Ltd</v>
      </c>
    </row>
    <row r="67" spans="1:8" x14ac:dyDescent="0.3">
      <c r="A67" s="32" t="s">
        <v>43</v>
      </c>
      <c r="B67" s="32">
        <v>61513</v>
      </c>
      <c r="C67" s="32">
        <v>59661</v>
      </c>
      <c r="D67" s="32">
        <v>107257</v>
      </c>
      <c r="E67" s="32">
        <v>147490</v>
      </c>
      <c r="F67" s="32">
        <v>146849</v>
      </c>
      <c r="G67" s="32" t="str">
        <f>IF(COUNTIF('TATA RAW DATA'!B:B, B67) &gt; 0, 'TATA RAW DATA'!$H$42,
    IF(COUNTIF('JSW RAW DATA'!B:B, B67) &gt; 0, 'TATA RAW DATA'!$H$43,
        IF(COUNTIF('SAIL RAW DATA'!B:B, B67) &gt; 0, 'TATA RAW DATA'!$H$44,
            "Not Found"
        )
    )
)</f>
        <v>JSW Steel Ltd</v>
      </c>
    </row>
    <row r="68" spans="1:8" x14ac:dyDescent="0.3">
      <c r="A68" s="32" t="s">
        <v>13</v>
      </c>
      <c r="B68" s="32">
        <v>11813</v>
      </c>
      <c r="C68" s="32">
        <v>20178</v>
      </c>
      <c r="D68" s="32">
        <v>39114</v>
      </c>
      <c r="E68" s="32">
        <v>18470</v>
      </c>
      <c r="F68" s="32">
        <v>28157</v>
      </c>
      <c r="G68" s="32" t="str">
        <f>IF(COUNTIF('TATA RAW DATA'!B:B, B68) &gt; 0, 'TATA RAW DATA'!$H$42,
    IF(COUNTIF('JSW RAW DATA'!B:B, B68) &gt; 0, 'TATA RAW DATA'!$H$43,
        IF(COUNTIF('SAIL RAW DATA'!B:B, B68) &gt; 0, 'TATA RAW DATA'!$H$44,
            "Not Found"
        )
    )
)</f>
        <v>JSW Steel Ltd</v>
      </c>
    </row>
    <row r="69" spans="1:8" x14ac:dyDescent="0.3">
      <c r="A69" s="32" t="s">
        <v>14</v>
      </c>
      <c r="B69" s="32">
        <v>0.16</v>
      </c>
      <c r="C69" s="32">
        <v>0.25</v>
      </c>
      <c r="D69" s="32">
        <v>0.27</v>
      </c>
      <c r="E69" s="32">
        <v>0.11</v>
      </c>
      <c r="F69" s="32">
        <v>0.16</v>
      </c>
      <c r="G69" s="32" t="str">
        <f>IF(COUNTIF('TATA RAW DATA'!B:B, B69) &gt; 0, 'TATA RAW DATA'!$H$42,
    IF(COUNTIF('JSW RAW DATA'!B:B, B69) &gt; 0, 'TATA RAW DATA'!$H$43,
        IF(COUNTIF('SAIL RAW DATA'!B:B, B69) &gt; 0, 'TATA RAW DATA'!$H$44,
            "Not Found"
        )
    )
)</f>
        <v>JSW Steel Ltd</v>
      </c>
    </row>
    <row r="70" spans="1:8" x14ac:dyDescent="0.3">
      <c r="A70" s="32" t="s">
        <v>44</v>
      </c>
      <c r="B70" s="32">
        <v>-289</v>
      </c>
      <c r="C70" s="32">
        <v>473</v>
      </c>
      <c r="D70" s="32">
        <v>1600</v>
      </c>
      <c r="E70" s="32">
        <v>1561</v>
      </c>
      <c r="F70" s="32">
        <v>1500</v>
      </c>
      <c r="G70" s="32" t="str">
        <f>IF(COUNTIF('TATA RAW DATA'!B:B, B70) &gt; 0, 'TATA RAW DATA'!$H$42,
    IF(COUNTIF('JSW RAW DATA'!B:B, B70) &gt; 0, 'TATA RAW DATA'!$H$43,
        IF(COUNTIF('SAIL RAW DATA'!B:B, B70) &gt; 0, 'TATA RAW DATA'!$H$44,
            "Not Found"
        )
    )
)</f>
        <v>JSW Steel Ltd</v>
      </c>
    </row>
    <row r="71" spans="1:8" x14ac:dyDescent="0.3">
      <c r="A71" s="32" t="s">
        <v>15</v>
      </c>
      <c r="B71" s="32">
        <v>4265</v>
      </c>
      <c r="C71" s="32">
        <v>3957</v>
      </c>
      <c r="D71" s="32">
        <v>4968</v>
      </c>
      <c r="E71" s="32">
        <v>6902</v>
      </c>
      <c r="F71" s="32">
        <v>8105</v>
      </c>
      <c r="G71" s="32" t="str">
        <f>IF(COUNTIF('TATA RAW DATA'!B:B, B71) &gt; 0, 'TATA RAW DATA'!$H$42,
    IF(COUNTIF('JSW RAW DATA'!B:B, B71) &gt; 0, 'TATA RAW DATA'!$H$43,
        IF(COUNTIF('SAIL RAW DATA'!B:B, B71) &gt; 0, 'TATA RAW DATA'!$H$44,
            "Not Found"
        )
    )
)</f>
        <v>JSW Steel Ltd</v>
      </c>
    </row>
    <row r="72" spans="1:8" x14ac:dyDescent="0.3">
      <c r="A72" s="32" t="s">
        <v>16</v>
      </c>
      <c r="B72" s="32">
        <v>4246</v>
      </c>
      <c r="C72" s="32">
        <v>4679</v>
      </c>
      <c r="D72" s="32">
        <v>6001</v>
      </c>
      <c r="E72" s="32">
        <v>7474</v>
      </c>
      <c r="F72" s="32">
        <v>8172</v>
      </c>
      <c r="G72" s="32" t="str">
        <f>IF(COUNTIF('TATA RAW DATA'!B:B, B72) &gt; 0, 'TATA RAW DATA'!$H$42,
    IF(COUNTIF('JSW RAW DATA'!B:B, B72) &gt; 0, 'TATA RAW DATA'!$H$43,
        IF(COUNTIF('SAIL RAW DATA'!B:B, B72) &gt; 0, 'TATA RAW DATA'!$H$44,
            "Not Found"
        )
    )
)</f>
        <v>JSW Steel Ltd</v>
      </c>
    </row>
    <row r="73" spans="1:8" x14ac:dyDescent="0.3">
      <c r="A73" s="32" t="s">
        <v>17</v>
      </c>
      <c r="B73" s="32">
        <v>3013</v>
      </c>
      <c r="C73" s="32">
        <v>12015</v>
      </c>
      <c r="D73" s="32">
        <v>29745</v>
      </c>
      <c r="E73" s="32">
        <v>5655</v>
      </c>
      <c r="F73" s="32">
        <v>13380</v>
      </c>
      <c r="G73" s="32" t="str">
        <f>IF(COUNTIF('TATA RAW DATA'!B:B, B73) &gt; 0, 'TATA RAW DATA'!$H$42,
    IF(COUNTIF('JSW RAW DATA'!B:B, B73) &gt; 0, 'TATA RAW DATA'!$H$43,
        IF(COUNTIF('SAIL RAW DATA'!B:B, B73) &gt; 0, 'TATA RAW DATA'!$H$44,
            "Not Found"
        )
    )
)</f>
        <v>JSW Steel Ltd</v>
      </c>
    </row>
    <row r="74" spans="1:8" x14ac:dyDescent="0.3">
      <c r="A74" s="32" t="s">
        <v>18</v>
      </c>
      <c r="B74" s="32">
        <v>-0.3</v>
      </c>
      <c r="C74" s="32">
        <v>0.34</v>
      </c>
      <c r="D74" s="32">
        <v>0.3</v>
      </c>
      <c r="E74" s="32">
        <v>0.27</v>
      </c>
      <c r="F74" s="32">
        <v>0.33</v>
      </c>
      <c r="G74" s="32" t="str">
        <f>IF(COUNTIF('TATA RAW DATA'!B:B, B74) &gt; 0, 'TATA RAW DATA'!$H$42,
    IF(COUNTIF('JSW RAW DATA'!B:B, B74) &gt; 0, 'TATA RAW DATA'!$H$43,
        IF(COUNTIF('SAIL RAW DATA'!B:B, B74) &gt; 0, 'TATA RAW DATA'!$H$44,
            "Not Found"
        )
    )
)</f>
        <v>JSW Steel Ltd</v>
      </c>
    </row>
    <row r="75" spans="1:8" x14ac:dyDescent="0.3">
      <c r="A75" s="32" t="s">
        <v>29</v>
      </c>
      <c r="B75" s="32">
        <v>3919</v>
      </c>
      <c r="C75" s="32">
        <v>7873</v>
      </c>
      <c r="D75" s="32">
        <v>20938</v>
      </c>
      <c r="E75" s="32">
        <v>4139</v>
      </c>
      <c r="F75" s="32">
        <v>8973</v>
      </c>
      <c r="G75" s="32" t="str">
        <f>IF(COUNTIF('TATA RAW DATA'!B:B, B75) &gt; 0, 'TATA RAW DATA'!$H$42,
    IF(COUNTIF('JSW RAW DATA'!B:B, B75) &gt; 0, 'TATA RAW DATA'!$H$43,
        IF(COUNTIF('SAIL RAW DATA'!B:B, B75) &gt; 0, 'TATA RAW DATA'!$H$44,
            "Not Found"
        )
    )
)</f>
        <v>JSW Steel Ltd</v>
      </c>
    </row>
    <row r="76" spans="1:8" x14ac:dyDescent="0.3">
      <c r="A76" s="32" t="s">
        <v>19</v>
      </c>
      <c r="B76" s="32">
        <v>16.670000000000002</v>
      </c>
      <c r="C76" s="32">
        <v>32.729999999999997</v>
      </c>
      <c r="D76" s="32">
        <v>85.49</v>
      </c>
      <c r="E76" s="32">
        <v>17.14</v>
      </c>
      <c r="F76" s="32">
        <v>36.03</v>
      </c>
      <c r="G76" s="32" t="str">
        <f>IF(COUNTIF('TATA RAW DATA'!B:B, B76) &gt; 0, 'TATA RAW DATA'!$H$42,
    IF(COUNTIF('JSW RAW DATA'!B:B, B76) &gt; 0, 'TATA RAW DATA'!$H$43,
        IF(COUNTIF('SAIL RAW DATA'!B:B, B76) &gt; 0, 'TATA RAW DATA'!$H$44,
            "Not Found"
        )
    )
)</f>
        <v>JSW Steel Ltd</v>
      </c>
    </row>
    <row r="77" spans="1:8" x14ac:dyDescent="0.3">
      <c r="A77" s="32" t="s">
        <v>20</v>
      </c>
      <c r="B77" s="32">
        <v>0.15</v>
      </c>
      <c r="C77" s="32">
        <v>0.25</v>
      </c>
      <c r="D77" s="32">
        <v>0.25</v>
      </c>
      <c r="E77" s="32">
        <v>0.25</v>
      </c>
      <c r="F77" s="32">
        <v>0.25</v>
      </c>
      <c r="G77" s="32" t="str">
        <f>IF(COUNTIF('TATA RAW DATA'!B:B, B77) &gt; 0, 'TATA RAW DATA'!$H$42,
    IF(COUNTIF('JSW RAW DATA'!B:B, B77) &gt; 0, 'TATA RAW DATA'!$H$43,
        IF(COUNTIF('SAIL RAW DATA'!B:B, B77) &gt; 0, 'TATA RAW DATA'!$H$44,
            "Not Found"
        )
    )
)</f>
        <v>JSW Steel Ltd</v>
      </c>
    </row>
    <row r="78" spans="1:8" x14ac:dyDescent="0.3">
      <c r="A78" s="32" t="s">
        <v>5</v>
      </c>
      <c r="B78" s="32">
        <v>301</v>
      </c>
      <c r="C78" s="32">
        <v>302</v>
      </c>
      <c r="D78" s="32">
        <v>301</v>
      </c>
      <c r="E78" s="32">
        <v>301</v>
      </c>
      <c r="F78" s="32">
        <v>305</v>
      </c>
      <c r="G78" s="32" t="str">
        <f>IF(COUNTIF('TATA RAW DATA'!B:B, B78) &gt; 0, 'TATA RAW DATA'!$H$42,
    IF(COUNTIF('JSW RAW DATA'!B:B, B78) &gt; 0, 'TATA RAW DATA'!$H$43,
        IF(COUNTIF('SAIL RAW DATA'!B:B, B78) &gt; 0, 'TATA RAW DATA'!$H$44,
            "Not Found"
        )
    )
)</f>
        <v>JSW Steel Ltd</v>
      </c>
    </row>
    <row r="79" spans="1:8" x14ac:dyDescent="0.3">
      <c r="A79" s="32" t="s">
        <v>6</v>
      </c>
      <c r="B79" s="32">
        <v>36298</v>
      </c>
      <c r="C79" s="32">
        <v>46462</v>
      </c>
      <c r="D79" s="32">
        <v>66996</v>
      </c>
      <c r="E79" s="32">
        <v>65394</v>
      </c>
      <c r="F79" s="32">
        <v>77364</v>
      </c>
      <c r="G79" s="32" t="str">
        <f>IF(COUNTIF('TATA RAW DATA'!B:B, B79) &gt; 0, 'TATA RAW DATA'!$H$42,
    IF(COUNTIF('JSW RAW DATA'!B:B, B79) &gt; 0, 'TATA RAW DATA'!$H$43,
        IF(COUNTIF('SAIL RAW DATA'!B:B, B79) &gt; 0, 'TATA RAW DATA'!$H$44,
            "Not Found"
        )
    )
)</f>
        <v>JSW Steel Ltd</v>
      </c>
    </row>
    <row r="80" spans="1:8" x14ac:dyDescent="0.3">
      <c r="A80" s="32" t="s">
        <v>25</v>
      </c>
      <c r="B80" s="32">
        <v>61423</v>
      </c>
      <c r="C80" s="32">
        <v>62392</v>
      </c>
      <c r="D80" s="32">
        <v>72237</v>
      </c>
      <c r="E80" s="32">
        <v>80853</v>
      </c>
      <c r="F80" s="32">
        <v>87984</v>
      </c>
      <c r="G80" s="32" t="str">
        <f>IF(COUNTIF('TATA RAW DATA'!B:B, B80) &gt; 0, 'TATA RAW DATA'!$H$42,
    IF(COUNTIF('JSW RAW DATA'!B:B, B80) &gt; 0, 'TATA RAW DATA'!$H$43,
        IF(COUNTIF('SAIL RAW DATA'!B:B, B80) &gt; 0, 'TATA RAW DATA'!$H$44,
            "Not Found"
        )
    )
)</f>
        <v>JSW Steel Ltd</v>
      </c>
    </row>
    <row r="81" spans="1:7" x14ac:dyDescent="0.3">
      <c r="A81" s="32" t="s">
        <v>24</v>
      </c>
      <c r="B81" s="32">
        <v>33798</v>
      </c>
      <c r="C81" s="32">
        <v>39161</v>
      </c>
      <c r="D81" s="32">
        <v>56951</v>
      </c>
      <c r="E81" s="32">
        <v>63991</v>
      </c>
      <c r="F81" s="32">
        <v>62245</v>
      </c>
      <c r="G81" s="32" t="str">
        <f>IF(COUNTIF('TATA RAW DATA'!B:B, B81) &gt; 0, 'TATA RAW DATA'!$H$42,
    IF(COUNTIF('JSW RAW DATA'!B:B, B81) &gt; 0, 'TATA RAW DATA'!$H$43,
        IF(COUNTIF('SAIL RAW DATA'!B:B, B81) &gt; 0, 'TATA RAW DATA'!$H$44,
            "Not Found"
        )
    )
)</f>
        <v>JSW Steel Ltd</v>
      </c>
    </row>
    <row r="82" spans="1:7" x14ac:dyDescent="0.3">
      <c r="A82" s="32" t="s">
        <v>7</v>
      </c>
      <c r="B82" s="32">
        <v>131820</v>
      </c>
      <c r="C82" s="32">
        <v>148317</v>
      </c>
      <c r="D82" s="32">
        <v>196485</v>
      </c>
      <c r="E82" s="32">
        <v>210539</v>
      </c>
      <c r="F82" s="32">
        <v>227898</v>
      </c>
      <c r="G82" s="32" t="str">
        <f>IF(COUNTIF('TATA RAW DATA'!B:B, B82) &gt; 0, 'TATA RAW DATA'!$H$42,
    IF(COUNTIF('JSW RAW DATA'!B:B, B82) &gt; 0, 'TATA RAW DATA'!$H$43,
        IF(COUNTIF('SAIL RAW DATA'!B:B, B82) &gt; 0, 'TATA RAW DATA'!$H$44,
            "Not Found"
        )
    )
)</f>
        <v>JSW Steel Ltd</v>
      </c>
    </row>
    <row r="83" spans="1:7" x14ac:dyDescent="0.3">
      <c r="A83" s="32" t="s">
        <v>41</v>
      </c>
      <c r="B83" s="32">
        <v>62085</v>
      </c>
      <c r="C83" s="32">
        <v>64917</v>
      </c>
      <c r="D83" s="32">
        <v>99880</v>
      </c>
      <c r="E83" s="32">
        <v>104452</v>
      </c>
      <c r="F83" s="32">
        <v>112461</v>
      </c>
      <c r="G83" s="32" t="str">
        <f>IF(COUNTIF('TATA RAW DATA'!B:B, B83) &gt; 0, 'TATA RAW DATA'!$H$42,
    IF(COUNTIF('JSW RAW DATA'!B:B, B83) &gt; 0, 'TATA RAW DATA'!$H$43,
        IF(COUNTIF('SAIL RAW DATA'!B:B, B83) &gt; 0, 'TATA RAW DATA'!$H$44,
            "Not Found"
        )
    )
)</f>
        <v>JSW Steel Ltd</v>
      </c>
    </row>
    <row r="84" spans="1:7" x14ac:dyDescent="0.3">
      <c r="A84" s="32" t="s">
        <v>8</v>
      </c>
      <c r="B84" s="32">
        <v>27191</v>
      </c>
      <c r="C84" s="32">
        <v>32566</v>
      </c>
      <c r="D84" s="32">
        <v>16905</v>
      </c>
      <c r="E84" s="32">
        <v>22166</v>
      </c>
      <c r="F84" s="32">
        <v>29676</v>
      </c>
      <c r="G84" s="32" t="str">
        <f>IF(COUNTIF('TATA RAW DATA'!B:B, B84) &gt; 0, 'TATA RAW DATA'!$H$42,
    IF(COUNTIF('JSW RAW DATA'!B:B, B84) &gt; 0, 'TATA RAW DATA'!$H$43,
        IF(COUNTIF('SAIL RAW DATA'!B:B, B84) &gt; 0, 'TATA RAW DATA'!$H$44,
            "Not Found"
        )
    )
)</f>
        <v>JSW Steel Ltd</v>
      </c>
    </row>
    <row r="85" spans="1:7" x14ac:dyDescent="0.3">
      <c r="A85" s="32" t="s">
        <v>9</v>
      </c>
      <c r="B85" s="32">
        <v>1259</v>
      </c>
      <c r="C85" s="32">
        <v>8581</v>
      </c>
      <c r="D85" s="32">
        <v>4940</v>
      </c>
      <c r="E85" s="32">
        <v>4806</v>
      </c>
      <c r="F85" s="32">
        <v>7246</v>
      </c>
      <c r="G85" s="32" t="str">
        <f>IF(COUNTIF('TATA RAW DATA'!B:B, B85) &gt; 0, 'TATA RAW DATA'!$H$42,
    IF(COUNTIF('JSW RAW DATA'!B:B, B85) &gt; 0, 'TATA RAW DATA'!$H$43,
        IF(COUNTIF('SAIL RAW DATA'!B:B, B85) &gt; 0, 'TATA RAW DATA'!$H$44,
            "Not Found"
        )
    )
)</f>
        <v>JSW Steel Ltd</v>
      </c>
    </row>
    <row r="86" spans="1:7" x14ac:dyDescent="0.3">
      <c r="A86" s="32" t="s">
        <v>45</v>
      </c>
      <c r="B86" s="32">
        <v>41285</v>
      </c>
      <c r="C86" s="32">
        <v>42253</v>
      </c>
      <c r="D86" s="32">
        <v>74760</v>
      </c>
      <c r="E86" s="32">
        <v>79115</v>
      </c>
      <c r="F86" s="32">
        <v>78515</v>
      </c>
      <c r="G86" s="32" t="str">
        <f>IF(COUNTIF('TATA RAW DATA'!B:B, B86) &gt; 0, 'TATA RAW DATA'!$H$42,
    IF(COUNTIF('JSW RAW DATA'!B:B, B86) &gt; 0, 'TATA RAW DATA'!$H$43,
        IF(COUNTIF('SAIL RAW DATA'!B:B, B86) &gt; 0, 'TATA RAW DATA'!$H$44,
            "Not Found"
        )
    )
)</f>
        <v>JSW Steel Ltd</v>
      </c>
    </row>
    <row r="87" spans="1:7" x14ac:dyDescent="0.3">
      <c r="A87" s="32" t="s">
        <v>10</v>
      </c>
      <c r="B87" s="32">
        <v>131820</v>
      </c>
      <c r="C87" s="32">
        <v>148317</v>
      </c>
      <c r="D87" s="32">
        <v>196485</v>
      </c>
      <c r="E87" s="32">
        <v>210539</v>
      </c>
      <c r="F87" s="32">
        <v>227898</v>
      </c>
      <c r="G87" s="32" t="str">
        <f>IF(COUNTIF('TATA RAW DATA'!B:B, B87) &gt; 0, 'TATA RAW DATA'!$H$42,
    IF(COUNTIF('JSW RAW DATA'!B:B, B87) &gt; 0, 'TATA RAW DATA'!$H$43,
        IF(COUNTIF('SAIL RAW DATA'!B:B, B87) &gt; 0, 'TATA RAW DATA'!$H$44,
            "Not Found"
        )
    )
)</f>
        <v>JSW Steel Ltd</v>
      </c>
    </row>
    <row r="88" spans="1:7" x14ac:dyDescent="0.3">
      <c r="A88" s="32" t="s">
        <v>46</v>
      </c>
      <c r="B88" s="32">
        <v>12785</v>
      </c>
      <c r="C88" s="32">
        <v>18789</v>
      </c>
      <c r="D88" s="32">
        <v>26270</v>
      </c>
      <c r="E88" s="32">
        <v>23323</v>
      </c>
      <c r="F88" s="32">
        <v>12078</v>
      </c>
      <c r="G88" s="32" t="str">
        <f>IF(COUNTIF('TATA RAW DATA'!B:B, B88) &gt; 0, 'TATA RAW DATA'!$H$42,
    IF(COUNTIF('JSW RAW DATA'!B:B, B88) &gt; 0, 'TATA RAW DATA'!$H$43,
        IF(COUNTIF('SAIL RAW DATA'!B:B, B88) &gt; 0, 'TATA RAW DATA'!$H$44,
            "Not Found"
        )
    )
)</f>
        <v>JSW Steel Ltd</v>
      </c>
    </row>
    <row r="89" spans="1:7" x14ac:dyDescent="0.3">
      <c r="A89" s="32" t="s">
        <v>47</v>
      </c>
      <c r="B89" s="32">
        <v>-19589</v>
      </c>
      <c r="C89" s="32">
        <v>-7702</v>
      </c>
      <c r="D89" s="32">
        <v>-14748</v>
      </c>
      <c r="E89" s="32">
        <v>-10730</v>
      </c>
      <c r="F89" s="32">
        <v>-14467</v>
      </c>
      <c r="G89" s="32" t="str">
        <f>IF(COUNTIF('TATA RAW DATA'!B:B, B89) &gt; 0, 'TATA RAW DATA'!$H$42,
    IF(COUNTIF('JSW RAW DATA'!B:B, B89) &gt; 0, 'TATA RAW DATA'!$H$43,
        IF(COUNTIF('SAIL RAW DATA'!B:B, B89) &gt; 0, 'TATA RAW DATA'!$H$44,
            "Not Found"
        )
    )
)</f>
        <v>JSW Steel Ltd</v>
      </c>
    </row>
    <row r="90" spans="1:7" x14ac:dyDescent="0.3">
      <c r="A90" s="32" t="s">
        <v>48</v>
      </c>
      <c r="B90" s="32">
        <v>5189</v>
      </c>
      <c r="C90" s="32">
        <v>-3110</v>
      </c>
      <c r="D90" s="32">
        <v>-14657</v>
      </c>
      <c r="E90" s="32">
        <v>-5977</v>
      </c>
      <c r="F90" s="32">
        <v>-5005</v>
      </c>
      <c r="G90" s="32" t="str">
        <f>IF(COUNTIF('TATA RAW DATA'!B:B, B90) &gt; 0, 'TATA RAW DATA'!$H$42,
    IF(COUNTIF('JSW RAW DATA'!B:B, B90) &gt; 0, 'TATA RAW DATA'!$H$43,
        IF(COUNTIF('SAIL RAW DATA'!B:B, B90) &gt; 0, 'TATA RAW DATA'!$H$44,
            "Not Found"
        )
    )
)</f>
        <v>JSW Steel Ltd</v>
      </c>
    </row>
    <row r="91" spans="1:7" x14ac:dyDescent="0.3">
      <c r="A91" s="32" t="s">
        <v>12</v>
      </c>
      <c r="B91" s="32">
        <v>-1615</v>
      </c>
      <c r="C91" s="32">
        <v>7977</v>
      </c>
      <c r="D91" s="32">
        <v>-3135</v>
      </c>
      <c r="E91" s="32">
        <v>6616</v>
      </c>
      <c r="F91" s="32">
        <v>-7394</v>
      </c>
      <c r="G91" s="32" t="str">
        <f>IF(COUNTIF('TATA RAW DATA'!B:B, B91) &gt; 0, 'TATA RAW DATA'!$H$42,
    IF(COUNTIF('JSW RAW DATA'!B:B, B91) &gt; 0, 'TATA RAW DATA'!$H$43,
        IF(COUNTIF('SAIL RAW DATA'!B:B, B91) &gt; 0, 'TATA RAW DATA'!$H$44,
            "Not Found"
        )
    )
)</f>
        <v>JSW Steel Ltd</v>
      </c>
    </row>
    <row r="92" spans="1:7" x14ac:dyDescent="0.3">
      <c r="A92" s="32" t="s">
        <v>49</v>
      </c>
      <c r="B92" s="32">
        <v>0.42709999999999998</v>
      </c>
      <c r="C92" s="32">
        <v>0.44069999999999998</v>
      </c>
      <c r="D92" s="32">
        <v>0.4501</v>
      </c>
      <c r="E92" s="32">
        <v>0.4541</v>
      </c>
      <c r="F92" s="32">
        <v>0.4481</v>
      </c>
      <c r="G92" s="32" t="str">
        <f>IF(COUNTIF('TATA RAW DATA'!B:B, B92) &gt; 0, 'TATA RAW DATA'!$H$42,
    IF(COUNTIF('JSW RAW DATA'!B:B, B92) &gt; 0, 'TATA RAW DATA'!$H$43,
        IF(COUNTIF('SAIL RAW DATA'!B:B, B92) &gt; 0, 'TATA RAW DATA'!$H$44,
            "Not Found"
        )
    )
)</f>
        <v>JSW Steel Ltd</v>
      </c>
    </row>
    <row r="93" spans="1:7" x14ac:dyDescent="0.3">
      <c r="A93" s="32" t="s">
        <v>50</v>
      </c>
      <c r="B93" s="32">
        <v>0.17130000000000001</v>
      </c>
      <c r="C93" s="32">
        <v>0.12690000000000001</v>
      </c>
      <c r="D93" s="32">
        <v>0.1158</v>
      </c>
      <c r="E93" s="32">
        <v>0.2601</v>
      </c>
      <c r="F93" s="32">
        <v>0.2606</v>
      </c>
      <c r="G93" s="32" t="str">
        <f>IF(COUNTIF('TATA RAW DATA'!B:B, B93) &gt; 0, 'TATA RAW DATA'!$H$42,
    IF(COUNTIF('JSW RAW DATA'!B:B, B93) &gt; 0, 'TATA RAW DATA'!$H$43,
        IF(COUNTIF('SAIL RAW DATA'!B:B, B93) &gt; 0, 'TATA RAW DATA'!$H$44,
            "Not Found"
        )
    )
)</f>
        <v>JSW Steel Ltd</v>
      </c>
    </row>
    <row r="94" spans="1:7" x14ac:dyDescent="0.3">
      <c r="A94" s="32" t="s">
        <v>51</v>
      </c>
      <c r="B94" s="32">
        <v>4.3900000000000002E-2</v>
      </c>
      <c r="C94" s="32">
        <v>7.1099999999999997E-2</v>
      </c>
      <c r="D94" s="32">
        <v>7.9399999999999998E-2</v>
      </c>
      <c r="E94" s="32">
        <v>9.4700000000000006E-2</v>
      </c>
      <c r="F94" s="32">
        <v>9.8100000000000007E-2</v>
      </c>
      <c r="G94" s="32" t="str">
        <f>IF(COUNTIF('TATA RAW DATA'!B:B, B94) &gt; 0, 'TATA RAW DATA'!$H$42,
    IF(COUNTIF('JSW RAW DATA'!B:B, B94) &gt; 0, 'TATA RAW DATA'!$H$43,
        IF(COUNTIF('SAIL RAW DATA'!B:B, B94) &gt; 0, 'TATA RAW DATA'!$H$44,
            "Not Found"
        )
    )
)</f>
        <v>JSW Steel Ltd</v>
      </c>
    </row>
    <row r="95" spans="1:7" x14ac:dyDescent="0.3">
      <c r="A95" s="32" t="s">
        <v>52</v>
      </c>
      <c r="B95" s="32">
        <v>5.1000000000000004E-3</v>
      </c>
      <c r="C95" s="32">
        <v>5.1000000000000004E-3</v>
      </c>
      <c r="D95" s="32">
        <v>5.1000000000000004E-3</v>
      </c>
      <c r="E95" s="32">
        <v>5.1000000000000004E-3</v>
      </c>
      <c r="F95" s="32">
        <v>5.1000000000000004E-3</v>
      </c>
      <c r="G95" s="32" t="str">
        <f>IF(COUNTIF('TATA RAW DATA'!B:B, B95) &gt; 0, 'TATA RAW DATA'!$H$42,
    IF(COUNTIF('JSW RAW DATA'!B:B, B95) &gt; 0, 'TATA RAW DATA'!$H$43,
        IF(COUNTIF('SAIL RAW DATA'!B:B, B95) &gt; 0, 'TATA RAW DATA'!$H$44,
            "Not Found"
        )
    )
)</f>
        <v>JSW Steel Ltd</v>
      </c>
    </row>
    <row r="96" spans="1:7" x14ac:dyDescent="0.3">
      <c r="A96" s="32" t="s">
        <v>53</v>
      </c>
      <c r="B96" s="32">
        <v>0.34649999999999997</v>
      </c>
      <c r="C96" s="32">
        <v>0.35149999999999998</v>
      </c>
      <c r="D96" s="32">
        <v>0.34649999999999997</v>
      </c>
      <c r="E96" s="32">
        <v>0.1807</v>
      </c>
      <c r="F96" s="32">
        <v>0.18440000000000001</v>
      </c>
      <c r="G96" s="32" t="str">
        <f>IF(COUNTIF('TATA RAW DATA'!B:B, B96) &gt; 0, 'TATA RAW DATA'!$H$42,
    IF(COUNTIF('JSW RAW DATA'!B:B, B96) &gt; 0, 'TATA RAW DATA'!$H$43,
        IF(COUNTIF('SAIL RAW DATA'!B:B, B96) &gt; 0, 'TATA RAW DATA'!$H$44,
            "Not Found"
        )
    )
)</f>
        <v>JSW Steel Ltd</v>
      </c>
    </row>
    <row r="97" spans="1:7" x14ac:dyDescent="0.3">
      <c r="A97" s="32" t="s">
        <v>103</v>
      </c>
      <c r="B97" s="32">
        <v>6.1000000000000004E-3</v>
      </c>
      <c r="C97" s="32">
        <v>4.7000000000000002E-3</v>
      </c>
      <c r="D97" s="32">
        <v>3.0999999999999999E-3</v>
      </c>
      <c r="E97" s="32">
        <v>5.3E-3</v>
      </c>
      <c r="F97" s="32">
        <v>3.7000000000000002E-3</v>
      </c>
      <c r="G97" s="32" t="str">
        <f>IF(COUNTIF('TATA RAW DATA'!B:B, B97) &gt; 0, 'TATA RAW DATA'!$H$42,
    IF(COUNTIF('JSW RAW DATA'!B:B, B97) &gt; 0, 'TATA RAW DATA'!$H$43,
        IF(COUNTIF('SAIL RAW DATA'!B:B, B97) &gt; 0, 'TATA RAW DATA'!$H$44,
            "Not Found"
        )
    )
)</f>
        <v>JSW Steel Ltd</v>
      </c>
    </row>
    <row r="98" spans="1:7" x14ac:dyDescent="0.3">
      <c r="A98" s="32" t="s">
        <v>11</v>
      </c>
      <c r="B98" s="32">
        <v>601150</v>
      </c>
      <c r="C98" s="32">
        <v>563121</v>
      </c>
      <c r="D98" s="32">
        <v>659879</v>
      </c>
      <c r="E98" s="32">
        <v>605019</v>
      </c>
      <c r="F98" s="32">
        <v>671779</v>
      </c>
      <c r="G98" s="32" t="str">
        <f>IF(COUNTIF('TATA RAW DATA'!B:B, B98) &gt; 0, 'TATA RAW DATA'!$H$42,
    IF(COUNTIF('JSW RAW DATA'!B:B, B98) &gt; 0, 'TATA RAW DATA'!$H$43,
        IF(COUNTIF('SAIL RAW DATA'!B:B, B98) &gt; 0, 'TATA RAW DATA'!$H$44,
            "Not Found"
        )
    )
)</f>
        <v>JSW Steel Ltd</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1B5AC-24A9-4284-8607-0B3E6FEDACE4}">
  <sheetPr codeName="Sheet7"/>
  <dimension ref="A1:J9"/>
  <sheetViews>
    <sheetView topLeftCell="B1" zoomScale="107" workbookViewId="0">
      <selection activeCell="H6" sqref="H6:J9"/>
    </sheetView>
  </sheetViews>
  <sheetFormatPr defaultRowHeight="14.4" x14ac:dyDescent="0.3"/>
  <cols>
    <col min="1" max="3" width="21.44140625" customWidth="1"/>
    <col min="8" max="9" width="21.6640625" customWidth="1"/>
    <col min="10" max="10" width="37.88671875" customWidth="1"/>
  </cols>
  <sheetData>
    <row r="1" spans="1:10" ht="84" customHeight="1" x14ac:dyDescent="0.3">
      <c r="A1" t="e" vm="8">
        <v>#VALUE!</v>
      </c>
      <c r="B1" t="e" vm="9">
        <v>#VALUE!</v>
      </c>
      <c r="C1" t="e" vm="10">
        <v>#VALUE!</v>
      </c>
    </row>
    <row r="6" spans="1:10" ht="30.6" customHeight="1" x14ac:dyDescent="0.3">
      <c r="H6" t="s">
        <v>112</v>
      </c>
      <c r="I6" t="s">
        <v>113</v>
      </c>
      <c r="J6" t="s">
        <v>121</v>
      </c>
    </row>
    <row r="7" spans="1:10" ht="46.2" customHeight="1" x14ac:dyDescent="0.3">
      <c r="H7" t="s">
        <v>38</v>
      </c>
      <c r="I7" t="e" vm="11">
        <f>tatapic</f>
        <v>#VALUE!</v>
      </c>
      <c r="J7" t="s">
        <v>122</v>
      </c>
    </row>
    <row r="8" spans="1:10" ht="46.2" customHeight="1" x14ac:dyDescent="0.3">
      <c r="H8" t="s">
        <v>39</v>
      </c>
      <c r="I8" t="e" vm="12">
        <f>JSW_PIC</f>
        <v>#VALUE!</v>
      </c>
      <c r="J8" t="s">
        <v>124</v>
      </c>
    </row>
    <row r="9" spans="1:10" ht="46.2" customHeight="1" x14ac:dyDescent="0.3">
      <c r="H9" t="s">
        <v>40</v>
      </c>
      <c r="I9" t="e" vm="7">
        <f>SAILpic</f>
        <v>#VALUE!</v>
      </c>
      <c r="J9" t="s">
        <v>123</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EBFBA-8D80-4FC7-AFE3-782919738C16}">
  <sheetPr codeName="Sheet8"/>
  <dimension ref="A1:F40"/>
  <sheetViews>
    <sheetView topLeftCell="A9" zoomScale="101" workbookViewId="0">
      <selection activeCell="E23" sqref="E23"/>
    </sheetView>
  </sheetViews>
  <sheetFormatPr defaultRowHeight="14.4" x14ac:dyDescent="0.3"/>
  <cols>
    <col min="1" max="1" width="25.77734375" bestFit="1" customWidth="1"/>
    <col min="2" max="6" width="11.109375" bestFit="1" customWidth="1"/>
    <col min="7" max="11" width="8.44140625" bestFit="1" customWidth="1"/>
  </cols>
  <sheetData>
    <row r="1" spans="1:6" x14ac:dyDescent="0.3">
      <c r="A1" t="s">
        <v>21</v>
      </c>
      <c r="B1" t="s">
        <v>0</v>
      </c>
      <c r="C1" t="s">
        <v>1</v>
      </c>
      <c r="D1" t="s">
        <v>2</v>
      </c>
      <c r="E1" t="s">
        <v>3</v>
      </c>
      <c r="F1" t="s">
        <v>4</v>
      </c>
    </row>
    <row r="2" spans="1:6" x14ac:dyDescent="0.3">
      <c r="A2" t="s">
        <v>54</v>
      </c>
      <c r="B2">
        <v>73326</v>
      </c>
      <c r="C2">
        <v>79839</v>
      </c>
      <c r="D2">
        <v>146371</v>
      </c>
      <c r="E2">
        <v>165960</v>
      </c>
      <c r="F2">
        <v>175006</v>
      </c>
    </row>
    <row r="3" spans="1:6" x14ac:dyDescent="0.3">
      <c r="A3" t="s">
        <v>55</v>
      </c>
      <c r="B3">
        <v>61513</v>
      </c>
      <c r="C3">
        <v>59661</v>
      </c>
      <c r="D3">
        <v>107257</v>
      </c>
      <c r="E3">
        <v>147490</v>
      </c>
      <c r="F3">
        <v>146849</v>
      </c>
    </row>
    <row r="4" spans="1:6" x14ac:dyDescent="0.3">
      <c r="A4" t="s">
        <v>13</v>
      </c>
      <c r="B4">
        <v>11813</v>
      </c>
      <c r="C4">
        <v>20178</v>
      </c>
      <c r="D4">
        <v>39114</v>
      </c>
      <c r="E4">
        <v>18470</v>
      </c>
      <c r="F4">
        <v>28157</v>
      </c>
    </row>
    <row r="5" spans="1:6" x14ac:dyDescent="0.3">
      <c r="A5" t="s">
        <v>14</v>
      </c>
      <c r="B5" s="20">
        <v>0.16</v>
      </c>
      <c r="C5" s="20">
        <v>0.25</v>
      </c>
      <c r="D5" s="20">
        <v>0.27</v>
      </c>
      <c r="E5" s="20">
        <v>0.11</v>
      </c>
      <c r="F5" s="20">
        <v>0.16</v>
      </c>
    </row>
    <row r="6" spans="1:6" x14ac:dyDescent="0.3">
      <c r="A6" t="s">
        <v>56</v>
      </c>
      <c r="B6">
        <v>-289</v>
      </c>
      <c r="C6">
        <v>473</v>
      </c>
      <c r="D6">
        <v>1600</v>
      </c>
      <c r="E6">
        <v>1561</v>
      </c>
      <c r="F6">
        <v>1500</v>
      </c>
    </row>
    <row r="7" spans="1:6" x14ac:dyDescent="0.3">
      <c r="A7" t="s">
        <v>15</v>
      </c>
      <c r="B7">
        <v>4265</v>
      </c>
      <c r="C7">
        <v>3957</v>
      </c>
      <c r="D7">
        <v>4968</v>
      </c>
      <c r="E7">
        <v>6902</v>
      </c>
      <c r="F7">
        <v>8105</v>
      </c>
    </row>
    <row r="8" spans="1:6" x14ac:dyDescent="0.3">
      <c r="A8" t="s">
        <v>16</v>
      </c>
      <c r="B8">
        <v>4246</v>
      </c>
      <c r="C8">
        <v>4679</v>
      </c>
      <c r="D8">
        <v>6001</v>
      </c>
      <c r="E8">
        <v>7474</v>
      </c>
      <c r="F8">
        <v>8172</v>
      </c>
    </row>
    <row r="9" spans="1:6" x14ac:dyDescent="0.3">
      <c r="A9" t="s">
        <v>17</v>
      </c>
      <c r="B9">
        <v>3013</v>
      </c>
      <c r="C9">
        <v>12015</v>
      </c>
      <c r="D9">
        <v>29745</v>
      </c>
      <c r="E9">
        <v>5655</v>
      </c>
      <c r="F9">
        <v>13380</v>
      </c>
    </row>
    <row r="10" spans="1:6" x14ac:dyDescent="0.3">
      <c r="A10" t="s">
        <v>18</v>
      </c>
      <c r="B10" s="20">
        <v>-0.3</v>
      </c>
      <c r="C10" s="20">
        <v>0.34</v>
      </c>
      <c r="D10" s="20">
        <v>0.3</v>
      </c>
      <c r="E10" s="20">
        <v>0.27</v>
      </c>
      <c r="F10" s="20">
        <v>0.33</v>
      </c>
    </row>
    <row r="11" spans="1:6" x14ac:dyDescent="0.3">
      <c r="A11" t="s">
        <v>57</v>
      </c>
      <c r="B11">
        <v>3919</v>
      </c>
      <c r="C11">
        <v>7873</v>
      </c>
      <c r="D11">
        <v>20938</v>
      </c>
      <c r="E11">
        <v>4139</v>
      </c>
      <c r="F11">
        <v>8973</v>
      </c>
    </row>
    <row r="12" spans="1:6" x14ac:dyDescent="0.3">
      <c r="A12" t="s">
        <v>19</v>
      </c>
      <c r="B12">
        <v>16.670000000000002</v>
      </c>
      <c r="C12">
        <v>32.729999999999997</v>
      </c>
      <c r="D12">
        <v>85.49</v>
      </c>
      <c r="E12">
        <v>17.14</v>
      </c>
      <c r="F12">
        <v>36.03</v>
      </c>
    </row>
    <row r="13" spans="1:6" x14ac:dyDescent="0.3">
      <c r="A13" t="s">
        <v>20</v>
      </c>
      <c r="B13" s="20">
        <v>0.15</v>
      </c>
      <c r="C13" s="20">
        <v>0.25</v>
      </c>
      <c r="D13" s="20">
        <v>0.25</v>
      </c>
      <c r="E13" s="20">
        <v>0.25</v>
      </c>
      <c r="F13" s="20">
        <v>0.25</v>
      </c>
    </row>
    <row r="14" spans="1:6" x14ac:dyDescent="0.3">
      <c r="A14" t="s">
        <v>5</v>
      </c>
      <c r="B14">
        <v>301</v>
      </c>
      <c r="C14">
        <v>302</v>
      </c>
      <c r="D14">
        <v>301</v>
      </c>
      <c r="E14">
        <v>301</v>
      </c>
      <c r="F14">
        <v>305</v>
      </c>
    </row>
    <row r="15" spans="1:6" x14ac:dyDescent="0.3">
      <c r="A15" t="s">
        <v>6</v>
      </c>
      <c r="B15">
        <v>36298</v>
      </c>
      <c r="C15">
        <v>46462</v>
      </c>
      <c r="D15">
        <v>66996</v>
      </c>
      <c r="E15">
        <v>65394</v>
      </c>
      <c r="F15">
        <v>77364</v>
      </c>
    </row>
    <row r="16" spans="1:6" x14ac:dyDescent="0.3">
      <c r="A16" t="s">
        <v>42</v>
      </c>
      <c r="B16">
        <v>61423</v>
      </c>
      <c r="C16">
        <v>62392</v>
      </c>
      <c r="D16">
        <v>72237</v>
      </c>
      <c r="E16">
        <v>80853</v>
      </c>
      <c r="F16">
        <v>87984</v>
      </c>
    </row>
    <row r="17" spans="1:6" x14ac:dyDescent="0.3">
      <c r="A17" t="s">
        <v>58</v>
      </c>
      <c r="B17">
        <v>33798</v>
      </c>
      <c r="C17">
        <v>39161</v>
      </c>
      <c r="D17">
        <v>56951</v>
      </c>
      <c r="E17">
        <v>63991</v>
      </c>
      <c r="F17">
        <v>62245</v>
      </c>
    </row>
    <row r="18" spans="1:6" x14ac:dyDescent="0.3">
      <c r="A18" t="s">
        <v>7</v>
      </c>
      <c r="B18">
        <v>131820</v>
      </c>
      <c r="C18">
        <v>148317</v>
      </c>
      <c r="D18">
        <v>196485</v>
      </c>
      <c r="E18">
        <v>210539</v>
      </c>
      <c r="F18">
        <v>227898</v>
      </c>
    </row>
    <row r="19" spans="1:6" x14ac:dyDescent="0.3">
      <c r="A19" t="s">
        <v>59</v>
      </c>
      <c r="B19">
        <v>62085</v>
      </c>
      <c r="C19">
        <v>64917</v>
      </c>
      <c r="D19">
        <v>99880</v>
      </c>
      <c r="E19">
        <v>104452</v>
      </c>
      <c r="F19">
        <v>112461</v>
      </c>
    </row>
    <row r="20" spans="1:6" x14ac:dyDescent="0.3">
      <c r="A20" t="s">
        <v>8</v>
      </c>
      <c r="B20">
        <v>27191</v>
      </c>
      <c r="C20">
        <v>32566</v>
      </c>
      <c r="D20">
        <v>16905</v>
      </c>
      <c r="E20">
        <v>22166</v>
      </c>
      <c r="F20">
        <v>29676</v>
      </c>
    </row>
    <row r="21" spans="1:6" x14ac:dyDescent="0.3">
      <c r="A21" t="s">
        <v>9</v>
      </c>
      <c r="B21">
        <v>1259</v>
      </c>
      <c r="C21">
        <v>8581</v>
      </c>
      <c r="D21">
        <v>4940</v>
      </c>
      <c r="E21">
        <v>4806</v>
      </c>
      <c r="F21">
        <v>7246</v>
      </c>
    </row>
    <row r="22" spans="1:6" x14ac:dyDescent="0.3">
      <c r="A22" t="s">
        <v>60</v>
      </c>
      <c r="B22">
        <v>41285</v>
      </c>
      <c r="C22">
        <v>42253</v>
      </c>
      <c r="D22">
        <v>74760</v>
      </c>
      <c r="E22">
        <v>79115</v>
      </c>
      <c r="F22">
        <v>78515</v>
      </c>
    </row>
    <row r="23" spans="1:6" x14ac:dyDescent="0.3">
      <c r="A23" t="s">
        <v>10</v>
      </c>
      <c r="B23">
        <v>131820</v>
      </c>
      <c r="C23">
        <v>148317</v>
      </c>
      <c r="D23">
        <v>196485</v>
      </c>
      <c r="E23">
        <v>210539</v>
      </c>
      <c r="F23">
        <v>227898</v>
      </c>
    </row>
    <row r="24" spans="1:6" x14ac:dyDescent="0.3">
      <c r="A24" t="s">
        <v>61</v>
      </c>
      <c r="B24">
        <v>12785</v>
      </c>
      <c r="C24">
        <v>18789</v>
      </c>
      <c r="D24">
        <v>26270</v>
      </c>
      <c r="E24">
        <v>23323</v>
      </c>
      <c r="F24">
        <v>12078</v>
      </c>
    </row>
    <row r="25" spans="1:6" x14ac:dyDescent="0.3">
      <c r="A25" t="s">
        <v>62</v>
      </c>
      <c r="B25">
        <v>-19589</v>
      </c>
      <c r="C25">
        <v>-7702</v>
      </c>
      <c r="D25">
        <v>-14748</v>
      </c>
      <c r="E25">
        <v>-10730</v>
      </c>
      <c r="F25">
        <v>-14467</v>
      </c>
    </row>
    <row r="26" spans="1:6" x14ac:dyDescent="0.3">
      <c r="A26" t="s">
        <v>63</v>
      </c>
      <c r="B26">
        <v>5189</v>
      </c>
      <c r="C26">
        <v>-3110</v>
      </c>
      <c r="D26">
        <v>-14657</v>
      </c>
      <c r="E26">
        <v>-5977</v>
      </c>
      <c r="F26">
        <v>-5005</v>
      </c>
    </row>
    <row r="27" spans="1:6" x14ac:dyDescent="0.3">
      <c r="A27" t="s">
        <v>12</v>
      </c>
      <c r="B27">
        <v>-1615</v>
      </c>
      <c r="C27">
        <v>7977</v>
      </c>
      <c r="D27">
        <v>-3135</v>
      </c>
      <c r="E27">
        <v>6616</v>
      </c>
      <c r="F27">
        <v>-7394</v>
      </c>
    </row>
    <row r="28" spans="1:6" x14ac:dyDescent="0.3">
      <c r="A28" t="s">
        <v>64</v>
      </c>
      <c r="B28" s="20">
        <v>0.42709999999999998</v>
      </c>
      <c r="C28" s="20">
        <v>0.44069999999999998</v>
      </c>
      <c r="D28" s="20">
        <v>0.4501</v>
      </c>
      <c r="E28" s="20">
        <v>0.4541</v>
      </c>
      <c r="F28" s="20">
        <v>0.4481</v>
      </c>
    </row>
    <row r="29" spans="1:6" x14ac:dyDescent="0.3">
      <c r="A29" t="s">
        <v>65</v>
      </c>
      <c r="B29" s="20">
        <v>0.17130000000000001</v>
      </c>
      <c r="C29" s="20">
        <v>0.12690000000000001</v>
      </c>
      <c r="D29" s="20">
        <v>0.1158</v>
      </c>
      <c r="E29" s="20">
        <v>0.2601</v>
      </c>
      <c r="F29" s="20">
        <v>0.2606</v>
      </c>
    </row>
    <row r="30" spans="1:6" x14ac:dyDescent="0.3">
      <c r="A30" t="s">
        <v>66</v>
      </c>
      <c r="B30" s="20">
        <v>4.3900000000000002E-2</v>
      </c>
      <c r="C30" s="20">
        <v>7.1099999999999997E-2</v>
      </c>
      <c r="D30" s="20">
        <v>7.9399999999999998E-2</v>
      </c>
      <c r="E30" s="20">
        <v>9.4700000000000006E-2</v>
      </c>
      <c r="F30" s="20">
        <v>9.8100000000000007E-2</v>
      </c>
    </row>
    <row r="31" spans="1:6" x14ac:dyDescent="0.3">
      <c r="A31" t="s">
        <v>67</v>
      </c>
      <c r="B31" s="20">
        <v>5.1000000000000004E-3</v>
      </c>
      <c r="C31" s="20">
        <v>5.1000000000000004E-3</v>
      </c>
      <c r="D31" s="20">
        <v>5.1000000000000004E-3</v>
      </c>
      <c r="E31" s="20">
        <v>5.1000000000000004E-3</v>
      </c>
      <c r="F31" s="20">
        <v>5.1000000000000004E-3</v>
      </c>
    </row>
    <row r="32" spans="1:6" x14ac:dyDescent="0.3">
      <c r="A32" t="s">
        <v>68</v>
      </c>
      <c r="B32" s="20">
        <v>0.34649999999999997</v>
      </c>
      <c r="C32" s="20">
        <v>0.35149999999999998</v>
      </c>
      <c r="D32" s="20">
        <v>0.34649999999999997</v>
      </c>
      <c r="E32" s="20">
        <v>0.1807</v>
      </c>
      <c r="F32" s="20">
        <v>0.18440000000000001</v>
      </c>
    </row>
    <row r="33" spans="1:6" x14ac:dyDescent="0.3">
      <c r="A33" t="s">
        <v>69</v>
      </c>
      <c r="B33" s="20">
        <v>6.1000000000000004E-3</v>
      </c>
      <c r="C33" s="20">
        <v>4.7000000000000002E-3</v>
      </c>
      <c r="D33" s="20">
        <v>3.0999999999999999E-3</v>
      </c>
      <c r="E33" s="20">
        <v>5.3E-3</v>
      </c>
      <c r="F33" s="20">
        <v>3.7000000000000002E-3</v>
      </c>
    </row>
    <row r="34" spans="1:6" x14ac:dyDescent="0.3">
      <c r="A34" t="s">
        <v>11</v>
      </c>
      <c r="B34">
        <v>601150</v>
      </c>
      <c r="C34">
        <v>563121</v>
      </c>
      <c r="D34">
        <v>659879</v>
      </c>
      <c r="E34">
        <v>605019</v>
      </c>
      <c r="F34">
        <v>671779</v>
      </c>
    </row>
    <row r="40" spans="1:6" x14ac:dyDescent="0.3">
      <c r="E40" t="s">
        <v>94</v>
      </c>
    </row>
  </sheetData>
  <phoneticPr fontId="5" type="noConversion"/>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EF328-A443-40CF-901B-2A59463EA930}">
  <sheetPr codeName="Sheet9"/>
  <dimension ref="A1:H44"/>
  <sheetViews>
    <sheetView workbookViewId="0">
      <selection activeCell="F13" sqref="F13"/>
    </sheetView>
  </sheetViews>
  <sheetFormatPr defaultRowHeight="14.4" x14ac:dyDescent="0.3"/>
  <cols>
    <col min="1" max="1" width="23.77734375" bestFit="1" customWidth="1"/>
    <col min="2" max="7" width="10.6640625" bestFit="1" customWidth="1"/>
    <col min="8" max="8" width="23.77734375" bestFit="1" customWidth="1"/>
    <col min="9" max="10" width="8.44140625" bestFit="1" customWidth="1"/>
    <col min="11" max="13" width="9.109375" bestFit="1" customWidth="1"/>
  </cols>
  <sheetData>
    <row r="1" spans="1:6" x14ac:dyDescent="0.3">
      <c r="A1" t="s">
        <v>21</v>
      </c>
      <c r="B1" t="s">
        <v>0</v>
      </c>
      <c r="C1" t="s">
        <v>1</v>
      </c>
      <c r="D1" t="s">
        <v>2</v>
      </c>
      <c r="E1" t="s">
        <v>3</v>
      </c>
      <c r="F1" t="s">
        <v>4</v>
      </c>
    </row>
    <row r="2" spans="1:6" x14ac:dyDescent="0.3">
      <c r="A2" t="s">
        <v>35</v>
      </c>
      <c r="B2">
        <v>139817</v>
      </c>
      <c r="C2">
        <v>156294</v>
      </c>
      <c r="D2">
        <v>243959</v>
      </c>
      <c r="E2">
        <v>243353</v>
      </c>
      <c r="F2">
        <v>229171</v>
      </c>
    </row>
    <row r="3" spans="1:6" x14ac:dyDescent="0.3">
      <c r="A3" t="s">
        <v>43</v>
      </c>
      <c r="B3">
        <v>122354</v>
      </c>
      <c r="C3">
        <v>125790</v>
      </c>
      <c r="D3">
        <v>180469</v>
      </c>
      <c r="E3">
        <v>211053</v>
      </c>
      <c r="F3">
        <v>206923</v>
      </c>
    </row>
    <row r="4" spans="1:6" x14ac:dyDescent="0.3">
      <c r="A4" t="s">
        <v>13</v>
      </c>
      <c r="B4">
        <v>17463</v>
      </c>
      <c r="C4">
        <v>30504</v>
      </c>
      <c r="D4">
        <v>63490</v>
      </c>
      <c r="E4">
        <v>32300</v>
      </c>
      <c r="F4">
        <v>22248</v>
      </c>
    </row>
    <row r="5" spans="1:6" x14ac:dyDescent="0.3">
      <c r="A5" t="s">
        <v>14</v>
      </c>
      <c r="B5">
        <v>0.12</v>
      </c>
      <c r="C5">
        <v>0.2</v>
      </c>
      <c r="D5">
        <v>0.26</v>
      </c>
      <c r="E5">
        <v>0.13</v>
      </c>
      <c r="F5">
        <v>0.1</v>
      </c>
    </row>
    <row r="6" spans="1:6" x14ac:dyDescent="0.3">
      <c r="A6" t="s">
        <v>44</v>
      </c>
      <c r="B6">
        <v>-2884</v>
      </c>
      <c r="C6">
        <v>180</v>
      </c>
      <c r="D6">
        <v>1300</v>
      </c>
      <c r="E6">
        <v>1569</v>
      </c>
      <c r="F6">
        <v>-6005</v>
      </c>
    </row>
    <row r="7" spans="1:6" x14ac:dyDescent="0.3">
      <c r="A7" t="s">
        <v>15</v>
      </c>
      <c r="B7">
        <v>7533</v>
      </c>
      <c r="C7">
        <v>7607</v>
      </c>
      <c r="D7">
        <v>5462</v>
      </c>
      <c r="E7">
        <v>6299</v>
      </c>
      <c r="F7">
        <v>7508</v>
      </c>
    </row>
    <row r="8" spans="1:6" x14ac:dyDescent="0.3">
      <c r="A8" t="s">
        <v>16</v>
      </c>
      <c r="B8">
        <v>8441</v>
      </c>
      <c r="C8">
        <v>9234</v>
      </c>
      <c r="D8">
        <v>9101</v>
      </c>
      <c r="E8">
        <v>9335</v>
      </c>
      <c r="F8">
        <v>9882</v>
      </c>
    </row>
    <row r="9" spans="1:6" x14ac:dyDescent="0.3">
      <c r="A9" t="s">
        <v>17</v>
      </c>
      <c r="B9">
        <v>-1395</v>
      </c>
      <c r="C9">
        <v>13844</v>
      </c>
      <c r="D9">
        <v>50227</v>
      </c>
      <c r="E9">
        <v>18235</v>
      </c>
      <c r="F9">
        <v>-1147</v>
      </c>
    </row>
    <row r="10" spans="1:6" x14ac:dyDescent="0.3">
      <c r="A10" t="s">
        <v>18</v>
      </c>
      <c r="B10">
        <v>-1.84</v>
      </c>
      <c r="C10">
        <v>0.41</v>
      </c>
      <c r="D10">
        <v>0.17</v>
      </c>
      <c r="E10">
        <v>0.56000000000000005</v>
      </c>
      <c r="F10">
        <v>3.28</v>
      </c>
    </row>
    <row r="11" spans="1:6" x14ac:dyDescent="0.3">
      <c r="A11" t="s">
        <v>29</v>
      </c>
      <c r="B11">
        <v>1174</v>
      </c>
      <c r="C11">
        <v>8190</v>
      </c>
      <c r="D11">
        <v>41749</v>
      </c>
      <c r="E11">
        <v>8075</v>
      </c>
      <c r="F11">
        <v>-4910</v>
      </c>
    </row>
    <row r="12" spans="1:6" x14ac:dyDescent="0.3">
      <c r="A12" t="s">
        <v>19</v>
      </c>
      <c r="B12">
        <v>1.38</v>
      </c>
      <c r="C12">
        <v>6.26</v>
      </c>
      <c r="D12">
        <v>32.880000000000003</v>
      </c>
      <c r="E12">
        <v>7.17</v>
      </c>
      <c r="F12">
        <v>-3.55</v>
      </c>
    </row>
    <row r="13" spans="1:6" x14ac:dyDescent="0.3">
      <c r="A13" t="s">
        <v>20</v>
      </c>
      <c r="B13">
        <v>0.74</v>
      </c>
      <c r="C13">
        <v>0.4</v>
      </c>
      <c r="D13">
        <v>0.16</v>
      </c>
      <c r="E13">
        <v>0.5</v>
      </c>
      <c r="F13">
        <v>-1.01</v>
      </c>
    </row>
    <row r="14" spans="1:6" x14ac:dyDescent="0.3">
      <c r="A14" t="s">
        <v>5</v>
      </c>
      <c r="B14">
        <v>1145</v>
      </c>
      <c r="C14">
        <v>1198</v>
      </c>
      <c r="D14">
        <v>1221</v>
      </c>
      <c r="E14">
        <v>1221</v>
      </c>
      <c r="F14">
        <v>1247</v>
      </c>
    </row>
    <row r="15" spans="1:6" x14ac:dyDescent="0.3">
      <c r="A15" t="s">
        <v>6</v>
      </c>
      <c r="B15">
        <v>72431</v>
      </c>
      <c r="C15">
        <v>73041</v>
      </c>
      <c r="D15">
        <v>113222</v>
      </c>
      <c r="E15">
        <v>101861</v>
      </c>
      <c r="F15">
        <v>90788</v>
      </c>
    </row>
    <row r="16" spans="1:6" x14ac:dyDescent="0.3">
      <c r="A16" t="s">
        <v>25</v>
      </c>
      <c r="B16">
        <v>116328</v>
      </c>
      <c r="C16">
        <v>88501</v>
      </c>
      <c r="D16">
        <v>75561</v>
      </c>
      <c r="E16">
        <v>84893</v>
      </c>
      <c r="F16">
        <v>87082</v>
      </c>
    </row>
    <row r="17" spans="1:6" x14ac:dyDescent="0.3">
      <c r="A17" t="s">
        <v>24</v>
      </c>
      <c r="B17">
        <v>59245</v>
      </c>
      <c r="C17">
        <v>81169</v>
      </c>
      <c r="D17">
        <v>92417</v>
      </c>
      <c r="E17">
        <v>97421</v>
      </c>
      <c r="F17">
        <v>90195</v>
      </c>
    </row>
    <row r="18" spans="1:6" x14ac:dyDescent="0.3">
      <c r="A18" t="s">
        <v>7</v>
      </c>
      <c r="B18">
        <v>249149</v>
      </c>
      <c r="C18">
        <v>243909</v>
      </c>
      <c r="D18">
        <v>282422</v>
      </c>
      <c r="E18">
        <v>285396</v>
      </c>
      <c r="F18">
        <v>269312</v>
      </c>
    </row>
    <row r="19" spans="1:6" x14ac:dyDescent="0.3">
      <c r="A19" t="s">
        <v>41</v>
      </c>
      <c r="B19">
        <v>134551</v>
      </c>
      <c r="C19">
        <v>135775</v>
      </c>
      <c r="D19">
        <v>133288</v>
      </c>
      <c r="E19">
        <v>146621</v>
      </c>
      <c r="F19">
        <v>148814</v>
      </c>
    </row>
    <row r="20" spans="1:6" x14ac:dyDescent="0.3">
      <c r="A20" t="s">
        <v>8</v>
      </c>
      <c r="B20">
        <v>19497</v>
      </c>
      <c r="C20">
        <v>19007</v>
      </c>
      <c r="D20">
        <v>22046</v>
      </c>
      <c r="E20">
        <v>31213</v>
      </c>
      <c r="F20">
        <v>34356</v>
      </c>
    </row>
    <row r="21" spans="1:6" x14ac:dyDescent="0.3">
      <c r="A21" t="s">
        <v>9</v>
      </c>
      <c r="B21">
        <v>6285</v>
      </c>
      <c r="C21">
        <v>10682</v>
      </c>
      <c r="D21">
        <v>13140</v>
      </c>
      <c r="E21">
        <v>8410</v>
      </c>
      <c r="F21">
        <v>6258</v>
      </c>
    </row>
    <row r="22" spans="1:6" x14ac:dyDescent="0.3">
      <c r="A22" t="s">
        <v>45</v>
      </c>
      <c r="B22">
        <v>88816</v>
      </c>
      <c r="C22">
        <v>78445</v>
      </c>
      <c r="D22">
        <v>113948</v>
      </c>
      <c r="E22">
        <v>99151</v>
      </c>
      <c r="F22">
        <v>79885</v>
      </c>
    </row>
    <row r="23" spans="1:6" x14ac:dyDescent="0.3">
      <c r="A23" t="s">
        <v>10</v>
      </c>
      <c r="B23">
        <v>249149</v>
      </c>
      <c r="C23">
        <v>243909</v>
      </c>
      <c r="D23">
        <v>282422</v>
      </c>
      <c r="E23">
        <v>285396</v>
      </c>
      <c r="F23">
        <v>269312</v>
      </c>
    </row>
    <row r="24" spans="1:6" x14ac:dyDescent="0.3">
      <c r="A24" t="s">
        <v>46</v>
      </c>
      <c r="B24">
        <v>20169</v>
      </c>
      <c r="C24">
        <v>44327</v>
      </c>
      <c r="D24">
        <v>44381</v>
      </c>
      <c r="E24">
        <v>21683</v>
      </c>
      <c r="F24">
        <v>20301</v>
      </c>
    </row>
    <row r="25" spans="1:6" x14ac:dyDescent="0.3">
      <c r="A25" t="s">
        <v>47</v>
      </c>
      <c r="B25">
        <v>-14012</v>
      </c>
      <c r="C25">
        <v>-9437</v>
      </c>
      <c r="D25">
        <v>-10905</v>
      </c>
      <c r="E25">
        <v>-18179</v>
      </c>
      <c r="F25">
        <v>-14253</v>
      </c>
    </row>
    <row r="26" spans="1:6" x14ac:dyDescent="0.3">
      <c r="A26" t="s">
        <v>48</v>
      </c>
      <c r="B26">
        <v>-1695</v>
      </c>
      <c r="C26">
        <v>-37090</v>
      </c>
      <c r="D26">
        <v>-23401</v>
      </c>
      <c r="E26">
        <v>-6981</v>
      </c>
      <c r="F26">
        <v>-11097</v>
      </c>
    </row>
    <row r="27" spans="1:6" x14ac:dyDescent="0.3">
      <c r="A27" t="s">
        <v>12</v>
      </c>
      <c r="B27">
        <v>4462</v>
      </c>
      <c r="C27">
        <v>-2200</v>
      </c>
      <c r="D27">
        <v>10075</v>
      </c>
      <c r="E27">
        <v>-3477</v>
      </c>
      <c r="F27">
        <v>-5049</v>
      </c>
    </row>
    <row r="28" spans="1:6" x14ac:dyDescent="0.3">
      <c r="A28" t="s">
        <v>49</v>
      </c>
      <c r="B28">
        <v>0.34410000000000002</v>
      </c>
      <c r="C28">
        <v>0.34410000000000002</v>
      </c>
      <c r="D28">
        <v>0.3392</v>
      </c>
      <c r="E28">
        <v>0.33900000000000002</v>
      </c>
      <c r="F28">
        <v>0.33189999999999997</v>
      </c>
    </row>
    <row r="29" spans="1:6" x14ac:dyDescent="0.3">
      <c r="A29" t="s">
        <v>50</v>
      </c>
      <c r="B29">
        <v>0.1239</v>
      </c>
      <c r="C29">
        <v>0.18559999999999999</v>
      </c>
      <c r="D29">
        <v>0.22869999999999999</v>
      </c>
      <c r="E29">
        <v>0.20619999999999999</v>
      </c>
      <c r="F29">
        <v>0.1961</v>
      </c>
    </row>
    <row r="30" spans="1:6" x14ac:dyDescent="0.3">
      <c r="A30" t="s">
        <v>51</v>
      </c>
      <c r="B30">
        <v>0.29659999999999997</v>
      </c>
      <c r="C30">
        <v>0.25159999999999999</v>
      </c>
      <c r="D30">
        <v>0.2041</v>
      </c>
      <c r="E30">
        <v>0.20680000000000001</v>
      </c>
      <c r="F30">
        <v>0.2351</v>
      </c>
    </row>
    <row r="31" spans="1:6" x14ac:dyDescent="0.3">
      <c r="A31" t="s">
        <v>52</v>
      </c>
      <c r="B31">
        <v>2.2000000000000001E-3</v>
      </c>
      <c r="C31">
        <v>2.5000000000000001E-3</v>
      </c>
      <c r="D31">
        <v>1E-3</v>
      </c>
      <c r="E31">
        <v>1.6000000000000001E-3</v>
      </c>
      <c r="F31">
        <v>1.6000000000000001E-3</v>
      </c>
    </row>
    <row r="32" spans="1:6" x14ac:dyDescent="0.3">
      <c r="A32" t="s">
        <v>53</v>
      </c>
      <c r="B32">
        <v>0.23319999999999999</v>
      </c>
      <c r="C32">
        <v>0.2162</v>
      </c>
      <c r="D32">
        <v>0.22700000000000001</v>
      </c>
      <c r="E32">
        <v>0.24629999999999999</v>
      </c>
      <c r="F32">
        <v>0.23519999999999999</v>
      </c>
    </row>
    <row r="33" spans="1:8" x14ac:dyDescent="0.3">
      <c r="A33" t="s">
        <v>11</v>
      </c>
      <c r="B33">
        <v>896919</v>
      </c>
      <c r="C33">
        <v>873198</v>
      </c>
      <c r="D33">
        <v>1587315</v>
      </c>
      <c r="E33">
        <v>3644090</v>
      </c>
      <c r="F33">
        <v>4717442</v>
      </c>
    </row>
    <row r="42" spans="1:8" x14ac:dyDescent="0.3">
      <c r="H42" t="s">
        <v>38</v>
      </c>
    </row>
    <row r="43" spans="1:8" x14ac:dyDescent="0.3">
      <c r="H43" t="s">
        <v>39</v>
      </c>
    </row>
    <row r="44" spans="1:8" x14ac:dyDescent="0.3">
      <c r="H44" t="s">
        <v>40</v>
      </c>
    </row>
  </sheetData>
  <phoneticPr fontId="5" type="noConversion"/>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121DF-C468-4A50-9CE6-7A1B3220C951}">
  <sheetPr codeName="Sheet10"/>
  <dimension ref="A1:F38"/>
  <sheetViews>
    <sheetView topLeftCell="A11" workbookViewId="0">
      <selection activeCell="D18" sqref="D18"/>
    </sheetView>
  </sheetViews>
  <sheetFormatPr defaultRowHeight="14.4" x14ac:dyDescent="0.3"/>
  <cols>
    <col min="1" max="1" width="24.109375" bestFit="1" customWidth="1"/>
    <col min="2" max="6" width="10.6640625" bestFit="1" customWidth="1"/>
    <col min="7" max="8" width="8.44140625" bestFit="1" customWidth="1"/>
    <col min="9" max="11" width="9.109375" bestFit="1" customWidth="1"/>
  </cols>
  <sheetData>
    <row r="1" spans="1:6" x14ac:dyDescent="0.3">
      <c r="A1" t="s">
        <v>21</v>
      </c>
      <c r="B1" t="s">
        <v>0</v>
      </c>
      <c r="C1" t="s">
        <v>1</v>
      </c>
      <c r="D1" t="s">
        <v>2</v>
      </c>
      <c r="E1" t="s">
        <v>3</v>
      </c>
      <c r="F1" t="s">
        <v>4</v>
      </c>
    </row>
    <row r="2" spans="1:6" x14ac:dyDescent="0.3">
      <c r="A2" t="s">
        <v>54</v>
      </c>
      <c r="B2">
        <v>61664</v>
      </c>
      <c r="C2">
        <v>69114</v>
      </c>
      <c r="D2">
        <v>103477</v>
      </c>
      <c r="E2">
        <v>104448</v>
      </c>
      <c r="F2">
        <v>105378</v>
      </c>
    </row>
    <row r="3" spans="1:6" x14ac:dyDescent="0.3">
      <c r="A3" t="s">
        <v>55</v>
      </c>
      <c r="B3">
        <v>51400</v>
      </c>
      <c r="C3">
        <v>56337</v>
      </c>
      <c r="D3">
        <v>82114</v>
      </c>
      <c r="E3">
        <v>96410</v>
      </c>
      <c r="F3">
        <v>94229</v>
      </c>
    </row>
    <row r="4" spans="1:6" x14ac:dyDescent="0.3">
      <c r="A4" t="s">
        <v>13</v>
      </c>
      <c r="B4">
        <v>10264</v>
      </c>
      <c r="C4">
        <v>12776</v>
      </c>
      <c r="D4">
        <v>21363</v>
      </c>
      <c r="E4">
        <v>8038</v>
      </c>
      <c r="F4">
        <v>11149</v>
      </c>
    </row>
    <row r="5" spans="1:6" x14ac:dyDescent="0.3">
      <c r="A5" t="s">
        <v>14</v>
      </c>
      <c r="B5" s="19">
        <v>0.17</v>
      </c>
      <c r="C5" s="19">
        <v>0.18</v>
      </c>
      <c r="D5" s="19">
        <v>0.21</v>
      </c>
      <c r="E5" s="19">
        <v>0.08</v>
      </c>
      <c r="F5" s="19">
        <v>0.11</v>
      </c>
    </row>
    <row r="6" spans="1:6" x14ac:dyDescent="0.3">
      <c r="A6" t="s">
        <v>56</v>
      </c>
      <c r="B6">
        <v>280</v>
      </c>
      <c r="C6">
        <v>1349</v>
      </c>
      <c r="D6">
        <v>902</v>
      </c>
      <c r="E6">
        <v>1856</v>
      </c>
      <c r="F6">
        <v>665</v>
      </c>
    </row>
    <row r="7" spans="1:6" x14ac:dyDescent="0.3">
      <c r="A7" t="s">
        <v>15</v>
      </c>
      <c r="B7">
        <v>3487</v>
      </c>
      <c r="C7">
        <v>2817</v>
      </c>
      <c r="D7">
        <v>1698</v>
      </c>
      <c r="E7">
        <v>2037</v>
      </c>
      <c r="F7">
        <v>2474</v>
      </c>
    </row>
    <row r="8" spans="1:6" x14ac:dyDescent="0.3">
      <c r="A8" t="s">
        <v>16</v>
      </c>
      <c r="B8">
        <v>3756</v>
      </c>
      <c r="C8">
        <v>4103</v>
      </c>
      <c r="D8">
        <v>4275</v>
      </c>
      <c r="E8">
        <v>4964</v>
      </c>
      <c r="F8">
        <v>5278</v>
      </c>
    </row>
    <row r="9" spans="1:6" x14ac:dyDescent="0.3">
      <c r="A9" t="s">
        <v>17</v>
      </c>
      <c r="B9">
        <v>3302</v>
      </c>
      <c r="C9">
        <v>7206</v>
      </c>
      <c r="D9">
        <v>16292</v>
      </c>
      <c r="E9">
        <v>2892</v>
      </c>
      <c r="F9">
        <v>4062</v>
      </c>
    </row>
    <row r="10" spans="1:6" x14ac:dyDescent="0.3">
      <c r="A10" t="s">
        <v>18</v>
      </c>
      <c r="B10">
        <v>0.36</v>
      </c>
      <c r="C10">
        <v>0.42</v>
      </c>
      <c r="D10">
        <v>0.25</v>
      </c>
      <c r="E10">
        <v>0.25</v>
      </c>
      <c r="F10">
        <v>0.24</v>
      </c>
    </row>
    <row r="11" spans="1:6" x14ac:dyDescent="0.3">
      <c r="A11" t="s">
        <v>57</v>
      </c>
      <c r="B11">
        <v>2121</v>
      </c>
      <c r="C11">
        <v>4148</v>
      </c>
      <c r="D11">
        <v>12243</v>
      </c>
      <c r="E11">
        <v>2177</v>
      </c>
      <c r="F11">
        <v>3067</v>
      </c>
    </row>
    <row r="12" spans="1:6" x14ac:dyDescent="0.3">
      <c r="A12" t="s">
        <v>19</v>
      </c>
      <c r="B12">
        <v>5.13</v>
      </c>
      <c r="C12">
        <v>10.039999999999999</v>
      </c>
      <c r="D12">
        <v>29.64</v>
      </c>
      <c r="E12">
        <v>5.27</v>
      </c>
      <c r="F12">
        <v>7.42</v>
      </c>
    </row>
    <row r="13" spans="1:6" x14ac:dyDescent="0.3">
      <c r="A13" t="s">
        <v>20</v>
      </c>
      <c r="B13">
        <v>0</v>
      </c>
      <c r="C13">
        <v>0.28000000000000003</v>
      </c>
      <c r="D13">
        <v>0.3</v>
      </c>
      <c r="E13">
        <v>0.28000000000000003</v>
      </c>
      <c r="F13">
        <v>0.27</v>
      </c>
    </row>
    <row r="14" spans="1:6" x14ac:dyDescent="0.3">
      <c r="A14" t="s">
        <v>5</v>
      </c>
      <c r="B14">
        <v>4131</v>
      </c>
      <c r="C14">
        <v>4131</v>
      </c>
      <c r="D14">
        <v>4131</v>
      </c>
      <c r="E14">
        <v>4131</v>
      </c>
      <c r="F14">
        <v>4131</v>
      </c>
    </row>
    <row r="15" spans="1:6" x14ac:dyDescent="0.3">
      <c r="A15" t="s">
        <v>6</v>
      </c>
      <c r="B15">
        <v>37380</v>
      </c>
      <c r="C15">
        <v>41276</v>
      </c>
      <c r="D15">
        <v>50081</v>
      </c>
      <c r="E15">
        <v>50616</v>
      </c>
      <c r="F15">
        <v>52971</v>
      </c>
    </row>
    <row r="16" spans="1:6" x14ac:dyDescent="0.3">
      <c r="A16" t="s">
        <v>42</v>
      </c>
      <c r="B16">
        <v>54127</v>
      </c>
      <c r="C16">
        <v>37677</v>
      </c>
      <c r="D16">
        <v>17284</v>
      </c>
      <c r="E16">
        <v>30773</v>
      </c>
      <c r="F16">
        <v>36323</v>
      </c>
    </row>
    <row r="17" spans="1:6" x14ac:dyDescent="0.3">
      <c r="A17" t="s">
        <v>58</v>
      </c>
      <c r="B17">
        <v>31560</v>
      </c>
      <c r="C17">
        <v>35007</v>
      </c>
      <c r="D17">
        <v>48885</v>
      </c>
      <c r="E17">
        <v>45262</v>
      </c>
      <c r="F17">
        <v>47598</v>
      </c>
    </row>
    <row r="18" spans="1:6" x14ac:dyDescent="0.3">
      <c r="A18" t="s">
        <v>7</v>
      </c>
      <c r="B18">
        <v>127198</v>
      </c>
      <c r="C18">
        <v>118090</v>
      </c>
      <c r="D18">
        <v>120381</v>
      </c>
      <c r="E18">
        <v>130782</v>
      </c>
      <c r="F18">
        <v>141022</v>
      </c>
    </row>
    <row r="19" spans="1:6" x14ac:dyDescent="0.3">
      <c r="A19" t="s">
        <v>59</v>
      </c>
      <c r="B19">
        <v>69034</v>
      </c>
      <c r="C19">
        <v>67618</v>
      </c>
      <c r="D19">
        <v>73677</v>
      </c>
      <c r="E19">
        <v>73543</v>
      </c>
      <c r="F19">
        <v>72426</v>
      </c>
    </row>
    <row r="20" spans="1:6" x14ac:dyDescent="0.3">
      <c r="A20" t="s">
        <v>8</v>
      </c>
      <c r="B20">
        <v>8753</v>
      </c>
      <c r="C20">
        <v>8881</v>
      </c>
      <c r="D20">
        <v>4710</v>
      </c>
      <c r="E20">
        <v>4891</v>
      </c>
      <c r="F20">
        <v>6141</v>
      </c>
    </row>
    <row r="21" spans="1:6" x14ac:dyDescent="0.3">
      <c r="A21" t="s">
        <v>9</v>
      </c>
      <c r="B21">
        <v>3240</v>
      </c>
      <c r="C21">
        <v>3442</v>
      </c>
      <c r="D21">
        <v>3757</v>
      </c>
      <c r="E21">
        <v>4185</v>
      </c>
      <c r="F21">
        <v>4589</v>
      </c>
    </row>
    <row r="22" spans="1:6" x14ac:dyDescent="0.3">
      <c r="A22" t="s">
        <v>60</v>
      </c>
      <c r="B22">
        <v>46170</v>
      </c>
      <c r="C22">
        <v>38149</v>
      </c>
      <c r="D22">
        <v>38237</v>
      </c>
      <c r="E22">
        <v>48163</v>
      </c>
      <c r="F22">
        <v>57867</v>
      </c>
    </row>
    <row r="23" spans="1:6" x14ac:dyDescent="0.3">
      <c r="A23" t="s">
        <v>10</v>
      </c>
      <c r="B23">
        <v>127198</v>
      </c>
      <c r="C23">
        <v>118090</v>
      </c>
      <c r="D23">
        <v>120381</v>
      </c>
      <c r="E23">
        <v>130782</v>
      </c>
      <c r="F23">
        <v>141022</v>
      </c>
    </row>
    <row r="24" spans="1:6" x14ac:dyDescent="0.3">
      <c r="A24" t="s">
        <v>61</v>
      </c>
      <c r="B24">
        <v>-618</v>
      </c>
      <c r="C24">
        <v>23430</v>
      </c>
      <c r="D24">
        <v>30987</v>
      </c>
      <c r="E24">
        <v>-5290</v>
      </c>
      <c r="F24">
        <v>2911</v>
      </c>
    </row>
    <row r="25" spans="1:6" x14ac:dyDescent="0.3">
      <c r="A25" t="s">
        <v>62</v>
      </c>
      <c r="B25">
        <v>-4261</v>
      </c>
      <c r="C25">
        <v>-3295</v>
      </c>
      <c r="D25">
        <v>-3976</v>
      </c>
      <c r="E25">
        <v>-3371</v>
      </c>
      <c r="F25">
        <v>-4261</v>
      </c>
    </row>
    <row r="26" spans="1:6" x14ac:dyDescent="0.3">
      <c r="A26" t="s">
        <v>63</v>
      </c>
      <c r="B26">
        <v>5003</v>
      </c>
      <c r="C26">
        <v>-19808</v>
      </c>
      <c r="D26">
        <v>-27398</v>
      </c>
      <c r="E26">
        <v>8587</v>
      </c>
      <c r="F26">
        <v>1362</v>
      </c>
    </row>
    <row r="27" spans="1:6" x14ac:dyDescent="0.3">
      <c r="A27" t="s">
        <v>12</v>
      </c>
      <c r="B27">
        <v>125</v>
      </c>
      <c r="C27">
        <v>328</v>
      </c>
      <c r="D27">
        <v>-387</v>
      </c>
      <c r="E27">
        <v>-74</v>
      </c>
      <c r="F27">
        <v>12</v>
      </c>
    </row>
    <row r="28" spans="1:6" x14ac:dyDescent="0.3">
      <c r="A28" t="s">
        <v>64</v>
      </c>
      <c r="B28">
        <v>0.75</v>
      </c>
      <c r="C28">
        <v>0.65</v>
      </c>
      <c r="D28">
        <v>0.65</v>
      </c>
      <c r="E28">
        <v>0.65</v>
      </c>
      <c r="F28">
        <v>0.65</v>
      </c>
    </row>
    <row r="29" spans="1:6" x14ac:dyDescent="0.3">
      <c r="A29" t="s">
        <v>65</v>
      </c>
      <c r="B29">
        <v>2.9100000000000001E-2</v>
      </c>
      <c r="C29">
        <v>4.3200000000000002E-2</v>
      </c>
      <c r="D29">
        <v>4.58E-2</v>
      </c>
      <c r="E29">
        <v>4.6899999999999997E-2</v>
      </c>
      <c r="F29">
        <v>3.1800000000000002E-2</v>
      </c>
    </row>
    <row r="30" spans="1:6" x14ac:dyDescent="0.3">
      <c r="A30" t="s">
        <v>66</v>
      </c>
      <c r="B30">
        <v>0.14580000000000001</v>
      </c>
      <c r="C30">
        <v>0.1663</v>
      </c>
      <c r="D30">
        <v>0.1024</v>
      </c>
      <c r="E30">
        <v>0.124</v>
      </c>
      <c r="F30">
        <v>0.15859999999999999</v>
      </c>
    </row>
    <row r="31" spans="1:6" x14ac:dyDescent="0.3">
      <c r="A31" t="s">
        <v>67</v>
      </c>
      <c r="B31">
        <v>5.9999999999999995E-4</v>
      </c>
      <c r="C31">
        <v>6.9999999999999999E-4</v>
      </c>
      <c r="D31">
        <v>0</v>
      </c>
      <c r="E31">
        <v>0</v>
      </c>
      <c r="F31">
        <v>0</v>
      </c>
    </row>
    <row r="32" spans="1:6" x14ac:dyDescent="0.3">
      <c r="A32" t="s">
        <v>68</v>
      </c>
      <c r="B32">
        <v>7.4499999999999997E-2</v>
      </c>
      <c r="C32">
        <v>0.1399</v>
      </c>
      <c r="D32">
        <v>0.20180000000000001</v>
      </c>
      <c r="E32">
        <v>0.17910000000000001</v>
      </c>
      <c r="F32">
        <v>0.15959999999999999</v>
      </c>
    </row>
    <row r="33" spans="1:6" x14ac:dyDescent="0.3">
      <c r="A33" t="s">
        <v>11</v>
      </c>
      <c r="B33">
        <v>396449</v>
      </c>
      <c r="C33">
        <v>533051</v>
      </c>
      <c r="D33">
        <v>1466890</v>
      </c>
      <c r="E33">
        <v>1521988</v>
      </c>
      <c r="F33">
        <v>1643073</v>
      </c>
    </row>
    <row r="38" spans="1:6" x14ac:dyDescent="0.3">
      <c r="C38" t="s">
        <v>40</v>
      </c>
    </row>
  </sheetData>
  <phoneticPr fontId="5"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CA37EF03-C591-492A-BB62-B9748570AF98}">
  <ds:schemaRefs/>
</ds:datastoreItem>
</file>

<file path=customXml/itemProps2.xml><?xml version="1.0" encoding="utf-8"?>
<ds:datastoreItem xmlns:ds="http://schemas.openxmlformats.org/officeDocument/2006/customXml" ds:itemID="{3D4A9510-66FA-468B-8F62-F67065C045A4}">
  <ds:schemaRefs/>
</ds:datastoreItem>
</file>

<file path=customXml/itemProps3.xml><?xml version="1.0" encoding="utf-8"?>
<ds:datastoreItem xmlns:ds="http://schemas.openxmlformats.org/officeDocument/2006/customXml" ds:itemID="{388F3379-F41A-4743-B0C9-22FC7448CD80}">
  <ds:schemaRefs/>
</ds:datastoreItem>
</file>

<file path=customXml/itemProps4.xml><?xml version="1.0" encoding="utf-8"?>
<ds:datastoreItem xmlns:ds="http://schemas.openxmlformats.org/officeDocument/2006/customXml" ds:itemID="{4DE4153B-4C4A-4610-8BEB-C878DE836EEF}">
  <ds:schemaRefs/>
</ds:datastoreItem>
</file>

<file path=customXml/itemProps5.xml><?xml version="1.0" encoding="utf-8"?>
<ds:datastoreItem xmlns:ds="http://schemas.openxmlformats.org/officeDocument/2006/customXml" ds:itemID="{B27C65A6-6BE6-4344-8D05-676B1ED49C4F}">
  <ds:schemaRefs/>
</ds:datastoreItem>
</file>

<file path=customXml/itemProps6.xml><?xml version="1.0" encoding="utf-8"?>
<ds:datastoreItem xmlns:ds="http://schemas.openxmlformats.org/officeDocument/2006/customXml" ds:itemID="{31326095-2D46-428C-9C29-213154649880}">
  <ds:schemaRefs/>
</ds:datastoreItem>
</file>

<file path=customXml/itemProps7.xml><?xml version="1.0" encoding="utf-8"?>
<ds:datastoreItem xmlns:ds="http://schemas.openxmlformats.org/officeDocument/2006/customXml" ds:itemID="{5950F8A8-6C0D-4534-86E5-77AE20644B8A}">
  <ds:schemaRefs/>
</ds:datastoreItem>
</file>

<file path=customXml/itemProps8.xml><?xml version="1.0" encoding="utf-8"?>
<ds:datastoreItem xmlns:ds="http://schemas.openxmlformats.org/officeDocument/2006/customXml" ds:itemID="{B40D40DE-B513-463D-8ABF-A3A887496E03}">
  <ds:schemaRefs/>
</ds:datastoreItem>
</file>

<file path=customXml/itemProps9.xml><?xml version="1.0" encoding="utf-8"?>
<ds:datastoreItem xmlns:ds="http://schemas.openxmlformats.org/officeDocument/2006/customXml" ds:itemID="{8D35E08D-A526-4F63-8878-3A32B9D5BB3E}">
  <ds:schemaRefs/>
</ds:datastoreItem>
</file>

<file path=customXml/itemProps10.xml><?xml version="1.0" encoding="utf-8"?>
<ds:datastoreItem xmlns:ds="http://schemas.openxmlformats.org/officeDocument/2006/customXml" ds:itemID="{F9EE0332-57A6-40C0-8F4E-9131D2D6DFE8}">
  <ds:schemaRefs/>
</ds:datastoreItem>
</file>

<file path=customXml/itemProps11.xml><?xml version="1.0" encoding="utf-8"?>
<ds:datastoreItem xmlns:ds="http://schemas.openxmlformats.org/officeDocument/2006/customXml" ds:itemID="{912FE291-869A-47C3-9B51-DE27ACB9288F}">
  <ds:schemaRefs/>
</ds:datastoreItem>
</file>

<file path=customXml/itemProps12.xml><?xml version="1.0" encoding="utf-8"?>
<ds:datastoreItem xmlns:ds="http://schemas.openxmlformats.org/officeDocument/2006/customXml" ds:itemID="{DA800E55-6209-45A3-94C3-70020A56FBD8}">
  <ds:schemaRefs/>
</ds:datastoreItem>
</file>

<file path=customXml/itemProps13.xml><?xml version="1.0" encoding="utf-8"?>
<ds:datastoreItem xmlns:ds="http://schemas.openxmlformats.org/officeDocument/2006/customXml" ds:itemID="{B29E0A8A-06EB-48CB-A7AF-BBBBFDDA0F33}">
  <ds:schemaRefs/>
</ds:datastoreItem>
</file>

<file path=customXml/itemProps14.xml><?xml version="1.0" encoding="utf-8"?>
<ds:datastoreItem xmlns:ds="http://schemas.openxmlformats.org/officeDocument/2006/customXml" ds:itemID="{E0794952-39E0-4A97-AAA7-989D3F3A7355}">
  <ds:schemaRefs/>
</ds:datastoreItem>
</file>

<file path=customXml/itemProps15.xml><?xml version="1.0" encoding="utf-8"?>
<ds:datastoreItem xmlns:ds="http://schemas.openxmlformats.org/officeDocument/2006/customXml" ds:itemID="{EDDE4C25-F9E2-47A4-A67E-91BA7B7082DF}">
  <ds:schemaRefs>
    <ds:schemaRef ds:uri="http://schemas.microsoft.com/DataMashup"/>
  </ds:schemaRefs>
</ds:datastoreItem>
</file>

<file path=customXml/itemProps16.xml><?xml version="1.0" encoding="utf-8"?>
<ds:datastoreItem xmlns:ds="http://schemas.openxmlformats.org/officeDocument/2006/customXml" ds:itemID="{010D2C6F-4896-465B-A6C5-BA2908F7BC47}">
  <ds:schemaRefs/>
</ds:datastoreItem>
</file>

<file path=customXml/itemProps17.xml><?xml version="1.0" encoding="utf-8"?>
<ds:datastoreItem xmlns:ds="http://schemas.openxmlformats.org/officeDocument/2006/customXml" ds:itemID="{EAD40BA1-F553-4BB9-BFA4-F8F9C150F040}">
  <ds:schemaRefs/>
</ds:datastoreItem>
</file>

<file path=customXml/itemProps18.xml><?xml version="1.0" encoding="utf-8"?>
<ds:datastoreItem xmlns:ds="http://schemas.openxmlformats.org/officeDocument/2006/customXml" ds:itemID="{48BA27A9-7C93-4F25-8D9C-84B2FD922A84}">
  <ds:schemaRefs/>
</ds:datastoreItem>
</file>

<file path=customXml/itemProps19.xml><?xml version="1.0" encoding="utf-8"?>
<ds:datastoreItem xmlns:ds="http://schemas.openxmlformats.org/officeDocument/2006/customXml" ds:itemID="{F308CD01-F8FB-4B9D-970E-FC603534003A}">
  <ds:schemaRefs/>
</ds:datastoreItem>
</file>

<file path=customXml/itemProps20.xml><?xml version="1.0" encoding="utf-8"?>
<ds:datastoreItem xmlns:ds="http://schemas.openxmlformats.org/officeDocument/2006/customXml" ds:itemID="{438748BA-FA38-4EA3-A964-0AB33E98001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20</vt:i4>
      </vt:variant>
    </vt:vector>
  </HeadingPairs>
  <TitlesOfParts>
    <vt:vector size="33" baseType="lpstr">
      <vt:lpstr>HistoricalFS</vt:lpstr>
      <vt:lpstr>pivot </vt:lpstr>
      <vt:lpstr>Ratio Analysis</vt:lpstr>
      <vt:lpstr>Dashboard</vt:lpstr>
      <vt:lpstr>Ratio Board</vt:lpstr>
      <vt:lpstr>Comparative</vt:lpstr>
      <vt:lpstr>pivot 2</vt:lpstr>
      <vt:lpstr>Ratio Analysis Data</vt:lpstr>
      <vt:lpstr>Consolidated Data</vt:lpstr>
      <vt:lpstr>logo sheet</vt:lpstr>
      <vt:lpstr>JSW RAW DATA</vt:lpstr>
      <vt:lpstr>TATA RAW DATA</vt:lpstr>
      <vt:lpstr>SAIL RAW DATA</vt:lpstr>
      <vt:lpstr>comparative</vt:lpstr>
      <vt:lpstr>Comparative_analysis</vt:lpstr>
      <vt:lpstr>delete</vt:lpstr>
      <vt:lpstr>delete2</vt:lpstr>
      <vt:lpstr>delete3</vt:lpstr>
      <vt:lpstr>Comparative!JSW_Data</vt:lpstr>
      <vt:lpstr>'Ratio Board'!JSW_Data</vt:lpstr>
      <vt:lpstr>JSW_Data</vt:lpstr>
      <vt:lpstr>JSW_PIC</vt:lpstr>
      <vt:lpstr>JSWpic</vt:lpstr>
      <vt:lpstr>Ratio_analysis</vt:lpstr>
      <vt:lpstr>Comparative!Sail_Data</vt:lpstr>
      <vt:lpstr>'Ratio Board'!Sail_Data</vt:lpstr>
      <vt:lpstr>Sail_Data</vt:lpstr>
      <vt:lpstr>SAILpic</vt:lpstr>
      <vt:lpstr>Standalone</vt:lpstr>
      <vt:lpstr>tatapic</vt:lpstr>
      <vt:lpstr>Comparative!TataSteel_Data</vt:lpstr>
      <vt:lpstr>'Ratio Board'!TataSteel_Data</vt:lpstr>
      <vt:lpstr>TataSteel_Data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JUGAL CHETTRI</dc:creator>
  <cp:lastModifiedBy>JUGAL CHETTRI</cp:lastModifiedBy>
  <cp:lastPrinted>2025-01-23T10:43:30Z</cp:lastPrinted>
  <dcterms:created xsi:type="dcterms:W3CDTF">2025-01-19T04:37:46Z</dcterms:created>
  <dcterms:modified xsi:type="dcterms:W3CDTF">2025-01-23T11:08:54Z</dcterms:modified>
</cp:coreProperties>
</file>