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A:\7mo Semestre\Ing software I\Incremento_1\"/>
    </mc:Choice>
  </mc:AlternateContent>
  <xr:revisionPtr revIDLastSave="0" documentId="13_ncr:1_{8E531DB0-EF67-4CBE-A135-0A6F4A297963}" xr6:coauthVersionLast="47" xr6:coauthVersionMax="47" xr10:uidLastSave="{00000000-0000-0000-0000-000000000000}"/>
  <bookViews>
    <workbookView xWindow="-120" yWindow="-120" windowWidth="29040" windowHeight="15840" xr2:uid="{7273F4CE-7B0B-44CD-9F62-6ED6D16F5A6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8" i="1" l="1"/>
  <c r="I87" i="1"/>
  <c r="I86" i="1"/>
  <c r="I85" i="1"/>
  <c r="I84" i="1"/>
  <c r="I83" i="1"/>
  <c r="I82" i="1"/>
  <c r="I79" i="1"/>
  <c r="I80" i="1"/>
  <c r="I78" i="1"/>
  <c r="I81" i="1"/>
  <c r="I76" i="1"/>
  <c r="I77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39" i="1"/>
  <c r="H40" i="1"/>
  <c r="H41" i="1"/>
  <c r="H42" i="1"/>
  <c r="H43" i="1"/>
  <c r="G39" i="1"/>
  <c r="G40" i="1"/>
  <c r="G41" i="1"/>
  <c r="G42" i="1"/>
  <c r="G43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I90" i="1" l="1"/>
  <c r="H90" i="1"/>
</calcChain>
</file>

<file path=xl/sharedStrings.xml><?xml version="1.0" encoding="utf-8"?>
<sst xmlns="http://schemas.openxmlformats.org/spreadsheetml/2006/main" count="461" uniqueCount="179">
  <si>
    <t>Tarea</t>
  </si>
  <si>
    <t>Responsable</t>
  </si>
  <si>
    <t>Estimar HH</t>
  </si>
  <si>
    <t>Estado</t>
  </si>
  <si>
    <t>Inicio</t>
  </si>
  <si>
    <t>Fin</t>
  </si>
  <si>
    <t>HH Efectivas</t>
  </si>
  <si>
    <t>Diseñar la interfaz donde el trabajador podrá ingresar usuario y contraseña</t>
  </si>
  <si>
    <t>Codificar el formulario con campos de usuario y contraseña y botón de inicio de sesión</t>
  </si>
  <si>
    <t>Implementar la lógica para validar usuario y contraseña en el backend</t>
  </si>
  <si>
    <t>Programar mensajes de error si las credenciales son incorrectas y confirmación si son válidas</t>
  </si>
  <si>
    <t>Cargar el sistema correspondiente al rol del usuario tras autenticación exitosa</t>
  </si>
  <si>
    <t>Configurar el cifrado seguro (AES-256) de contraseñas antes de almacenarlas</t>
  </si>
  <si>
    <t>Realizar pruebas funcionales de login con distintos roles y errores</t>
  </si>
  <si>
    <t>Diseñar interfaz donde el administrador puede asignar un rol a un usuario</t>
  </si>
  <si>
    <t>Programar selector o buscador de usuarios registrados</t>
  </si>
  <si>
    <t>Codificar la asignación del rol seleccionado y guardar en la base de datos</t>
  </si>
  <si>
    <t>Verificar que solo el administrador pueda acceder a la asignación de roles</t>
  </si>
  <si>
    <t>Realizar pruebas asignando distintos roles a usuarios</t>
  </si>
  <si>
    <t>Diseñar interfaz de permisos donde se visualicen y configuren los permisos de cada usuario o rol por módulo</t>
  </si>
  <si>
    <t>Implementar tabla editable donde se pueda marcar/desmarcar permisos (Crear, Leer, Editar, Eliminar)</t>
  </si>
  <si>
    <t>Codificar el almacenamiento de estos permisos en la base de datos, vinculados al rol o usuario</t>
  </si>
  <si>
    <t>Modificar el sistema para que el acceso a cada módulo o acción dependa de los permisos asignados</t>
  </si>
  <si>
    <t>Programar el guardado o log automático de los cambios realizados (usuario, fecha, hora, tipo de acción)</t>
  </si>
  <si>
    <t>Verificar que los permisos se reflejen correctamente en el funcionamiento del sistema</t>
  </si>
  <si>
    <t>Agregar un enlace “¿Olvidó su contraseña?” en la pantalla de inicio de sesión</t>
  </si>
  <si>
    <t>Diseñar e implementar una pantalla para que el usuario ingrese su correo electrónico</t>
  </si>
  <si>
    <t>Crear un token único con tiempo de expiración vinculado al usuario</t>
  </si>
  <si>
    <t>Integrar servicio de correo electrónico (por ejemplo, SMTP, SendGrid) para enviar el enlace</t>
  </si>
  <si>
    <t>Diseñar e implementar la vista donde el usuario podrá escribir y confirmar la nueva contraseña</t>
  </si>
  <si>
    <t>Verificar que el token esté activo y vinculado al usuario antes de permitir el cambio de contraseña</t>
  </si>
  <si>
    <t>Verificar todo el flujo: solicitud, correo, expiración, cambio exitoso y error en casos inválidos</t>
  </si>
  <si>
    <t>Implementar un temporizador que detecte la inactividad del usuario</t>
  </si>
  <si>
    <t>Diseñar e implementar un pop-up o mensaje que avise al usuario del cierre inminente</t>
  </si>
  <si>
    <t>Programar que cualquier actividad del usuario reinicie el conteo de inactividad</t>
  </si>
  <si>
    <t>Desarrollo de lógica de cierre de sesión automático</t>
  </si>
  <si>
    <t>Redirección a pantalla de login tras cierre automático</t>
  </si>
  <si>
    <t>Validar que funcione en todos los roles, y que el temporizador y el aviso se activen correctamente</t>
  </si>
  <si>
    <t>Crear la vista/formulario para ingresar nuevos cilindros al inventario</t>
  </si>
  <si>
    <t>Crear validación formato correcto de la fecha, tipo permitido de cilindro y que la cantidad sea un número válido</t>
  </si>
  <si>
    <t>Crear lógica de inserción en la base de datos de los datos ingresados</t>
  </si>
  <si>
    <t>Restricción de acceso a usuarios con permisos de inventario</t>
  </si>
  <si>
    <t>Verificar distintos casos: ingreso correcto, datos inválidos, errores del sistema</t>
  </si>
  <si>
    <t>Diseñar vista con lista filtrable de cilindros por tipo/estado</t>
  </si>
  <si>
    <t>Agregar opción de modificar estado (lleno/vacío)</t>
  </si>
  <si>
    <t>Programar actualización del estado en la base de datos</t>
  </si>
  <si>
    <t>Registrar log de cambios con usuario, fecha y hora</t>
  </si>
  <si>
    <t>Probar cambios de estado y generación del log</t>
  </si>
  <si>
    <t>CU01</t>
  </si>
  <si>
    <t>CU02</t>
  </si>
  <si>
    <t>CU03</t>
  </si>
  <si>
    <t>CU04</t>
  </si>
  <si>
    <t>CU05</t>
  </si>
  <si>
    <t>CU06</t>
  </si>
  <si>
    <t>CU08</t>
  </si>
  <si>
    <t>CU09</t>
  </si>
  <si>
    <t>CU10</t>
  </si>
  <si>
    <t>CU11</t>
  </si>
  <si>
    <t>CU12</t>
  </si>
  <si>
    <t>CU13</t>
  </si>
  <si>
    <t>Crear filtros por tipo y estado en el módulo de inventario</t>
  </si>
  <si>
    <t>Programar lógica de filtrado dinámico en backend</t>
  </si>
  <si>
    <t>Mostrar resultados filtrados según criterios seleccionados</t>
  </si>
  <si>
    <t>Manejar casos sin resultados con mensaje claro al usuario</t>
  </si>
  <si>
    <t>Validar funcionamiento completo de filtros</t>
  </si>
  <si>
    <t>Configurar los umbrales mínimos de stock por tipo de cilindro</t>
  </si>
  <si>
    <t>Programar verificación automática periódica del stock disponible</t>
  </si>
  <si>
    <t>Desarrollar sistema de notificación interna al jefe de bodega</t>
  </si>
  <si>
    <t>Configurar envío de correo electrónico de alerta a responsables</t>
  </si>
  <si>
    <t>Realizar pruebas con stock simulado para validar alertas</t>
  </si>
  <si>
    <t>Diseñar e implementar formulario para reportar pérdida o daño</t>
  </si>
  <si>
    <t>Validar campos de motivo, fecha e imagen adjunta (máx 5MB)</t>
  </si>
  <si>
    <t>Programar almacenamiento en base de datos del registro completo</t>
  </si>
  <si>
    <t>Generar automáticamente log con usuario, motivo, fecha y hora</t>
  </si>
  <si>
    <t>Probar el registro de pérdidas con y sin imagen adjunta</t>
  </si>
  <si>
    <t>Diseñar la interfaz del módulo de reportes de stock diario</t>
  </si>
  <si>
    <t>Programar opción para seleccionar formato PDF o Excel</t>
  </si>
  <si>
    <t>Implementar generación automática del archivo PDF con inventario</t>
  </si>
  <si>
    <t>Implementar generación automática del archivo Excel con inventario</t>
  </si>
  <si>
    <t>Validar exportación, nombres de archivo y datos incluidos</t>
  </si>
  <si>
    <t>Crear interfaz para consultar historial de cambios del inventario</t>
  </si>
  <si>
    <t>Programar filtros por tipo de cambio, usuario, fecha y hora</t>
  </si>
  <si>
    <t>Mostrar detalles del cambio (usuario, acción, hora, fecha)</t>
  </si>
  <si>
    <t>Restringir edición de registros pasadas 24 horas</t>
  </si>
  <si>
    <t>Validar funcionamiento del historial y sus restricciones</t>
  </si>
  <si>
    <t>En proceso</t>
  </si>
  <si>
    <t>CU</t>
  </si>
  <si>
    <t>Anakin Benavides</t>
  </si>
  <si>
    <t>Cristóbal Valenzuela</t>
  </si>
  <si>
    <t>Diego Herrera</t>
  </si>
  <si>
    <t>Sebastián Valdivinos</t>
  </si>
  <si>
    <t>Crear una pantalla clara y accesible para el ingreso de credenciales</t>
  </si>
  <si>
    <t>Desarrollar el formulario que reciba y valide visualmente los datos</t>
  </si>
  <si>
    <t>Verificar en el servidor que las credenciales coincidan con la base de datos</t>
  </si>
  <si>
    <t>Mostrar avisos claros cuando usuario o contraseña sean inválidos</t>
  </si>
  <si>
    <t>Redirigir al dashboard adecuado según el rol del trabajador</t>
  </si>
  <si>
    <t>Garantizar que la contraseña se almacene de forma cifrada en la base</t>
  </si>
  <si>
    <t>Validar que el flujo de login funcione en todos los casos posibles</t>
  </si>
  <si>
    <t>Crear un formulario intuitivo para elegir usuarios y asignarles roles</t>
  </si>
  <si>
    <t>Implementar un buscador o lista que muestre usuarios disponibles</t>
  </si>
  <si>
    <t>Asegurar que la selección de rol se grabe correctamente en la tabla</t>
  </si>
  <si>
    <t>Impedir que usuarios sin permisos lleguen a esta sección</t>
  </si>
  <si>
    <t>Comprobar que los nuevos roles afecten correctamente los privilegios</t>
  </si>
  <si>
    <t>Crear una tabla que muestre módulos y permisos editables de cada rol</t>
  </si>
  <si>
    <t>Permitir marcar o desmarcar casillas de acciones para cada rol/módulo</t>
  </si>
  <si>
    <t>Garantizar que los cambios queden registrados en la tabla de permisos</t>
  </si>
  <si>
    <t>Bloquear o permitir funciones dentro del sistema según cada permiso</t>
  </si>
  <si>
    <t>Registrar quién y cuándo modificó cada permiso, para auditoría interna</t>
  </si>
  <si>
    <t>Verificar que cada rol solo vea y ejecute lo que le corresponde</t>
  </si>
  <si>
    <t>Incluir el enlace visible para iniciar el proceso de recuperación</t>
  </si>
  <si>
    <t>Crear un campo donde el usuario escriba su e-mail para recuperar contraseña</t>
  </si>
  <si>
    <t>Crear un identificador único que caduque tras X minutos para seguridad</t>
  </si>
  <si>
    <t>Enviar automáticamente el e-mail con el link que permita restablecer contraseña</t>
  </si>
  <si>
    <t>Diseñar vista en la que el usuario defina su nueva contraseña de forma segura</t>
  </si>
  <si>
    <t>Guardar la nueva clave cifrada, reemplazando la anterior</t>
  </si>
  <si>
    <t>Asegurar que la recuperación solo funcione en condiciones válidas</t>
  </si>
  <si>
    <t>Detectar y contar el tiempo sin interacción del usuario en la pantalla</t>
  </si>
  <si>
    <t>Avisar con mensaje emergente antes de cerrar la sesión por inactividad</t>
  </si>
  <si>
    <t>Verificar de manera correcta que alla inactividad de el usuario</t>
  </si>
  <si>
    <t>Cerrar la sesión si no se recibe ninguna acción tras la advertencia</t>
  </si>
  <si>
    <t>Llevar al usuario a la vista de login una vez terminada la sesión</t>
  </si>
  <si>
    <t>Verificar que la alerta y el cierre funcionen para chofer, bodega y admin</t>
  </si>
  <si>
    <t>Crear un formulario intuitivo para agregar nuevos cilindros al inventario</t>
  </si>
  <si>
    <t>Comprobar que los datos ingresados cumplan con los parámetros establecidos</t>
  </si>
  <si>
    <t>Insertar correctamente cada registro en la tabla de inventario</t>
  </si>
  <si>
    <t>Impedir que otros roles accedan a la función de registrar cilindros</t>
  </si>
  <si>
    <t>Confirmar que al registrar, el stock se actualiza correctamente</t>
  </si>
  <si>
    <t>Mostrar una tabla ordenada con filtros para tipo (kg) y estado (lleno/vacío)</t>
  </si>
  <si>
    <t>Incluir controles claros para alternar el estado de cada cilindro</t>
  </si>
  <si>
    <t>Guardar el nuevo estado del cilindro al confirmar el cambio</t>
  </si>
  <si>
    <t>Registrar quién, cuándo y cómo se modificó el estado de cada cilindro</t>
  </si>
  <si>
    <t>Verificar que cada cambio refleje correctamente en el inventario y en el log</t>
  </si>
  <si>
    <t>Añadir controles para seleccionar criterios de búsqueda específicos</t>
  </si>
  <si>
    <t>Implementar consultas que devuelvan solo los cilindros que coinciden con los filtros</t>
  </si>
  <si>
    <t>Listar únicamente los cilindros que cumplen los criterios seleccionados</t>
  </si>
  <si>
    <t>Mostrar aviso amigable cuando ningún cilindro coincida con el filtro</t>
  </si>
  <si>
    <t>Asegurar que el filtrado sea consistente con varios tipos y estados</t>
  </si>
  <si>
    <t>Permitir definir un valor mínimo para cada peso de cilindro (5, 11, 15, 45)</t>
  </si>
  <si>
    <t>Ejecutar chequeos diarios/horarios que midan la cantidad actual en inventario</t>
  </si>
  <si>
    <t>Mostrar alerta dentro del sistema cuando se detecte bajo stock</t>
  </si>
  <si>
    <t>Enviar un correo automático al Jefe de Bodega y Administrador en caso de baja</t>
  </si>
  <si>
    <t>Simular escenarios para verificar que las notificaciones se disparen correctamente</t>
  </si>
  <si>
    <t>Crear vista donde el Jefe de Bodega registre eventos de pérdida o daño</t>
  </si>
  <si>
    <t>Insertar cada registro de pérdida/daño en la tabla correspondiente</t>
  </si>
  <si>
    <t>Comprobar que la información ingresada cumpla con los requisitos y tamaño</t>
  </si>
  <si>
    <t>Registrar quién, cuándo y por qué se marcó el cilindro como perdido/dañado</t>
  </si>
  <si>
    <t>Verificar que el formulario acepte y guarde o omita la imagen correctamente</t>
  </si>
  <si>
    <t>Crear vista que permita seleccionar y descargar el reporte en PDF o Excel</t>
  </si>
  <si>
    <t>Incorporar controles que permitan elegir el tipo de archivo de salida</t>
  </si>
  <si>
    <t>Generar y dar formato al documento PDF con los datos del inventario del día</t>
  </si>
  <si>
    <t>Exportar la información del inventario a una hoja de cálculo Excel correctamente</t>
  </si>
  <si>
    <t>Confirmar que los archivos generados contengan la información correcta y tengan nombre adecuado</t>
  </si>
  <si>
    <t>Mostrar una tabla con los registros de auditoría (usuario, acción, fecha, hora)</t>
  </si>
  <si>
    <t>Permitir buscar cambios específicos según criterios de fecha, usuario o tipo</t>
  </si>
  <si>
    <t>Visualizar información completa de cada evento registrado en el historial</t>
  </si>
  <si>
    <t>Impedir modificaciones sobre eventos cuya fecha sea anterior a 24 h</t>
  </si>
  <si>
    <t>Verificar que solo se puedan editar registros recientes y que los filtros funcionen</t>
  </si>
  <si>
    <t>PILA DEL PRODUCTO</t>
  </si>
  <si>
    <t>FECHA ESTIMADA</t>
  </si>
  <si>
    <t>FECHA REAL</t>
  </si>
  <si>
    <t>PROYECTO</t>
  </si>
  <si>
    <t>CU07</t>
  </si>
  <si>
    <t>Configurar validación de formato de fecha</t>
  </si>
  <si>
    <t>Configurar validación del tipo de cilindro</t>
  </si>
  <si>
    <t>Desarrollar la lógica de validación</t>
  </si>
  <si>
    <t>Mostrar mensaje de éxito o error en pantalla</t>
  </si>
  <si>
    <t>Probar la validación de datos</t>
  </si>
  <si>
    <t>Asegurar que el sistema valide correctamente el formato de fecha ingresado por el usuario, permitiendo solo fechas en el formato dd/mm/aaaa.</t>
  </si>
  <si>
    <t>Implementar la validación para que solo se permitan los tipos de cilindro predefinidos (5, 11, 15, 45 kg), garantizando la integridad de los datos.</t>
  </si>
  <si>
    <t>Programar la lógica de validación que combine la verificación del formato de fecha y tipo de cilindro para permitir o rechazar el registro según los datos ingresados.</t>
  </si>
  <si>
    <t>Desarrollar la interfaz de usuario para mostrar mensajes claros de éxito o error, alertando al jefe de bodega sobre el estado del registro del cilindro.</t>
  </si>
  <si>
    <t>Realizar pruebas exhaustivas para asegurar que el sistema valide correctamente los datos ingresados.</t>
  </si>
  <si>
    <t>Objetivo del sprint</t>
  </si>
  <si>
    <t>HH Estimadas</t>
  </si>
  <si>
    <t>HH estimadas</t>
  </si>
  <si>
    <t>HH reales</t>
  </si>
  <si>
    <t>TOTAL</t>
  </si>
  <si>
    <t>Columna1</t>
  </si>
  <si>
    <t>Finalizado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</si>
</sst>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2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4" fontId="3" fillId="0" borderId="1" xfId="0" applyNumberFormat="1" applyFont="1" applyBorder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HH estimadas V/S HH reales</a:t>
            </a:r>
          </a:p>
          <a:p>
            <a:pPr>
              <a:defRPr/>
            </a:pP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Hoja1!$H$75</c:f>
              <c:strCache>
                <c:ptCount val="1"/>
                <c:pt idx="0">
                  <c:v>HH estimadas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Hoja1!$G$76:$G$88</c:f>
              <c:strCache>
                <c:ptCount val="13"/>
                <c:pt idx="0">
                  <c:v>CU01</c:v>
                </c:pt>
                <c:pt idx="1">
                  <c:v>CU02</c:v>
                </c:pt>
                <c:pt idx="2">
                  <c:v>CU03</c:v>
                </c:pt>
                <c:pt idx="3">
                  <c:v>CU04</c:v>
                </c:pt>
                <c:pt idx="4">
                  <c:v>CU05</c:v>
                </c:pt>
                <c:pt idx="5">
                  <c:v>CU06</c:v>
                </c:pt>
                <c:pt idx="6">
                  <c:v>CU07</c:v>
                </c:pt>
                <c:pt idx="7">
                  <c:v>CU08</c:v>
                </c:pt>
                <c:pt idx="8">
                  <c:v>CU09</c:v>
                </c:pt>
                <c:pt idx="9">
                  <c:v>CU10</c:v>
                </c:pt>
                <c:pt idx="10">
                  <c:v>CU11</c:v>
                </c:pt>
                <c:pt idx="11">
                  <c:v>CU12</c:v>
                </c:pt>
                <c:pt idx="12">
                  <c:v>CU13</c:v>
                </c:pt>
              </c:strCache>
            </c:strRef>
          </c:cat>
          <c:val>
            <c:numRef>
              <c:f>Hoja1!$H$76:$H$88</c:f>
              <c:numCache>
                <c:formatCode>General</c:formatCode>
                <c:ptCount val="13"/>
                <c:pt idx="0">
                  <c:v>54</c:v>
                </c:pt>
                <c:pt idx="1">
                  <c:v>32</c:v>
                </c:pt>
                <c:pt idx="2">
                  <c:v>38</c:v>
                </c:pt>
                <c:pt idx="3">
                  <c:v>42</c:v>
                </c:pt>
                <c:pt idx="4">
                  <c:v>35</c:v>
                </c:pt>
                <c:pt idx="5">
                  <c:v>28</c:v>
                </c:pt>
                <c:pt idx="6">
                  <c:v>20</c:v>
                </c:pt>
                <c:pt idx="7">
                  <c:v>22</c:v>
                </c:pt>
                <c:pt idx="8">
                  <c:v>29</c:v>
                </c:pt>
                <c:pt idx="9">
                  <c:v>34</c:v>
                </c:pt>
                <c:pt idx="10">
                  <c:v>29</c:v>
                </c:pt>
                <c:pt idx="11">
                  <c:v>35</c:v>
                </c:pt>
                <c:pt idx="12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7F-4A61-816C-25AF965DA834}"/>
            </c:ext>
          </c:extLst>
        </c:ser>
        <c:ser>
          <c:idx val="1"/>
          <c:order val="1"/>
          <c:tx>
            <c:strRef>
              <c:f>Hoja1!$I$75</c:f>
              <c:strCache>
                <c:ptCount val="1"/>
                <c:pt idx="0">
                  <c:v>HH reales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Hoja1!$G$76:$G$88</c:f>
              <c:strCache>
                <c:ptCount val="13"/>
                <c:pt idx="0">
                  <c:v>CU01</c:v>
                </c:pt>
                <c:pt idx="1">
                  <c:v>CU02</c:v>
                </c:pt>
                <c:pt idx="2">
                  <c:v>CU03</c:v>
                </c:pt>
                <c:pt idx="3">
                  <c:v>CU04</c:v>
                </c:pt>
                <c:pt idx="4">
                  <c:v>CU05</c:v>
                </c:pt>
                <c:pt idx="5">
                  <c:v>CU06</c:v>
                </c:pt>
                <c:pt idx="6">
                  <c:v>CU07</c:v>
                </c:pt>
                <c:pt idx="7">
                  <c:v>CU08</c:v>
                </c:pt>
                <c:pt idx="8">
                  <c:v>CU09</c:v>
                </c:pt>
                <c:pt idx="9">
                  <c:v>CU10</c:v>
                </c:pt>
                <c:pt idx="10">
                  <c:v>CU11</c:v>
                </c:pt>
                <c:pt idx="11">
                  <c:v>CU12</c:v>
                </c:pt>
                <c:pt idx="12">
                  <c:v>CU13</c:v>
                </c:pt>
              </c:strCache>
            </c:strRef>
          </c:cat>
          <c:val>
            <c:numRef>
              <c:f>Hoja1!$I$76:$I$88</c:f>
              <c:numCache>
                <c:formatCode>General</c:formatCode>
                <c:ptCount val="13"/>
                <c:pt idx="0">
                  <c:v>13</c:v>
                </c:pt>
                <c:pt idx="1">
                  <c:v>13</c:v>
                </c:pt>
                <c:pt idx="2">
                  <c:v>17</c:v>
                </c:pt>
                <c:pt idx="3">
                  <c:v>19</c:v>
                </c:pt>
                <c:pt idx="4">
                  <c:v>17</c:v>
                </c:pt>
                <c:pt idx="5">
                  <c:v>28</c:v>
                </c:pt>
                <c:pt idx="6">
                  <c:v>6</c:v>
                </c:pt>
                <c:pt idx="7">
                  <c:v>13</c:v>
                </c:pt>
                <c:pt idx="8">
                  <c:v>12</c:v>
                </c:pt>
                <c:pt idx="9">
                  <c:v>15.5</c:v>
                </c:pt>
                <c:pt idx="10">
                  <c:v>13</c:v>
                </c:pt>
                <c:pt idx="11">
                  <c:v>17</c:v>
                </c:pt>
                <c:pt idx="1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7F-4A61-816C-25AF965DA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461344"/>
        <c:axId val="1783462304"/>
      </c:lineChart>
      <c:catAx>
        <c:axId val="178346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83462304"/>
        <c:crosses val="autoZero"/>
        <c:auto val="1"/>
        <c:lblAlgn val="ctr"/>
        <c:lblOffset val="100"/>
        <c:noMultiLvlLbl val="0"/>
      </c:catAx>
      <c:valAx>
        <c:axId val="178346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8346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314011</xdr:colOff>
      <xdr:row>73</xdr:row>
      <xdr:rowOff>381627</xdr:rowOff>
    </xdr:from>
    <xdr:to>
      <xdr:col>17</xdr:col>
      <xdr:colOff>565220</xdr:colOff>
      <xdr:row>97</xdr:row>
      <xdr:rowOff>20934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594AC03-95B0-8165-8AFD-3E0C3D228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A93DB7-E7E1-4CA3-87B0-A381AB009F5D}" name="Tabla1" displayName="Tabla1" ref="G75:I90" totalsRowShown="0">
  <autoFilter ref="G75:I90" xr:uid="{60A93DB7-E7E1-4CA3-87B0-A381AB009F5D}"/>
  <tableColumns count="3">
    <tableColumn id="1" xr3:uid="{7DE81657-0FC7-4B2A-82AB-A1E1AFB369C5}" name="Columna1"/>
    <tableColumn id="2" xr3:uid="{BC173479-ED00-4D24-A5E7-921DC2EEBB56}" name="HH estimadas"/>
    <tableColumn id="3" xr3:uid="{346C42D9-5411-4BBE-BB3F-0293A16F2FC5}" name="HH reales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115C9-DCE4-46F1-B22F-0538D0FF02EC}">
  <dimension ref="A1:M1048576"/>
  <sheetViews>
    <sheetView tabSelected="1" topLeftCell="A2" zoomScale="92" zoomScaleNormal="92" workbookViewId="0">
      <selection activeCell="K1" sqref="K1"/>
    </sheetView>
  </sheetViews>
  <sheetFormatPr baseColWidth="10" defaultRowHeight="15" x14ac:dyDescent="0.25"/>
  <cols>
    <col min="1" max="1" width="15.7109375" customWidth="1"/>
    <col min="2" max="2" width="125.7109375" hidden="1" customWidth="1"/>
    <col min="3" max="3" width="24.140625" bestFit="1" customWidth="1"/>
    <col min="4" max="4" width="20.7109375" bestFit="1" customWidth="1"/>
    <col min="5" max="5" width="13.5703125" customWidth="1"/>
    <col min="6" max="6" width="114.140625" hidden="1" customWidth="1"/>
    <col min="7" max="10" width="15.5703125" bestFit="1" customWidth="1"/>
    <col min="11" max="11" width="19.5703125" bestFit="1" customWidth="1"/>
    <col min="12" max="12" width="23.140625" bestFit="1" customWidth="1"/>
    <col min="13" max="13" width="23.140625" customWidth="1"/>
  </cols>
  <sheetData>
    <row r="1" spans="1:13" ht="43.5" customHeight="1" x14ac:dyDescent="0.25">
      <c r="A1" s="10" t="s">
        <v>157</v>
      </c>
      <c r="B1" s="10"/>
      <c r="C1" s="10"/>
      <c r="D1" s="10"/>
      <c r="E1" s="10"/>
      <c r="F1" s="10"/>
      <c r="G1" s="11" t="s">
        <v>158</v>
      </c>
      <c r="H1" s="11"/>
      <c r="I1" s="11" t="s">
        <v>159</v>
      </c>
      <c r="J1" s="11"/>
      <c r="K1" s="7"/>
      <c r="L1" s="7" t="s">
        <v>160</v>
      </c>
      <c r="M1" s="12"/>
    </row>
    <row r="2" spans="1:13" ht="57" x14ac:dyDescent="0.45">
      <c r="A2" s="4" t="s">
        <v>86</v>
      </c>
      <c r="B2" s="4" t="s">
        <v>0</v>
      </c>
      <c r="C2" s="4" t="s">
        <v>1</v>
      </c>
      <c r="D2" s="4" t="s">
        <v>2</v>
      </c>
      <c r="E2" s="4" t="s">
        <v>3</v>
      </c>
      <c r="F2" s="5" t="s">
        <v>172</v>
      </c>
      <c r="G2" s="6" t="s">
        <v>4</v>
      </c>
      <c r="H2" s="6" t="s">
        <v>5</v>
      </c>
      <c r="I2" s="6" t="s">
        <v>4</v>
      </c>
      <c r="J2" s="6" t="s">
        <v>5</v>
      </c>
      <c r="K2" s="6" t="s">
        <v>173</v>
      </c>
      <c r="L2" s="6" t="s">
        <v>6</v>
      </c>
      <c r="M2" s="13" t="s">
        <v>3</v>
      </c>
    </row>
    <row r="3" spans="1:13" ht="37.5" customHeight="1" x14ac:dyDescent="0.35">
      <c r="A3" s="1" t="s">
        <v>48</v>
      </c>
      <c r="B3" s="1" t="s">
        <v>7</v>
      </c>
      <c r="C3" s="2" t="s">
        <v>87</v>
      </c>
      <c r="D3" s="2">
        <v>7</v>
      </c>
      <c r="E3" s="2" t="s">
        <v>85</v>
      </c>
      <c r="F3" s="2" t="s">
        <v>91</v>
      </c>
      <c r="G3" s="8">
        <f>DATE(2025,6,2)</f>
        <v>45810</v>
      </c>
      <c r="H3" s="8">
        <f>DATE(2025,6,2)</f>
        <v>45810</v>
      </c>
      <c r="I3" s="3">
        <v>45813</v>
      </c>
      <c r="J3" s="3">
        <v>45813</v>
      </c>
      <c r="K3" s="2">
        <v>7</v>
      </c>
      <c r="L3" s="9">
        <v>1</v>
      </c>
      <c r="M3" s="9" t="s">
        <v>178</v>
      </c>
    </row>
    <row r="4" spans="1:13" ht="37.5" customHeight="1" x14ac:dyDescent="0.35">
      <c r="A4" s="1" t="s">
        <v>48</v>
      </c>
      <c r="B4" s="1" t="s">
        <v>8</v>
      </c>
      <c r="C4" s="2" t="s">
        <v>88</v>
      </c>
      <c r="D4" s="2">
        <v>8</v>
      </c>
      <c r="E4" s="2" t="s">
        <v>85</v>
      </c>
      <c r="F4" s="2" t="s">
        <v>92</v>
      </c>
      <c r="G4" s="8">
        <f>DATE(2025,6,2)</f>
        <v>45810</v>
      </c>
      <c r="H4" s="8">
        <f>DATE(2025,6,2)</f>
        <v>45810</v>
      </c>
      <c r="I4" s="3">
        <v>45813</v>
      </c>
      <c r="J4" s="3">
        <v>45813</v>
      </c>
      <c r="K4" s="2">
        <v>8</v>
      </c>
      <c r="L4" s="9">
        <v>1.5</v>
      </c>
      <c r="M4" s="9" t="s">
        <v>178</v>
      </c>
    </row>
    <row r="5" spans="1:13" ht="37.5" customHeight="1" x14ac:dyDescent="0.35">
      <c r="A5" s="1" t="s">
        <v>48</v>
      </c>
      <c r="B5" s="1" t="s">
        <v>9</v>
      </c>
      <c r="C5" s="2" t="s">
        <v>89</v>
      </c>
      <c r="D5" s="2">
        <v>5</v>
      </c>
      <c r="E5" s="2" t="s">
        <v>85</v>
      </c>
      <c r="F5" s="2" t="s">
        <v>93</v>
      </c>
      <c r="G5" s="8">
        <f>DATE(2025,6,3)</f>
        <v>45811</v>
      </c>
      <c r="H5" s="8">
        <f>DATE(2025,6,3)</f>
        <v>45811</v>
      </c>
      <c r="I5" s="3">
        <v>45813</v>
      </c>
      <c r="J5" s="3">
        <v>45813</v>
      </c>
      <c r="K5" s="2">
        <v>5</v>
      </c>
      <c r="L5" s="9">
        <v>1</v>
      </c>
      <c r="M5" s="9" t="s">
        <v>178</v>
      </c>
    </row>
    <row r="6" spans="1:13" ht="37.5" customHeight="1" x14ac:dyDescent="0.35">
      <c r="A6" s="1" t="s">
        <v>48</v>
      </c>
      <c r="B6" s="1" t="s">
        <v>10</v>
      </c>
      <c r="C6" s="2" t="s">
        <v>90</v>
      </c>
      <c r="D6" s="2">
        <v>8</v>
      </c>
      <c r="E6" s="2" t="s">
        <v>85</v>
      </c>
      <c r="F6" s="2" t="s">
        <v>94</v>
      </c>
      <c r="G6" s="8">
        <f>DATE(2025,6,3)</f>
        <v>45811</v>
      </c>
      <c r="H6" s="8">
        <f>DATE(2025,6,3)</f>
        <v>45811</v>
      </c>
      <c r="I6" s="3">
        <v>45813</v>
      </c>
      <c r="J6" s="3">
        <v>45813</v>
      </c>
      <c r="K6" s="2">
        <v>8</v>
      </c>
      <c r="L6" s="9">
        <v>2</v>
      </c>
      <c r="M6" s="9" t="s">
        <v>178</v>
      </c>
    </row>
    <row r="7" spans="1:13" ht="37.5" customHeight="1" x14ac:dyDescent="0.35">
      <c r="A7" s="1" t="s">
        <v>48</v>
      </c>
      <c r="B7" s="1" t="s">
        <v>11</v>
      </c>
      <c r="C7" s="2" t="s">
        <v>87</v>
      </c>
      <c r="D7" s="2">
        <v>6</v>
      </c>
      <c r="E7" s="2" t="s">
        <v>85</v>
      </c>
      <c r="F7" s="2" t="s">
        <v>95</v>
      </c>
      <c r="G7" s="8">
        <f>DATE(2025,6,4)</f>
        <v>45812</v>
      </c>
      <c r="H7" s="8">
        <f>DATE(2025,6,4)</f>
        <v>45812</v>
      </c>
      <c r="I7" s="3">
        <v>45813</v>
      </c>
      <c r="J7" s="3">
        <v>45813</v>
      </c>
      <c r="K7" s="2">
        <v>6</v>
      </c>
      <c r="L7" s="9">
        <v>3</v>
      </c>
      <c r="M7" s="9" t="s">
        <v>178</v>
      </c>
    </row>
    <row r="8" spans="1:13" ht="37.5" customHeight="1" x14ac:dyDescent="0.35">
      <c r="A8" s="1" t="s">
        <v>48</v>
      </c>
      <c r="B8" s="1" t="s">
        <v>12</v>
      </c>
      <c r="C8" s="2" t="s">
        <v>88</v>
      </c>
      <c r="D8" s="2">
        <v>8</v>
      </c>
      <c r="E8" s="2" t="s">
        <v>85</v>
      </c>
      <c r="F8" s="2" t="s">
        <v>96</v>
      </c>
      <c r="G8" s="8">
        <f>DATE(2025,6,4)</f>
        <v>45812</v>
      </c>
      <c r="H8" s="8">
        <f>DATE(2025,6,4)</f>
        <v>45812</v>
      </c>
      <c r="I8" s="3">
        <v>45813</v>
      </c>
      <c r="J8" s="3">
        <v>45813</v>
      </c>
      <c r="K8" s="2">
        <v>8</v>
      </c>
      <c r="L8" s="9">
        <v>2</v>
      </c>
      <c r="M8" s="9" t="s">
        <v>178</v>
      </c>
    </row>
    <row r="9" spans="1:13" ht="37.5" customHeight="1" x14ac:dyDescent="0.35">
      <c r="A9" s="1" t="s">
        <v>48</v>
      </c>
      <c r="B9" s="1" t="s">
        <v>13</v>
      </c>
      <c r="C9" s="2" t="s">
        <v>89</v>
      </c>
      <c r="D9" s="2">
        <v>5</v>
      </c>
      <c r="E9" s="2" t="s">
        <v>85</v>
      </c>
      <c r="F9" s="2" t="s">
        <v>97</v>
      </c>
      <c r="G9" s="8">
        <f>DATE(2025,6,5)</f>
        <v>45813</v>
      </c>
      <c r="H9" s="8">
        <f>DATE(2025,6,5)</f>
        <v>45813</v>
      </c>
      <c r="I9" s="3">
        <v>45814</v>
      </c>
      <c r="J9" s="3">
        <v>45814</v>
      </c>
      <c r="K9" s="2">
        <v>5</v>
      </c>
      <c r="L9" s="9">
        <v>2.5</v>
      </c>
      <c r="M9" s="9" t="s">
        <v>178</v>
      </c>
    </row>
    <row r="10" spans="1:13" ht="37.5" customHeight="1" x14ac:dyDescent="0.35">
      <c r="A10" s="1" t="s">
        <v>49</v>
      </c>
      <c r="B10" s="1" t="s">
        <v>14</v>
      </c>
      <c r="C10" s="2" t="s">
        <v>90</v>
      </c>
      <c r="D10" s="2">
        <v>7</v>
      </c>
      <c r="E10" s="2" t="s">
        <v>85</v>
      </c>
      <c r="F10" s="2" t="s">
        <v>98</v>
      </c>
      <c r="G10" s="8">
        <f>DATE(2025,6,5)</f>
        <v>45813</v>
      </c>
      <c r="H10" s="8">
        <f>DATE(2025,6,5)</f>
        <v>45813</v>
      </c>
      <c r="I10" s="3">
        <v>45814</v>
      </c>
      <c r="J10" s="3">
        <v>45814</v>
      </c>
      <c r="K10" s="2">
        <v>7</v>
      </c>
      <c r="L10" s="9">
        <v>3</v>
      </c>
      <c r="M10" s="9" t="s">
        <v>178</v>
      </c>
    </row>
    <row r="11" spans="1:13" ht="37.5" customHeight="1" x14ac:dyDescent="0.35">
      <c r="A11" s="1" t="s">
        <v>49</v>
      </c>
      <c r="B11" s="1" t="s">
        <v>15</v>
      </c>
      <c r="C11" s="2" t="s">
        <v>87</v>
      </c>
      <c r="D11" s="2">
        <v>8</v>
      </c>
      <c r="E11" s="2" t="s">
        <v>85</v>
      </c>
      <c r="F11" s="2" t="s">
        <v>99</v>
      </c>
      <c r="G11" s="8">
        <f>DATE(2025,6,6)</f>
        <v>45814</v>
      </c>
      <c r="H11" s="8">
        <f>DATE(2025,6,6)</f>
        <v>45814</v>
      </c>
      <c r="I11" s="3">
        <v>45814</v>
      </c>
      <c r="J11" s="3">
        <v>45814</v>
      </c>
      <c r="K11" s="2">
        <v>8</v>
      </c>
      <c r="L11" s="9">
        <v>4</v>
      </c>
      <c r="M11" s="9" t="s">
        <v>178</v>
      </c>
    </row>
    <row r="12" spans="1:13" ht="37.5" customHeight="1" x14ac:dyDescent="0.35">
      <c r="A12" s="1" t="s">
        <v>49</v>
      </c>
      <c r="B12" s="1" t="s">
        <v>16</v>
      </c>
      <c r="C12" s="2" t="s">
        <v>88</v>
      </c>
      <c r="D12" s="2">
        <v>7</v>
      </c>
      <c r="E12" s="2" t="s">
        <v>85</v>
      </c>
      <c r="F12" s="2" t="s">
        <v>100</v>
      </c>
      <c r="G12" s="8">
        <f>DATE(2025,6,6)</f>
        <v>45814</v>
      </c>
      <c r="H12" s="8">
        <f>DATE(2025,6,6)</f>
        <v>45814</v>
      </c>
      <c r="I12" s="3">
        <v>45814</v>
      </c>
      <c r="J12" s="3">
        <v>45814</v>
      </c>
      <c r="K12" s="2">
        <v>7</v>
      </c>
      <c r="L12" s="9">
        <v>1</v>
      </c>
      <c r="M12" s="9" t="s">
        <v>178</v>
      </c>
    </row>
    <row r="13" spans="1:13" ht="37.5" customHeight="1" x14ac:dyDescent="0.35">
      <c r="A13" s="1" t="s">
        <v>49</v>
      </c>
      <c r="B13" s="1" t="s">
        <v>17</v>
      </c>
      <c r="C13" s="2" t="s">
        <v>89</v>
      </c>
      <c r="D13" s="2">
        <v>5</v>
      </c>
      <c r="E13" s="2" t="s">
        <v>85</v>
      </c>
      <c r="F13" s="2" t="s">
        <v>101</v>
      </c>
      <c r="G13" s="8">
        <f>DATE(2025,6,7)</f>
        <v>45815</v>
      </c>
      <c r="H13" s="8">
        <f>DATE(2025,6,7)</f>
        <v>45815</v>
      </c>
      <c r="I13" s="3">
        <v>45814</v>
      </c>
      <c r="J13" s="3">
        <v>45814</v>
      </c>
      <c r="K13" s="2">
        <v>5</v>
      </c>
      <c r="L13" s="9">
        <v>3</v>
      </c>
      <c r="M13" s="9" t="s">
        <v>178</v>
      </c>
    </row>
    <row r="14" spans="1:13" ht="37.5" customHeight="1" x14ac:dyDescent="0.35">
      <c r="A14" s="1" t="s">
        <v>49</v>
      </c>
      <c r="B14" s="1" t="s">
        <v>18</v>
      </c>
      <c r="C14" s="2" t="s">
        <v>90</v>
      </c>
      <c r="D14" s="2">
        <v>5</v>
      </c>
      <c r="E14" s="2" t="s">
        <v>85</v>
      </c>
      <c r="F14" s="2" t="s">
        <v>102</v>
      </c>
      <c r="G14" s="8">
        <f>DATE(2025,6,8)</f>
        <v>45816</v>
      </c>
      <c r="H14" s="8">
        <f>DATE(2025,6,8)</f>
        <v>45816</v>
      </c>
      <c r="I14" s="3">
        <v>45814</v>
      </c>
      <c r="J14" s="3">
        <v>45814</v>
      </c>
      <c r="K14" s="2">
        <v>5</v>
      </c>
      <c r="L14" s="9">
        <v>2</v>
      </c>
      <c r="M14" s="9" t="s">
        <v>178</v>
      </c>
    </row>
    <row r="15" spans="1:13" ht="37.5" customHeight="1" x14ac:dyDescent="0.35">
      <c r="A15" s="1" t="s">
        <v>50</v>
      </c>
      <c r="B15" s="1" t="s">
        <v>19</v>
      </c>
      <c r="C15" s="2" t="s">
        <v>87</v>
      </c>
      <c r="D15" s="2">
        <v>7</v>
      </c>
      <c r="E15" s="2" t="s">
        <v>85</v>
      </c>
      <c r="F15" s="2" t="s">
        <v>103</v>
      </c>
      <c r="G15" s="8">
        <f>DATE(2025,6,9)</f>
        <v>45817</v>
      </c>
      <c r="H15" s="8">
        <f>DATE(2025,6,9)</f>
        <v>45817</v>
      </c>
      <c r="I15" s="3">
        <v>45814</v>
      </c>
      <c r="J15" s="3">
        <v>45814</v>
      </c>
      <c r="K15" s="2">
        <v>7</v>
      </c>
      <c r="L15" s="9">
        <v>3</v>
      </c>
      <c r="M15" s="9" t="s">
        <v>178</v>
      </c>
    </row>
    <row r="16" spans="1:13" ht="37.5" customHeight="1" x14ac:dyDescent="0.35">
      <c r="A16" s="1" t="s">
        <v>50</v>
      </c>
      <c r="B16" s="1" t="s">
        <v>20</v>
      </c>
      <c r="C16" s="2" t="s">
        <v>88</v>
      </c>
      <c r="D16" s="2">
        <v>8</v>
      </c>
      <c r="E16" s="2" t="s">
        <v>85</v>
      </c>
      <c r="F16" s="2" t="s">
        <v>104</v>
      </c>
      <c r="G16" s="8">
        <f>DATE(2025,6,9)</f>
        <v>45817</v>
      </c>
      <c r="H16" s="8">
        <f>DATE(2025,6,9)</f>
        <v>45817</v>
      </c>
      <c r="I16" s="3">
        <v>45814</v>
      </c>
      <c r="J16" s="3">
        <v>45814</v>
      </c>
      <c r="K16" s="2">
        <v>8</v>
      </c>
      <c r="L16" s="9">
        <v>4</v>
      </c>
      <c r="M16" s="9" t="s">
        <v>178</v>
      </c>
    </row>
    <row r="17" spans="1:13" ht="37.5" customHeight="1" x14ac:dyDescent="0.35">
      <c r="A17" s="1" t="s">
        <v>50</v>
      </c>
      <c r="B17" s="1" t="s">
        <v>21</v>
      </c>
      <c r="C17" s="2" t="s">
        <v>89</v>
      </c>
      <c r="D17" s="2">
        <v>7</v>
      </c>
      <c r="E17" s="2" t="s">
        <v>85</v>
      </c>
      <c r="F17" s="2" t="s">
        <v>105</v>
      </c>
      <c r="G17" s="8">
        <f>DATE(2025,6,10)</f>
        <v>45818</v>
      </c>
      <c r="H17" s="8">
        <f>DATE(2025,6,10)</f>
        <v>45818</v>
      </c>
      <c r="I17" s="3">
        <v>45815</v>
      </c>
      <c r="J17" s="3">
        <v>45815</v>
      </c>
      <c r="K17" s="2">
        <v>7</v>
      </c>
      <c r="L17" s="9">
        <v>5</v>
      </c>
      <c r="M17" s="9" t="s">
        <v>178</v>
      </c>
    </row>
    <row r="18" spans="1:13" ht="37.5" customHeight="1" x14ac:dyDescent="0.35">
      <c r="A18" s="1" t="s">
        <v>50</v>
      </c>
      <c r="B18" s="1" t="s">
        <v>22</v>
      </c>
      <c r="C18" s="2" t="s">
        <v>90</v>
      </c>
      <c r="D18" s="2">
        <v>5</v>
      </c>
      <c r="E18" s="2" t="s">
        <v>85</v>
      </c>
      <c r="F18" s="2" t="s">
        <v>106</v>
      </c>
      <c r="G18" s="8">
        <f>DATE(2025,6,10)</f>
        <v>45818</v>
      </c>
      <c r="H18" s="8">
        <f>DATE(2025,6,10)</f>
        <v>45818</v>
      </c>
      <c r="I18" s="3">
        <v>45815</v>
      </c>
      <c r="J18" s="3">
        <v>45815</v>
      </c>
      <c r="K18" s="2">
        <v>5</v>
      </c>
      <c r="L18" s="9">
        <v>2</v>
      </c>
      <c r="M18" s="9" t="s">
        <v>178</v>
      </c>
    </row>
    <row r="19" spans="1:13" ht="37.5" customHeight="1" x14ac:dyDescent="0.35">
      <c r="A19" s="1" t="s">
        <v>50</v>
      </c>
      <c r="B19" s="1" t="s">
        <v>23</v>
      </c>
      <c r="C19" s="2" t="s">
        <v>87</v>
      </c>
      <c r="D19" s="2">
        <v>6</v>
      </c>
      <c r="E19" s="2" t="s">
        <v>85</v>
      </c>
      <c r="F19" s="2" t="s">
        <v>107</v>
      </c>
      <c r="G19" s="8">
        <f>DATE(2025,6,11)</f>
        <v>45819</v>
      </c>
      <c r="H19" s="8">
        <f>DATE(2025,6,11)</f>
        <v>45819</v>
      </c>
      <c r="I19" s="3">
        <v>45815</v>
      </c>
      <c r="J19" s="3">
        <v>45815</v>
      </c>
      <c r="K19" s="2">
        <v>6</v>
      </c>
      <c r="L19" s="9">
        <v>1</v>
      </c>
      <c r="M19" s="9" t="s">
        <v>178</v>
      </c>
    </row>
    <row r="20" spans="1:13" ht="37.5" customHeight="1" x14ac:dyDescent="0.35">
      <c r="A20" s="1" t="s">
        <v>50</v>
      </c>
      <c r="B20" s="1" t="s">
        <v>24</v>
      </c>
      <c r="C20" s="2" t="s">
        <v>88</v>
      </c>
      <c r="D20" s="2">
        <v>5</v>
      </c>
      <c r="E20" s="2" t="s">
        <v>85</v>
      </c>
      <c r="F20" s="2" t="s">
        <v>108</v>
      </c>
      <c r="G20" s="8">
        <f>DATE(2025,6,12)</f>
        <v>45820</v>
      </c>
      <c r="H20" s="8">
        <f>DATE(2025,6,12)</f>
        <v>45820</v>
      </c>
      <c r="I20" s="3">
        <v>45815</v>
      </c>
      <c r="J20" s="3">
        <v>45815</v>
      </c>
      <c r="K20" s="2">
        <v>5</v>
      </c>
      <c r="L20" s="9">
        <v>2</v>
      </c>
      <c r="M20" s="9" t="s">
        <v>178</v>
      </c>
    </row>
    <row r="21" spans="1:13" ht="37.5" customHeight="1" x14ac:dyDescent="0.35">
      <c r="A21" s="1" t="s">
        <v>51</v>
      </c>
      <c r="B21" s="1" t="s">
        <v>25</v>
      </c>
      <c r="C21" s="2" t="s">
        <v>87</v>
      </c>
      <c r="D21" s="2">
        <v>7</v>
      </c>
      <c r="E21" s="2" t="s">
        <v>85</v>
      </c>
      <c r="F21" s="2" t="s">
        <v>109</v>
      </c>
      <c r="G21" s="8">
        <f>DATE(2025,6,13)</f>
        <v>45821</v>
      </c>
      <c r="H21" s="8">
        <f>DATE(2025,6,13)</f>
        <v>45821</v>
      </c>
      <c r="I21" s="3">
        <v>45815</v>
      </c>
      <c r="J21" s="3">
        <v>45815</v>
      </c>
      <c r="K21" s="2">
        <v>7</v>
      </c>
      <c r="L21" s="9">
        <v>2.5</v>
      </c>
      <c r="M21" s="9" t="s">
        <v>178</v>
      </c>
    </row>
    <row r="22" spans="1:13" ht="37.5" customHeight="1" x14ac:dyDescent="0.35">
      <c r="A22" s="1" t="s">
        <v>51</v>
      </c>
      <c r="B22" s="1" t="s">
        <v>26</v>
      </c>
      <c r="C22" s="2" t="s">
        <v>88</v>
      </c>
      <c r="D22" s="2">
        <v>6</v>
      </c>
      <c r="E22" s="2" t="s">
        <v>85</v>
      </c>
      <c r="F22" s="2" t="s">
        <v>110</v>
      </c>
      <c r="G22" s="8">
        <f>DATE(2025,6,14)</f>
        <v>45822</v>
      </c>
      <c r="H22" s="8">
        <f>DATE(2025,6,14)</f>
        <v>45822</v>
      </c>
      <c r="I22" s="3">
        <v>45815</v>
      </c>
      <c r="J22" s="3">
        <v>45815</v>
      </c>
      <c r="K22" s="2">
        <v>6</v>
      </c>
      <c r="L22" s="9">
        <v>1.5</v>
      </c>
      <c r="M22" s="9" t="s">
        <v>178</v>
      </c>
    </row>
    <row r="23" spans="1:13" ht="37.5" customHeight="1" x14ac:dyDescent="0.35">
      <c r="A23" s="1" t="s">
        <v>51</v>
      </c>
      <c r="B23" s="1" t="s">
        <v>27</v>
      </c>
      <c r="C23" s="2" t="s">
        <v>89</v>
      </c>
      <c r="D23" s="2">
        <v>5</v>
      </c>
      <c r="E23" s="2" t="s">
        <v>85</v>
      </c>
      <c r="F23" s="2" t="s">
        <v>111</v>
      </c>
      <c r="G23" s="8">
        <f>DATE(2025,6,15)</f>
        <v>45823</v>
      </c>
      <c r="H23" s="8">
        <f>DATE(2025,6,15)</f>
        <v>45823</v>
      </c>
      <c r="I23" s="3">
        <v>45815</v>
      </c>
      <c r="J23" s="3">
        <v>45815</v>
      </c>
      <c r="K23" s="2">
        <v>5</v>
      </c>
      <c r="L23" s="9">
        <v>4</v>
      </c>
      <c r="M23" s="9" t="s">
        <v>178</v>
      </c>
    </row>
    <row r="24" spans="1:13" ht="37.5" customHeight="1" x14ac:dyDescent="0.35">
      <c r="A24" s="1" t="s">
        <v>51</v>
      </c>
      <c r="B24" s="1" t="s">
        <v>28</v>
      </c>
      <c r="C24" s="2" t="s">
        <v>90</v>
      </c>
      <c r="D24" s="2">
        <v>8</v>
      </c>
      <c r="E24" s="2" t="s">
        <v>85</v>
      </c>
      <c r="F24" s="2" t="s">
        <v>112</v>
      </c>
      <c r="G24" s="8">
        <f>DATE(2025,6,16)</f>
        <v>45824</v>
      </c>
      <c r="H24" s="8">
        <f>DATE(2025,6,16)</f>
        <v>45824</v>
      </c>
      <c r="I24" s="3">
        <v>45815</v>
      </c>
      <c r="J24" s="3">
        <v>45815</v>
      </c>
      <c r="K24" s="2">
        <v>8</v>
      </c>
      <c r="L24" s="9">
        <v>4.5</v>
      </c>
      <c r="M24" s="9" t="s">
        <v>178</v>
      </c>
    </row>
    <row r="25" spans="1:13" ht="37.5" customHeight="1" x14ac:dyDescent="0.35">
      <c r="A25" s="1" t="s">
        <v>51</v>
      </c>
      <c r="B25" s="1" t="s">
        <v>29</v>
      </c>
      <c r="C25" s="2" t="s">
        <v>87</v>
      </c>
      <c r="D25" s="2">
        <v>6</v>
      </c>
      <c r="E25" s="2" t="s">
        <v>85</v>
      </c>
      <c r="F25" s="2" t="s">
        <v>113</v>
      </c>
      <c r="G25" s="8">
        <f>DATE(2025,6,17)</f>
        <v>45825</v>
      </c>
      <c r="H25" s="8">
        <f>DATE(2025,6,17)</f>
        <v>45825</v>
      </c>
      <c r="I25" s="3">
        <v>45815</v>
      </c>
      <c r="J25" s="3">
        <v>45815</v>
      </c>
      <c r="K25" s="2">
        <v>6</v>
      </c>
      <c r="L25" s="9">
        <v>1</v>
      </c>
      <c r="M25" s="9" t="s">
        <v>178</v>
      </c>
    </row>
    <row r="26" spans="1:13" ht="37.5" customHeight="1" x14ac:dyDescent="0.35">
      <c r="A26" s="1" t="s">
        <v>51</v>
      </c>
      <c r="B26" s="1" t="s">
        <v>30</v>
      </c>
      <c r="C26" s="2" t="s">
        <v>88</v>
      </c>
      <c r="D26" s="2">
        <v>5</v>
      </c>
      <c r="E26" s="2" t="s">
        <v>85</v>
      </c>
      <c r="F26" s="2" t="s">
        <v>114</v>
      </c>
      <c r="G26" s="8">
        <f>DATE(2025,6,18)</f>
        <v>45826</v>
      </c>
      <c r="H26" s="8">
        <f>DATE(2025,6,18)</f>
        <v>45826</v>
      </c>
      <c r="I26" s="3">
        <v>45815</v>
      </c>
      <c r="J26" s="3">
        <v>45815</v>
      </c>
      <c r="K26" s="2">
        <v>5</v>
      </c>
      <c r="L26" s="9">
        <v>3</v>
      </c>
      <c r="M26" s="9" t="s">
        <v>178</v>
      </c>
    </row>
    <row r="27" spans="1:13" ht="37.5" customHeight="1" x14ac:dyDescent="0.35">
      <c r="A27" s="1" t="s">
        <v>51</v>
      </c>
      <c r="B27" s="1" t="s">
        <v>31</v>
      </c>
      <c r="C27" s="2" t="s">
        <v>89</v>
      </c>
      <c r="D27" s="2">
        <v>5</v>
      </c>
      <c r="E27" s="2" t="s">
        <v>85</v>
      </c>
      <c r="F27" s="2" t="s">
        <v>115</v>
      </c>
      <c r="G27" s="8">
        <f>DATE(2025,6,19)</f>
        <v>45827</v>
      </c>
      <c r="H27" s="8">
        <f>DATE(2025,6,19)</f>
        <v>45827</v>
      </c>
      <c r="I27" s="3">
        <v>45816</v>
      </c>
      <c r="J27" s="3">
        <v>45816</v>
      </c>
      <c r="K27" s="2">
        <v>5</v>
      </c>
      <c r="L27" s="9">
        <v>2.5</v>
      </c>
      <c r="M27" s="9" t="s">
        <v>178</v>
      </c>
    </row>
    <row r="28" spans="1:13" ht="37.5" customHeight="1" x14ac:dyDescent="0.35">
      <c r="A28" s="1" t="s">
        <v>52</v>
      </c>
      <c r="B28" s="1" t="s">
        <v>32</v>
      </c>
      <c r="C28" s="2" t="s">
        <v>87</v>
      </c>
      <c r="D28" s="2">
        <v>8</v>
      </c>
      <c r="E28" s="2" t="s">
        <v>85</v>
      </c>
      <c r="F28" s="2" t="s">
        <v>116</v>
      </c>
      <c r="G28" s="8">
        <f>DATE(2025,6,20)</f>
        <v>45828</v>
      </c>
      <c r="H28" s="8">
        <f>DATE(2025,6,20)</f>
        <v>45828</v>
      </c>
      <c r="I28" s="3">
        <v>45816</v>
      </c>
      <c r="J28" s="3">
        <v>45816</v>
      </c>
      <c r="K28" s="2">
        <v>8</v>
      </c>
      <c r="L28" s="9">
        <v>2</v>
      </c>
      <c r="M28" s="9" t="s">
        <v>178</v>
      </c>
    </row>
    <row r="29" spans="1:13" ht="37.5" customHeight="1" x14ac:dyDescent="0.35">
      <c r="A29" s="1" t="s">
        <v>52</v>
      </c>
      <c r="B29" s="1" t="s">
        <v>33</v>
      </c>
      <c r="C29" s="2" t="s">
        <v>88</v>
      </c>
      <c r="D29" s="2">
        <v>5</v>
      </c>
      <c r="E29" s="2" t="s">
        <v>85</v>
      </c>
      <c r="F29" s="2" t="s">
        <v>117</v>
      </c>
      <c r="G29" s="8">
        <f>DATE(2025,6,21)</f>
        <v>45829</v>
      </c>
      <c r="H29" s="8">
        <f>DATE(2025,6,21)</f>
        <v>45829</v>
      </c>
      <c r="I29" s="3">
        <v>45816</v>
      </c>
      <c r="J29" s="3">
        <v>45816</v>
      </c>
      <c r="K29" s="2">
        <v>5</v>
      </c>
      <c r="L29" s="9">
        <v>4</v>
      </c>
      <c r="M29" s="9" t="s">
        <v>178</v>
      </c>
    </row>
    <row r="30" spans="1:13" ht="37.5" customHeight="1" x14ac:dyDescent="0.35">
      <c r="A30" s="1" t="s">
        <v>52</v>
      </c>
      <c r="B30" s="1" t="s">
        <v>34</v>
      </c>
      <c r="C30" s="2" t="s">
        <v>89</v>
      </c>
      <c r="D30" s="2">
        <v>6</v>
      </c>
      <c r="E30" s="2" t="s">
        <v>85</v>
      </c>
      <c r="F30" s="2" t="s">
        <v>118</v>
      </c>
      <c r="G30" s="8">
        <f>DATE(2025,6,22)</f>
        <v>45830</v>
      </c>
      <c r="H30" s="8">
        <f>DATE(2025,6,22)</f>
        <v>45830</v>
      </c>
      <c r="I30" s="3">
        <v>45816</v>
      </c>
      <c r="J30" s="3">
        <v>45816</v>
      </c>
      <c r="K30" s="2">
        <v>6</v>
      </c>
      <c r="L30" s="9">
        <v>1</v>
      </c>
      <c r="M30" s="9" t="s">
        <v>178</v>
      </c>
    </row>
    <row r="31" spans="1:13" ht="37.5" customHeight="1" x14ac:dyDescent="0.35">
      <c r="A31" s="1" t="s">
        <v>52</v>
      </c>
      <c r="B31" s="1" t="s">
        <v>35</v>
      </c>
      <c r="C31" s="2" t="s">
        <v>90</v>
      </c>
      <c r="D31" s="2">
        <v>5</v>
      </c>
      <c r="E31" s="2" t="s">
        <v>85</v>
      </c>
      <c r="F31" s="2" t="s">
        <v>119</v>
      </c>
      <c r="G31" s="8">
        <f>DATE(2025,6,23)</f>
        <v>45831</v>
      </c>
      <c r="H31" s="8">
        <f>DATE(2025,6,23)</f>
        <v>45831</v>
      </c>
      <c r="I31" s="3">
        <v>45816</v>
      </c>
      <c r="J31" s="3">
        <v>45816</v>
      </c>
      <c r="K31" s="2">
        <v>5</v>
      </c>
      <c r="L31" s="9">
        <v>2</v>
      </c>
      <c r="M31" s="9" t="s">
        <v>178</v>
      </c>
    </row>
    <row r="32" spans="1:13" ht="37.5" customHeight="1" x14ac:dyDescent="0.35">
      <c r="A32" s="1" t="s">
        <v>52</v>
      </c>
      <c r="B32" s="1" t="s">
        <v>36</v>
      </c>
      <c r="C32" s="2" t="s">
        <v>87</v>
      </c>
      <c r="D32" s="2">
        <v>6</v>
      </c>
      <c r="E32" s="2" t="s">
        <v>85</v>
      </c>
      <c r="F32" s="2" t="s">
        <v>120</v>
      </c>
      <c r="G32" s="8">
        <f>DATE(2025,6,24)</f>
        <v>45832</v>
      </c>
      <c r="H32" s="8">
        <f>DATE(2025,6,24)</f>
        <v>45832</v>
      </c>
      <c r="I32" s="3">
        <v>45817</v>
      </c>
      <c r="J32" s="3">
        <v>45817</v>
      </c>
      <c r="K32" s="2">
        <v>6</v>
      </c>
      <c r="L32" s="9">
        <v>5</v>
      </c>
      <c r="M32" s="9" t="s">
        <v>178</v>
      </c>
    </row>
    <row r="33" spans="1:13" ht="37.5" customHeight="1" x14ac:dyDescent="0.35">
      <c r="A33" s="1" t="s">
        <v>52</v>
      </c>
      <c r="B33" s="1" t="s">
        <v>37</v>
      </c>
      <c r="C33" s="2" t="s">
        <v>88</v>
      </c>
      <c r="D33" s="2">
        <v>5</v>
      </c>
      <c r="E33" s="2" t="s">
        <v>85</v>
      </c>
      <c r="F33" s="2" t="s">
        <v>121</v>
      </c>
      <c r="G33" s="8">
        <f>DATE(2025,6,25)</f>
        <v>45833</v>
      </c>
      <c r="H33" s="8">
        <f>DATE(2025,6,25)</f>
        <v>45833</v>
      </c>
      <c r="I33" s="3">
        <v>45817</v>
      </c>
      <c r="J33" s="3">
        <v>45817</v>
      </c>
      <c r="K33" s="2">
        <v>5</v>
      </c>
      <c r="L33" s="9">
        <v>3</v>
      </c>
      <c r="M33" s="9" t="s">
        <v>178</v>
      </c>
    </row>
    <row r="34" spans="1:13" ht="37.5" customHeight="1" x14ac:dyDescent="0.35">
      <c r="A34" s="1" t="s">
        <v>53</v>
      </c>
      <c r="B34" s="1" t="s">
        <v>38</v>
      </c>
      <c r="C34" s="2" t="s">
        <v>89</v>
      </c>
      <c r="D34" s="2">
        <v>7</v>
      </c>
      <c r="E34" s="2" t="s">
        <v>85</v>
      </c>
      <c r="F34" s="2" t="s">
        <v>122</v>
      </c>
      <c r="G34" s="8">
        <f>DATE(2025,6,26)</f>
        <v>45834</v>
      </c>
      <c r="H34" s="8">
        <f>DATE(2025,6,26)</f>
        <v>45834</v>
      </c>
      <c r="I34" s="3">
        <v>45817</v>
      </c>
      <c r="J34" s="3">
        <v>45817</v>
      </c>
      <c r="K34" s="2">
        <v>7</v>
      </c>
      <c r="L34" s="9">
        <v>4</v>
      </c>
      <c r="M34" s="9" t="s">
        <v>178</v>
      </c>
    </row>
    <row r="35" spans="1:13" ht="37.5" customHeight="1" x14ac:dyDescent="0.35">
      <c r="A35" s="1" t="s">
        <v>53</v>
      </c>
      <c r="B35" s="1" t="s">
        <v>39</v>
      </c>
      <c r="C35" s="2" t="s">
        <v>90</v>
      </c>
      <c r="D35" s="2">
        <v>5</v>
      </c>
      <c r="E35" s="2" t="s">
        <v>85</v>
      </c>
      <c r="F35" s="2" t="s">
        <v>123</v>
      </c>
      <c r="G35" s="8">
        <f>DATE(2025,6,27)</f>
        <v>45835</v>
      </c>
      <c r="H35" s="8">
        <f>DATE(2025,6,27)</f>
        <v>45835</v>
      </c>
      <c r="I35" s="3">
        <v>45817</v>
      </c>
      <c r="J35" s="3">
        <v>45817</v>
      </c>
      <c r="K35" s="2">
        <v>5</v>
      </c>
      <c r="L35" s="9">
        <v>2</v>
      </c>
      <c r="M35" s="9" t="s">
        <v>178</v>
      </c>
    </row>
    <row r="36" spans="1:13" ht="37.5" customHeight="1" x14ac:dyDescent="0.35">
      <c r="A36" s="1" t="s">
        <v>53</v>
      </c>
      <c r="B36" s="1" t="s">
        <v>40</v>
      </c>
      <c r="C36" s="2" t="s">
        <v>87</v>
      </c>
      <c r="D36" s="2">
        <v>6</v>
      </c>
      <c r="E36" s="2" t="s">
        <v>85</v>
      </c>
      <c r="F36" s="2" t="s">
        <v>124</v>
      </c>
      <c r="G36" s="8">
        <f>DATE(2025,6,28)</f>
        <v>45836</v>
      </c>
      <c r="H36" s="8">
        <f>DATE(2025,6,28)</f>
        <v>45836</v>
      </c>
      <c r="I36" s="3">
        <v>45818</v>
      </c>
      <c r="J36" s="3">
        <v>45818</v>
      </c>
      <c r="K36" s="2">
        <v>6</v>
      </c>
      <c r="L36" s="9">
        <v>3.5</v>
      </c>
      <c r="M36" s="9" t="s">
        <v>178</v>
      </c>
    </row>
    <row r="37" spans="1:13" ht="37.5" customHeight="1" x14ac:dyDescent="0.35">
      <c r="A37" s="1" t="s">
        <v>53</v>
      </c>
      <c r="B37" s="1" t="s">
        <v>41</v>
      </c>
      <c r="C37" s="2" t="s">
        <v>88</v>
      </c>
      <c r="D37" s="2">
        <v>5</v>
      </c>
      <c r="E37" s="2" t="s">
        <v>85</v>
      </c>
      <c r="F37" s="2" t="s">
        <v>125</v>
      </c>
      <c r="G37" s="8">
        <f>DATE(2025,6,29)</f>
        <v>45837</v>
      </c>
      <c r="H37" s="8">
        <f>DATE(2025,6,29)</f>
        <v>45837</v>
      </c>
      <c r="I37" s="3">
        <v>45818</v>
      </c>
      <c r="J37" s="3">
        <v>45818</v>
      </c>
      <c r="K37" s="2">
        <v>5</v>
      </c>
      <c r="L37" s="9">
        <v>3.5</v>
      </c>
      <c r="M37" s="9" t="s">
        <v>178</v>
      </c>
    </row>
    <row r="38" spans="1:13" ht="37.5" customHeight="1" x14ac:dyDescent="0.35">
      <c r="A38" s="1" t="s">
        <v>53</v>
      </c>
      <c r="B38" s="1" t="s">
        <v>42</v>
      </c>
      <c r="C38" s="2" t="s">
        <v>89</v>
      </c>
      <c r="D38" s="2">
        <v>5</v>
      </c>
      <c r="E38" s="2" t="s">
        <v>85</v>
      </c>
      <c r="F38" s="2" t="s">
        <v>126</v>
      </c>
      <c r="G38" s="8">
        <f>DATE(2025,6,30)</f>
        <v>45838</v>
      </c>
      <c r="H38" s="8">
        <f>DATE(2025,6,30)</f>
        <v>45838</v>
      </c>
      <c r="I38" s="3">
        <v>45818</v>
      </c>
      <c r="J38" s="3">
        <v>45818</v>
      </c>
      <c r="K38" s="2">
        <v>5</v>
      </c>
      <c r="L38" s="9">
        <v>4.5</v>
      </c>
      <c r="M38" s="9" t="s">
        <v>178</v>
      </c>
    </row>
    <row r="39" spans="1:13" ht="37.5" customHeight="1" x14ac:dyDescent="0.35">
      <c r="A39" s="1" t="s">
        <v>161</v>
      </c>
      <c r="B39" s="1" t="s">
        <v>162</v>
      </c>
      <c r="C39" s="2" t="s">
        <v>87</v>
      </c>
      <c r="D39" s="2">
        <v>4</v>
      </c>
      <c r="E39" s="2" t="s">
        <v>85</v>
      </c>
      <c r="F39" s="2" t="s">
        <v>167</v>
      </c>
      <c r="G39" s="8">
        <f t="shared" ref="G39:H43" si="0">DATE(2025,6,30)</f>
        <v>45838</v>
      </c>
      <c r="H39" s="8">
        <f t="shared" si="0"/>
        <v>45838</v>
      </c>
      <c r="I39" s="3">
        <v>45818</v>
      </c>
      <c r="J39" s="3">
        <v>45818</v>
      </c>
      <c r="K39" s="2">
        <v>4</v>
      </c>
      <c r="L39" s="9">
        <v>1</v>
      </c>
      <c r="M39" s="9" t="s">
        <v>178</v>
      </c>
    </row>
    <row r="40" spans="1:13" ht="37.5" customHeight="1" x14ac:dyDescent="0.35">
      <c r="A40" s="1" t="s">
        <v>161</v>
      </c>
      <c r="B40" s="1" t="s">
        <v>163</v>
      </c>
      <c r="C40" s="2" t="s">
        <v>87</v>
      </c>
      <c r="D40" s="2">
        <v>5</v>
      </c>
      <c r="E40" s="2" t="s">
        <v>85</v>
      </c>
      <c r="F40" s="2" t="s">
        <v>168</v>
      </c>
      <c r="G40" s="8">
        <f t="shared" si="0"/>
        <v>45838</v>
      </c>
      <c r="H40" s="8">
        <f t="shared" si="0"/>
        <v>45838</v>
      </c>
      <c r="I40" s="3">
        <v>45818</v>
      </c>
      <c r="J40" s="3">
        <v>45818</v>
      </c>
      <c r="K40" s="2">
        <v>5</v>
      </c>
      <c r="L40" s="9">
        <v>1.5</v>
      </c>
      <c r="M40" s="9" t="s">
        <v>178</v>
      </c>
    </row>
    <row r="41" spans="1:13" ht="37.5" customHeight="1" x14ac:dyDescent="0.35">
      <c r="A41" s="1" t="s">
        <v>161</v>
      </c>
      <c r="B41" s="1" t="s">
        <v>164</v>
      </c>
      <c r="C41" s="2" t="s">
        <v>87</v>
      </c>
      <c r="D41" s="2">
        <v>6</v>
      </c>
      <c r="E41" s="2" t="s">
        <v>85</v>
      </c>
      <c r="F41" s="2" t="s">
        <v>169</v>
      </c>
      <c r="G41" s="8">
        <f t="shared" si="0"/>
        <v>45838</v>
      </c>
      <c r="H41" s="8">
        <f t="shared" si="0"/>
        <v>45838</v>
      </c>
      <c r="I41" s="3">
        <v>45818</v>
      </c>
      <c r="J41" s="3">
        <v>45818</v>
      </c>
      <c r="K41" s="2">
        <v>6</v>
      </c>
      <c r="L41" s="9">
        <v>1.5</v>
      </c>
      <c r="M41" s="9" t="s">
        <v>178</v>
      </c>
    </row>
    <row r="42" spans="1:13" ht="37.5" customHeight="1" x14ac:dyDescent="0.35">
      <c r="A42" s="1" t="s">
        <v>161</v>
      </c>
      <c r="B42" s="1" t="s">
        <v>165</v>
      </c>
      <c r="C42" s="2" t="s">
        <v>87</v>
      </c>
      <c r="D42" s="2">
        <v>3</v>
      </c>
      <c r="E42" s="2" t="s">
        <v>85</v>
      </c>
      <c r="F42" s="2" t="s">
        <v>170</v>
      </c>
      <c r="G42" s="8">
        <f t="shared" si="0"/>
        <v>45838</v>
      </c>
      <c r="H42" s="8">
        <f t="shared" si="0"/>
        <v>45838</v>
      </c>
      <c r="I42" s="3">
        <v>45818</v>
      </c>
      <c r="J42" s="3">
        <v>45818</v>
      </c>
      <c r="K42" s="2">
        <v>3</v>
      </c>
      <c r="L42" s="9">
        <v>2</v>
      </c>
      <c r="M42" s="9" t="s">
        <v>178</v>
      </c>
    </row>
    <row r="43" spans="1:13" ht="37.5" customHeight="1" x14ac:dyDescent="0.35">
      <c r="A43" s="1" t="s">
        <v>161</v>
      </c>
      <c r="B43" s="1" t="s">
        <v>166</v>
      </c>
      <c r="C43" s="2" t="s">
        <v>89</v>
      </c>
      <c r="D43" s="2">
        <v>2</v>
      </c>
      <c r="E43" s="2" t="s">
        <v>85</v>
      </c>
      <c r="F43" s="2" t="s">
        <v>171</v>
      </c>
      <c r="G43" s="8">
        <f t="shared" si="0"/>
        <v>45838</v>
      </c>
      <c r="H43" s="8">
        <f t="shared" si="0"/>
        <v>45838</v>
      </c>
      <c r="I43" s="3">
        <v>45818</v>
      </c>
      <c r="J43" s="3">
        <v>45818</v>
      </c>
      <c r="K43" s="2">
        <v>2</v>
      </c>
      <c r="L43" s="9">
        <v>1</v>
      </c>
      <c r="M43" s="9" t="s">
        <v>178</v>
      </c>
    </row>
    <row r="44" spans="1:13" ht="37.5" customHeight="1" x14ac:dyDescent="0.35">
      <c r="A44" s="1" t="s">
        <v>54</v>
      </c>
      <c r="B44" s="1" t="s">
        <v>43</v>
      </c>
      <c r="C44" s="2" t="s">
        <v>90</v>
      </c>
      <c r="D44" s="2">
        <v>7</v>
      </c>
      <c r="E44" s="2" t="s">
        <v>85</v>
      </c>
      <c r="F44" s="2" t="s">
        <v>127</v>
      </c>
      <c r="G44" s="8">
        <f>DATE(2025,7,1)</f>
        <v>45839</v>
      </c>
      <c r="H44" s="8">
        <f>DATE(2025,7,1)</f>
        <v>45839</v>
      </c>
      <c r="I44" s="3">
        <v>45818</v>
      </c>
      <c r="J44" s="3">
        <v>45818</v>
      </c>
      <c r="K44" s="2">
        <v>7</v>
      </c>
      <c r="L44" s="9">
        <v>3</v>
      </c>
      <c r="M44" s="9" t="s">
        <v>178</v>
      </c>
    </row>
    <row r="45" spans="1:13" ht="37.5" customHeight="1" x14ac:dyDescent="0.35">
      <c r="A45" s="1" t="s">
        <v>54</v>
      </c>
      <c r="B45" s="1" t="s">
        <v>44</v>
      </c>
      <c r="C45" s="2" t="s">
        <v>87</v>
      </c>
      <c r="D45" s="2">
        <v>6</v>
      </c>
      <c r="E45" s="2" t="s">
        <v>85</v>
      </c>
      <c r="F45" s="2" t="s">
        <v>128</v>
      </c>
      <c r="G45" s="8">
        <f>DATE(2025,7,2)</f>
        <v>45840</v>
      </c>
      <c r="H45" s="8">
        <f>DATE(2025,7,2)</f>
        <v>45840</v>
      </c>
      <c r="I45" s="3">
        <v>45819</v>
      </c>
      <c r="J45" s="3">
        <v>45819</v>
      </c>
      <c r="K45" s="2">
        <v>6</v>
      </c>
      <c r="L45" s="9">
        <v>4</v>
      </c>
      <c r="M45" s="9" t="s">
        <v>178</v>
      </c>
    </row>
    <row r="46" spans="1:13" ht="37.5" customHeight="1" x14ac:dyDescent="0.35">
      <c r="A46" s="1" t="s">
        <v>54</v>
      </c>
      <c r="B46" s="1" t="s">
        <v>45</v>
      </c>
      <c r="C46" s="2" t="s">
        <v>88</v>
      </c>
      <c r="D46" s="2">
        <v>5</v>
      </c>
      <c r="E46" s="2" t="s">
        <v>85</v>
      </c>
      <c r="F46" s="2" t="s">
        <v>129</v>
      </c>
      <c r="G46" s="8">
        <f>DATE(2025,7,3)</f>
        <v>45841</v>
      </c>
      <c r="H46" s="8">
        <f>DATE(2025,7,3)</f>
        <v>45841</v>
      </c>
      <c r="I46" s="3">
        <v>45819</v>
      </c>
      <c r="J46" s="3">
        <v>45819</v>
      </c>
      <c r="K46" s="2">
        <v>5</v>
      </c>
      <c r="L46" s="9">
        <v>1</v>
      </c>
      <c r="M46" s="9" t="s">
        <v>178</v>
      </c>
    </row>
    <row r="47" spans="1:13" ht="37.5" customHeight="1" x14ac:dyDescent="0.35">
      <c r="A47" s="1" t="s">
        <v>54</v>
      </c>
      <c r="B47" s="1" t="s">
        <v>46</v>
      </c>
      <c r="C47" s="2" t="s">
        <v>89</v>
      </c>
      <c r="D47" s="2">
        <v>6</v>
      </c>
      <c r="E47" s="2" t="s">
        <v>85</v>
      </c>
      <c r="F47" s="2" t="s">
        <v>130</v>
      </c>
      <c r="G47" s="8">
        <f>DATE(2025,7,4)</f>
        <v>45842</v>
      </c>
      <c r="H47" s="8">
        <f>DATE(2025,7,4)</f>
        <v>45842</v>
      </c>
      <c r="I47" s="3">
        <v>45819</v>
      </c>
      <c r="J47" s="3">
        <v>45819</v>
      </c>
      <c r="K47" s="2">
        <v>6</v>
      </c>
      <c r="L47" s="9">
        <v>2</v>
      </c>
      <c r="M47" s="9" t="s">
        <v>178</v>
      </c>
    </row>
    <row r="48" spans="1:13" ht="37.5" customHeight="1" x14ac:dyDescent="0.35">
      <c r="A48" s="1" t="s">
        <v>54</v>
      </c>
      <c r="B48" s="1" t="s">
        <v>47</v>
      </c>
      <c r="C48" s="2" t="s">
        <v>90</v>
      </c>
      <c r="D48" s="2">
        <v>5</v>
      </c>
      <c r="E48" s="2" t="s">
        <v>85</v>
      </c>
      <c r="F48" s="2" t="s">
        <v>131</v>
      </c>
      <c r="G48" s="8">
        <f>DATE(2025,7,5)</f>
        <v>45843</v>
      </c>
      <c r="H48" s="8">
        <f>DATE(2025,7,5)</f>
        <v>45843</v>
      </c>
      <c r="I48" s="3">
        <v>45819</v>
      </c>
      <c r="J48" s="3">
        <v>45819</v>
      </c>
      <c r="K48" s="2">
        <v>5</v>
      </c>
      <c r="L48" s="9">
        <v>3</v>
      </c>
      <c r="M48" s="9" t="s">
        <v>178</v>
      </c>
    </row>
    <row r="49" spans="1:13" ht="37.5" customHeight="1" x14ac:dyDescent="0.35">
      <c r="A49" s="1" t="s">
        <v>55</v>
      </c>
      <c r="B49" s="1" t="s">
        <v>60</v>
      </c>
      <c r="C49" s="2" t="s">
        <v>87</v>
      </c>
      <c r="D49" s="2">
        <v>6</v>
      </c>
      <c r="E49" s="2" t="s">
        <v>85</v>
      </c>
      <c r="F49" s="2" t="s">
        <v>132</v>
      </c>
      <c r="G49" s="8">
        <f>DATE(2025,7,6)</f>
        <v>45844</v>
      </c>
      <c r="H49" s="8">
        <f>DATE(2025,7,6)</f>
        <v>45844</v>
      </c>
      <c r="I49" s="3">
        <v>45819</v>
      </c>
      <c r="J49" s="3">
        <v>45819</v>
      </c>
      <c r="K49" s="2">
        <v>6</v>
      </c>
      <c r="L49" s="9">
        <v>2</v>
      </c>
      <c r="M49" s="9" t="s">
        <v>178</v>
      </c>
    </row>
    <row r="50" spans="1:13" ht="37.5" customHeight="1" x14ac:dyDescent="0.35">
      <c r="A50" s="1" t="s">
        <v>55</v>
      </c>
      <c r="B50" s="1" t="s">
        <v>61</v>
      </c>
      <c r="C50" s="2" t="s">
        <v>88</v>
      </c>
      <c r="D50" s="2">
        <v>8</v>
      </c>
      <c r="E50" s="2" t="s">
        <v>85</v>
      </c>
      <c r="F50" s="2" t="s">
        <v>133</v>
      </c>
      <c r="G50" s="8">
        <f>DATE(2025,7,7)</f>
        <v>45845</v>
      </c>
      <c r="H50" s="8">
        <f>DATE(2025,7,7)</f>
        <v>45845</v>
      </c>
      <c r="I50" s="3">
        <v>45819</v>
      </c>
      <c r="J50" s="3">
        <v>45819</v>
      </c>
      <c r="K50" s="2">
        <v>8</v>
      </c>
      <c r="L50" s="9">
        <v>3.5</v>
      </c>
      <c r="M50" s="9" t="s">
        <v>178</v>
      </c>
    </row>
    <row r="51" spans="1:13" ht="37.5" customHeight="1" x14ac:dyDescent="0.35">
      <c r="A51" s="1" t="s">
        <v>55</v>
      </c>
      <c r="B51" s="1" t="s">
        <v>62</v>
      </c>
      <c r="C51" s="2" t="s">
        <v>89</v>
      </c>
      <c r="D51" s="2">
        <v>5</v>
      </c>
      <c r="E51" s="2" t="s">
        <v>85</v>
      </c>
      <c r="F51" s="2" t="s">
        <v>134</v>
      </c>
      <c r="G51" s="8">
        <f>DATE(2025,7,8)</f>
        <v>45846</v>
      </c>
      <c r="H51" s="8">
        <f>DATE(2025,7,8)</f>
        <v>45846</v>
      </c>
      <c r="I51" s="3">
        <v>45819</v>
      </c>
      <c r="J51" s="3">
        <v>45819</v>
      </c>
      <c r="K51" s="2">
        <v>5</v>
      </c>
      <c r="L51" s="9">
        <v>4</v>
      </c>
      <c r="M51" s="9" t="s">
        <v>178</v>
      </c>
    </row>
    <row r="52" spans="1:13" ht="37.5" customHeight="1" x14ac:dyDescent="0.35">
      <c r="A52" s="1" t="s">
        <v>55</v>
      </c>
      <c r="B52" s="1" t="s">
        <v>63</v>
      </c>
      <c r="C52" s="2" t="s">
        <v>90</v>
      </c>
      <c r="D52" s="2">
        <v>5</v>
      </c>
      <c r="E52" s="2" t="s">
        <v>85</v>
      </c>
      <c r="F52" s="2" t="s">
        <v>135</v>
      </c>
      <c r="G52" s="8">
        <f>DATE(2025,7,9)</f>
        <v>45847</v>
      </c>
      <c r="H52" s="8">
        <f>DATE(2025,7,9)</f>
        <v>45847</v>
      </c>
      <c r="I52" s="3">
        <v>45820</v>
      </c>
      <c r="J52" s="3">
        <v>45820</v>
      </c>
      <c r="K52" s="2">
        <v>5</v>
      </c>
      <c r="L52" s="9">
        <v>1</v>
      </c>
      <c r="M52" s="9" t="s">
        <v>178</v>
      </c>
    </row>
    <row r="53" spans="1:13" ht="37.5" customHeight="1" x14ac:dyDescent="0.35">
      <c r="A53" s="1" t="s">
        <v>55</v>
      </c>
      <c r="B53" s="1" t="s">
        <v>64</v>
      </c>
      <c r="C53" s="2" t="s">
        <v>87</v>
      </c>
      <c r="D53" s="2">
        <v>5</v>
      </c>
      <c r="E53" s="2" t="s">
        <v>85</v>
      </c>
      <c r="F53" s="2" t="s">
        <v>136</v>
      </c>
      <c r="G53" s="8">
        <f>DATE(2025,7,10)</f>
        <v>45848</v>
      </c>
      <c r="H53" s="8">
        <f>DATE(2025,7,10)</f>
        <v>45848</v>
      </c>
      <c r="I53" s="3">
        <v>45820</v>
      </c>
      <c r="J53" s="3">
        <v>45820</v>
      </c>
      <c r="K53" s="2">
        <v>5</v>
      </c>
      <c r="L53" s="9">
        <v>1.5</v>
      </c>
      <c r="M53" s="9" t="s">
        <v>178</v>
      </c>
    </row>
    <row r="54" spans="1:13" ht="37.5" customHeight="1" x14ac:dyDescent="0.35">
      <c r="A54" s="1" t="s">
        <v>56</v>
      </c>
      <c r="B54" s="1" t="s">
        <v>65</v>
      </c>
      <c r="C54" s="2" t="s">
        <v>88</v>
      </c>
      <c r="D54" s="2">
        <v>7</v>
      </c>
      <c r="E54" s="2" t="s">
        <v>85</v>
      </c>
      <c r="F54" s="2" t="s">
        <v>137</v>
      </c>
      <c r="G54" s="8">
        <f>DATE(2025,7,11)</f>
        <v>45849</v>
      </c>
      <c r="H54" s="8">
        <f>DATE(2025,7,11)</f>
        <v>45849</v>
      </c>
      <c r="I54" s="3">
        <v>45820</v>
      </c>
      <c r="J54" s="3">
        <v>45820</v>
      </c>
      <c r="K54" s="2">
        <v>7</v>
      </c>
      <c r="L54" s="9">
        <v>3.5</v>
      </c>
      <c r="M54" s="9" t="s">
        <v>178</v>
      </c>
    </row>
    <row r="55" spans="1:13" ht="37.5" customHeight="1" x14ac:dyDescent="0.35">
      <c r="A55" s="1" t="s">
        <v>56</v>
      </c>
      <c r="B55" s="1" t="s">
        <v>66</v>
      </c>
      <c r="C55" s="2" t="s">
        <v>89</v>
      </c>
      <c r="D55" s="2">
        <v>9</v>
      </c>
      <c r="E55" s="2" t="s">
        <v>85</v>
      </c>
      <c r="F55" s="2" t="s">
        <v>138</v>
      </c>
      <c r="G55" s="8">
        <f>DATE(2025,7,12)</f>
        <v>45850</v>
      </c>
      <c r="H55" s="8">
        <f>DATE(2025,7,12)</f>
        <v>45850</v>
      </c>
      <c r="I55" s="3">
        <v>45820</v>
      </c>
      <c r="J55" s="3">
        <v>45820</v>
      </c>
      <c r="K55" s="2">
        <v>9</v>
      </c>
      <c r="L55" s="9">
        <v>2</v>
      </c>
      <c r="M55" s="9" t="s">
        <v>178</v>
      </c>
    </row>
    <row r="56" spans="1:13" ht="37.5" customHeight="1" x14ac:dyDescent="0.35">
      <c r="A56" s="1" t="s">
        <v>56</v>
      </c>
      <c r="B56" s="1" t="s">
        <v>67</v>
      </c>
      <c r="C56" s="2" t="s">
        <v>90</v>
      </c>
      <c r="D56" s="2">
        <v>6</v>
      </c>
      <c r="E56" s="2" t="s">
        <v>85</v>
      </c>
      <c r="F56" s="2" t="s">
        <v>139</v>
      </c>
      <c r="G56" s="8">
        <f>DATE(2025,7,13)</f>
        <v>45851</v>
      </c>
      <c r="H56" s="8">
        <f>DATE(2025,7,13)</f>
        <v>45851</v>
      </c>
      <c r="I56" s="3">
        <v>45820</v>
      </c>
      <c r="J56" s="3">
        <v>45820</v>
      </c>
      <c r="K56" s="2">
        <v>6</v>
      </c>
      <c r="L56" s="9">
        <v>5</v>
      </c>
      <c r="M56" s="9" t="s">
        <v>178</v>
      </c>
    </row>
    <row r="57" spans="1:13" ht="37.5" customHeight="1" x14ac:dyDescent="0.35">
      <c r="A57" s="1" t="s">
        <v>56</v>
      </c>
      <c r="B57" s="1" t="s">
        <v>68</v>
      </c>
      <c r="C57" s="2" t="s">
        <v>87</v>
      </c>
      <c r="D57" s="2">
        <v>7</v>
      </c>
      <c r="E57" s="2" t="s">
        <v>85</v>
      </c>
      <c r="F57" s="2" t="s">
        <v>140</v>
      </c>
      <c r="G57" s="8">
        <f>DATE(2025,7,14)</f>
        <v>45852</v>
      </c>
      <c r="H57" s="8">
        <f>DATE(2025,7,14)</f>
        <v>45852</v>
      </c>
      <c r="I57" s="3">
        <v>45820</v>
      </c>
      <c r="J57" s="3">
        <v>45820</v>
      </c>
      <c r="K57" s="2">
        <v>7</v>
      </c>
      <c r="L57" s="9">
        <v>3</v>
      </c>
      <c r="M57" s="9" t="s">
        <v>178</v>
      </c>
    </row>
    <row r="58" spans="1:13" ht="37.5" customHeight="1" x14ac:dyDescent="0.35">
      <c r="A58" s="1" t="s">
        <v>56</v>
      </c>
      <c r="B58" s="1" t="s">
        <v>69</v>
      </c>
      <c r="C58" s="2" t="s">
        <v>88</v>
      </c>
      <c r="D58" s="2">
        <v>5</v>
      </c>
      <c r="E58" s="2" t="s">
        <v>85</v>
      </c>
      <c r="F58" s="2" t="s">
        <v>141</v>
      </c>
      <c r="G58" s="8">
        <f>DATE(2025,7,15)</f>
        <v>45853</v>
      </c>
      <c r="H58" s="8">
        <f>DATE(2025,7,15)</f>
        <v>45853</v>
      </c>
      <c r="I58" s="3">
        <v>45820</v>
      </c>
      <c r="J58" s="3">
        <v>45820</v>
      </c>
      <c r="K58" s="2">
        <v>5</v>
      </c>
      <c r="L58" s="9">
        <v>2</v>
      </c>
      <c r="M58" s="9" t="s">
        <v>178</v>
      </c>
    </row>
    <row r="59" spans="1:13" ht="37.5" customHeight="1" x14ac:dyDescent="0.35">
      <c r="A59" s="1" t="s">
        <v>57</v>
      </c>
      <c r="B59" s="1" t="s">
        <v>70</v>
      </c>
      <c r="C59" s="2" t="s">
        <v>89</v>
      </c>
      <c r="D59" s="2">
        <v>6</v>
      </c>
      <c r="E59" s="2" t="s">
        <v>85</v>
      </c>
      <c r="F59" s="2" t="s">
        <v>142</v>
      </c>
      <c r="G59" s="8">
        <f>DATE(2025,7,16)</f>
        <v>45854</v>
      </c>
      <c r="H59" s="8">
        <f>DATE(2025,7,16)</f>
        <v>45854</v>
      </c>
      <c r="I59" s="3">
        <v>45820</v>
      </c>
      <c r="J59" s="3">
        <v>45820</v>
      </c>
      <c r="K59" s="2">
        <v>6</v>
      </c>
      <c r="L59" s="9">
        <v>4</v>
      </c>
      <c r="M59" s="9" t="s">
        <v>178</v>
      </c>
    </row>
    <row r="60" spans="1:13" ht="37.5" customHeight="1" x14ac:dyDescent="0.35">
      <c r="A60" s="1" t="s">
        <v>57</v>
      </c>
      <c r="B60" s="1" t="s">
        <v>71</v>
      </c>
      <c r="C60" s="2" t="s">
        <v>90</v>
      </c>
      <c r="D60" s="2">
        <v>5</v>
      </c>
      <c r="E60" s="2" t="s">
        <v>85</v>
      </c>
      <c r="F60" s="2" t="s">
        <v>144</v>
      </c>
      <c r="G60" s="8">
        <f>DATE(2025,7,17)</f>
        <v>45855</v>
      </c>
      <c r="H60" s="8">
        <f>DATE(2025,7,17)</f>
        <v>45855</v>
      </c>
      <c r="I60" s="3">
        <v>45821</v>
      </c>
      <c r="J60" s="3">
        <v>45821</v>
      </c>
      <c r="K60" s="2">
        <v>5</v>
      </c>
      <c r="L60" s="9">
        <v>1</v>
      </c>
      <c r="M60" s="9" t="s">
        <v>178</v>
      </c>
    </row>
    <row r="61" spans="1:13" ht="37.5" customHeight="1" x14ac:dyDescent="0.35">
      <c r="A61" s="1" t="s">
        <v>57</v>
      </c>
      <c r="B61" s="1" t="s">
        <v>72</v>
      </c>
      <c r="C61" s="2" t="s">
        <v>87</v>
      </c>
      <c r="D61" s="2">
        <v>7</v>
      </c>
      <c r="E61" s="2" t="s">
        <v>85</v>
      </c>
      <c r="F61" s="2" t="s">
        <v>143</v>
      </c>
      <c r="G61" s="8">
        <f>DATE(2025,7,18)</f>
        <v>45856</v>
      </c>
      <c r="H61" s="8">
        <f>DATE(2025,7,18)</f>
        <v>45856</v>
      </c>
      <c r="I61" s="3">
        <v>45821</v>
      </c>
      <c r="J61" s="3">
        <v>45821</v>
      </c>
      <c r="K61" s="2">
        <v>7</v>
      </c>
      <c r="L61" s="9">
        <v>3</v>
      </c>
      <c r="M61" s="9" t="s">
        <v>178</v>
      </c>
    </row>
    <row r="62" spans="1:13" ht="37.5" customHeight="1" x14ac:dyDescent="0.35">
      <c r="A62" s="1" t="s">
        <v>57</v>
      </c>
      <c r="B62" s="1" t="s">
        <v>73</v>
      </c>
      <c r="C62" s="2" t="s">
        <v>88</v>
      </c>
      <c r="D62" s="2">
        <v>6</v>
      </c>
      <c r="E62" s="2" t="s">
        <v>85</v>
      </c>
      <c r="F62" s="2" t="s">
        <v>145</v>
      </c>
      <c r="G62" s="8">
        <f>DATE(2025,7,19)</f>
        <v>45857</v>
      </c>
      <c r="H62" s="8">
        <f>DATE(2025,7,19)</f>
        <v>45857</v>
      </c>
      <c r="I62" s="3">
        <v>45821</v>
      </c>
      <c r="J62" s="3">
        <v>45821</v>
      </c>
      <c r="K62" s="2">
        <v>6</v>
      </c>
      <c r="L62" s="9">
        <v>2.5</v>
      </c>
      <c r="M62" s="9" t="s">
        <v>178</v>
      </c>
    </row>
    <row r="63" spans="1:13" ht="37.5" customHeight="1" x14ac:dyDescent="0.35">
      <c r="A63" s="1" t="s">
        <v>57</v>
      </c>
      <c r="B63" s="1" t="s">
        <v>74</v>
      </c>
      <c r="C63" s="2" t="s">
        <v>89</v>
      </c>
      <c r="D63" s="2">
        <v>5</v>
      </c>
      <c r="E63" s="2" t="s">
        <v>85</v>
      </c>
      <c r="F63" s="2" t="s">
        <v>146</v>
      </c>
      <c r="G63" s="8">
        <f>DATE(2025,7,20)</f>
        <v>45858</v>
      </c>
      <c r="H63" s="8">
        <f>DATE(2025,7,20)</f>
        <v>45858</v>
      </c>
      <c r="I63" s="3">
        <v>45821</v>
      </c>
      <c r="J63" s="3">
        <v>45821</v>
      </c>
      <c r="K63" s="2">
        <v>5</v>
      </c>
      <c r="L63" s="9">
        <v>2.5</v>
      </c>
      <c r="M63" s="9" t="s">
        <v>178</v>
      </c>
    </row>
    <row r="64" spans="1:13" ht="37.5" customHeight="1" x14ac:dyDescent="0.35">
      <c r="A64" s="1" t="s">
        <v>58</v>
      </c>
      <c r="B64" s="1" t="s">
        <v>75</v>
      </c>
      <c r="C64" s="2" t="s">
        <v>90</v>
      </c>
      <c r="D64" s="2">
        <v>7</v>
      </c>
      <c r="E64" s="2" t="s">
        <v>85</v>
      </c>
      <c r="F64" s="2" t="s">
        <v>147</v>
      </c>
      <c r="G64" s="8">
        <f>DATE(2025,7,21)</f>
        <v>45859</v>
      </c>
      <c r="H64" s="8">
        <f>DATE(2025,7,21)</f>
        <v>45859</v>
      </c>
      <c r="I64" s="3">
        <v>45821</v>
      </c>
      <c r="J64" s="3">
        <v>45821</v>
      </c>
      <c r="K64" s="2">
        <v>7</v>
      </c>
      <c r="L64" s="9">
        <v>4</v>
      </c>
      <c r="M64" s="9" t="s">
        <v>178</v>
      </c>
    </row>
    <row r="65" spans="1:13" ht="37.5" customHeight="1" x14ac:dyDescent="0.35">
      <c r="A65" s="1" t="s">
        <v>58</v>
      </c>
      <c r="B65" s="1" t="s">
        <v>76</v>
      </c>
      <c r="C65" s="2" t="s">
        <v>87</v>
      </c>
      <c r="D65" s="2">
        <v>6</v>
      </c>
      <c r="E65" s="2" t="s">
        <v>85</v>
      </c>
      <c r="F65" s="2" t="s">
        <v>148</v>
      </c>
      <c r="G65" s="8">
        <f>DATE(2025,7,22)</f>
        <v>45860</v>
      </c>
      <c r="H65" s="8">
        <f>DATE(2025,7,22)</f>
        <v>45860</v>
      </c>
      <c r="I65" s="3">
        <v>45822</v>
      </c>
      <c r="J65" s="3">
        <v>45822</v>
      </c>
      <c r="K65" s="2">
        <v>6</v>
      </c>
      <c r="L65" s="9">
        <v>5.5</v>
      </c>
      <c r="M65" s="9" t="s">
        <v>178</v>
      </c>
    </row>
    <row r="66" spans="1:13" ht="37.5" customHeight="1" x14ac:dyDescent="0.35">
      <c r="A66" s="1" t="s">
        <v>58</v>
      </c>
      <c r="B66" s="1" t="s">
        <v>77</v>
      </c>
      <c r="C66" s="2" t="s">
        <v>88</v>
      </c>
      <c r="D66" s="2">
        <v>9</v>
      </c>
      <c r="E66" s="2" t="s">
        <v>85</v>
      </c>
      <c r="F66" s="2" t="s">
        <v>149</v>
      </c>
      <c r="G66" s="8">
        <f>DATE(2025,7,23)</f>
        <v>45861</v>
      </c>
      <c r="H66" s="8">
        <f>DATE(2025,7,23)</f>
        <v>45861</v>
      </c>
      <c r="I66" s="3">
        <v>45822</v>
      </c>
      <c r="J66" s="3">
        <v>45822</v>
      </c>
      <c r="K66" s="2">
        <v>9</v>
      </c>
      <c r="L66" s="9">
        <v>2.5</v>
      </c>
      <c r="M66" s="9" t="s">
        <v>178</v>
      </c>
    </row>
    <row r="67" spans="1:13" ht="37.5" customHeight="1" x14ac:dyDescent="0.35">
      <c r="A67" s="1" t="s">
        <v>58</v>
      </c>
      <c r="B67" s="1" t="s">
        <v>78</v>
      </c>
      <c r="C67" s="2" t="s">
        <v>89</v>
      </c>
      <c r="D67" s="2">
        <v>8</v>
      </c>
      <c r="E67" s="2" t="s">
        <v>85</v>
      </c>
      <c r="F67" s="2" t="s">
        <v>150</v>
      </c>
      <c r="G67" s="8">
        <f>DATE(2025,7,24)</f>
        <v>45862</v>
      </c>
      <c r="H67" s="8">
        <f>DATE(2025,7,24)</f>
        <v>45862</v>
      </c>
      <c r="I67" s="3">
        <v>45822</v>
      </c>
      <c r="J67" s="3">
        <v>45822</v>
      </c>
      <c r="K67" s="2">
        <v>8</v>
      </c>
      <c r="L67" s="9">
        <v>1</v>
      </c>
      <c r="M67" s="9" t="s">
        <v>178</v>
      </c>
    </row>
    <row r="68" spans="1:13" ht="37.5" customHeight="1" x14ac:dyDescent="0.35">
      <c r="A68" s="1" t="s">
        <v>58</v>
      </c>
      <c r="B68" s="1" t="s">
        <v>79</v>
      </c>
      <c r="C68" s="2" t="s">
        <v>90</v>
      </c>
      <c r="D68" s="2">
        <v>5</v>
      </c>
      <c r="E68" s="2" t="s">
        <v>85</v>
      </c>
      <c r="F68" s="2" t="s">
        <v>151</v>
      </c>
      <c r="G68" s="8">
        <f>DATE(2025,7,25)</f>
        <v>45863</v>
      </c>
      <c r="H68" s="8">
        <f>DATE(2025,7,25)</f>
        <v>45863</v>
      </c>
      <c r="I68" s="3">
        <v>45822</v>
      </c>
      <c r="J68" s="3">
        <v>45822</v>
      </c>
      <c r="K68" s="2">
        <v>5</v>
      </c>
      <c r="L68" s="9">
        <v>4</v>
      </c>
      <c r="M68" s="9" t="s">
        <v>178</v>
      </c>
    </row>
    <row r="69" spans="1:13" ht="37.5" customHeight="1" x14ac:dyDescent="0.35">
      <c r="A69" s="1" t="s">
        <v>59</v>
      </c>
      <c r="B69" s="1" t="s">
        <v>80</v>
      </c>
      <c r="C69" s="2" t="s">
        <v>87</v>
      </c>
      <c r="D69" s="2">
        <v>6</v>
      </c>
      <c r="E69" s="2" t="s">
        <v>85</v>
      </c>
      <c r="F69" s="2" t="s">
        <v>152</v>
      </c>
      <c r="G69" s="8">
        <f>DATE(2025,7,26)</f>
        <v>45864</v>
      </c>
      <c r="H69" s="8">
        <f>DATE(2025,7,26)</f>
        <v>45864</v>
      </c>
      <c r="I69" s="3">
        <v>45822</v>
      </c>
      <c r="J69" s="3">
        <v>45822</v>
      </c>
      <c r="K69" s="2">
        <v>6</v>
      </c>
      <c r="L69" s="9">
        <v>3</v>
      </c>
      <c r="M69" s="9" t="s">
        <v>178</v>
      </c>
    </row>
    <row r="70" spans="1:13" ht="37.5" customHeight="1" x14ac:dyDescent="0.35">
      <c r="A70" s="1" t="s">
        <v>59</v>
      </c>
      <c r="B70" s="1" t="s">
        <v>81</v>
      </c>
      <c r="C70" s="2" t="s">
        <v>88</v>
      </c>
      <c r="D70" s="2">
        <v>6</v>
      </c>
      <c r="E70" s="2" t="s">
        <v>85</v>
      </c>
      <c r="F70" s="2" t="s">
        <v>153</v>
      </c>
      <c r="G70" s="8">
        <f>DATE(2025,7,27)</f>
        <v>45865</v>
      </c>
      <c r="H70" s="8">
        <f>DATE(2025,7,27)</f>
        <v>45865</v>
      </c>
      <c r="I70" s="3">
        <v>45822</v>
      </c>
      <c r="J70" s="3">
        <v>45822</v>
      </c>
      <c r="K70" s="2">
        <v>6</v>
      </c>
      <c r="L70" s="9">
        <v>6</v>
      </c>
      <c r="M70" s="9" t="s">
        <v>178</v>
      </c>
    </row>
    <row r="71" spans="1:13" ht="37.5" customHeight="1" x14ac:dyDescent="0.35">
      <c r="A71" s="1" t="s">
        <v>59</v>
      </c>
      <c r="B71" s="1" t="s">
        <v>82</v>
      </c>
      <c r="C71" s="2" t="s">
        <v>89</v>
      </c>
      <c r="D71" s="2">
        <v>5</v>
      </c>
      <c r="E71" s="2" t="s">
        <v>85</v>
      </c>
      <c r="F71" s="2" t="s">
        <v>154</v>
      </c>
      <c r="G71" s="8">
        <f>DATE(2025,7,28)</f>
        <v>45866</v>
      </c>
      <c r="H71" s="8">
        <f>DATE(2025,7,28)</f>
        <v>45866</v>
      </c>
      <c r="I71" s="3">
        <v>45823</v>
      </c>
      <c r="J71" s="3">
        <v>45823</v>
      </c>
      <c r="K71" s="2">
        <v>5</v>
      </c>
      <c r="L71" s="9">
        <v>2</v>
      </c>
      <c r="M71" s="9" t="s">
        <v>178</v>
      </c>
    </row>
    <row r="72" spans="1:13" ht="37.5" customHeight="1" x14ac:dyDescent="0.35">
      <c r="A72" s="1" t="s">
        <v>59</v>
      </c>
      <c r="B72" s="1" t="s">
        <v>83</v>
      </c>
      <c r="C72" s="2" t="s">
        <v>90</v>
      </c>
      <c r="D72" s="2">
        <v>6</v>
      </c>
      <c r="E72" s="2" t="s">
        <v>85</v>
      </c>
      <c r="F72" s="2" t="s">
        <v>155</v>
      </c>
      <c r="G72" s="8">
        <f>DATE(2025,7,29)</f>
        <v>45867</v>
      </c>
      <c r="H72" s="8">
        <f>DATE(2025,7,29)</f>
        <v>45867</v>
      </c>
      <c r="I72" s="3">
        <v>45823</v>
      </c>
      <c r="J72" s="3">
        <v>45823</v>
      </c>
      <c r="K72" s="2">
        <v>6</v>
      </c>
      <c r="L72" s="9">
        <v>4</v>
      </c>
      <c r="M72" s="9" t="s">
        <v>178</v>
      </c>
    </row>
    <row r="73" spans="1:13" ht="37.5" customHeight="1" x14ac:dyDescent="0.35">
      <c r="A73" s="1" t="s">
        <v>59</v>
      </c>
      <c r="B73" s="1" t="s">
        <v>84</v>
      </c>
      <c r="C73" s="2" t="s">
        <v>87</v>
      </c>
      <c r="D73" s="2">
        <v>5</v>
      </c>
      <c r="E73" s="2" t="s">
        <v>85</v>
      </c>
      <c r="F73" s="2" t="s">
        <v>156</v>
      </c>
      <c r="G73" s="8">
        <f>DATE(2025,7,30)</f>
        <v>45868</v>
      </c>
      <c r="H73" s="8">
        <f>DATE(2025,7,30)</f>
        <v>45868</v>
      </c>
      <c r="I73" s="3">
        <v>45823</v>
      </c>
      <c r="J73" s="3">
        <v>45823</v>
      </c>
      <c r="K73" s="2">
        <v>5</v>
      </c>
      <c r="L73" s="9">
        <v>1</v>
      </c>
      <c r="M73" s="9" t="s">
        <v>178</v>
      </c>
    </row>
    <row r="74" spans="1:13" ht="37.5" customHeight="1" x14ac:dyDescent="0.25"/>
    <row r="75" spans="1:13" x14ac:dyDescent="0.25">
      <c r="G75" t="s">
        <v>177</v>
      </c>
      <c r="H75" t="s">
        <v>174</v>
      </c>
      <c r="I75" t="s">
        <v>175</v>
      </c>
    </row>
    <row r="76" spans="1:13" x14ac:dyDescent="0.25">
      <c r="G76" t="s">
        <v>48</v>
      </c>
      <c r="H76">
        <f>SUM(K3:K10)</f>
        <v>54</v>
      </c>
      <c r="I76">
        <f>SUM(L3:L9)</f>
        <v>13</v>
      </c>
    </row>
    <row r="77" spans="1:13" x14ac:dyDescent="0.25">
      <c r="G77" t="s">
        <v>49</v>
      </c>
      <c r="H77">
        <f>SUM(K10:K14)</f>
        <v>32</v>
      </c>
      <c r="I77">
        <f>SUM(L10:L14)</f>
        <v>13</v>
      </c>
    </row>
    <row r="78" spans="1:13" x14ac:dyDescent="0.25">
      <c r="G78" t="s">
        <v>50</v>
      </c>
      <c r="H78">
        <f>SUM(K15:K20)</f>
        <v>38</v>
      </c>
      <c r="I78">
        <f>SUM(L15:L20)</f>
        <v>17</v>
      </c>
    </row>
    <row r="79" spans="1:13" x14ac:dyDescent="0.25">
      <c r="G79" t="s">
        <v>51</v>
      </c>
      <c r="H79">
        <f>SUM(K21:K27)</f>
        <v>42</v>
      </c>
      <c r="I79">
        <f>SUM(L21:L27)</f>
        <v>19</v>
      </c>
    </row>
    <row r="80" spans="1:13" x14ac:dyDescent="0.25">
      <c r="G80" t="s">
        <v>52</v>
      </c>
      <c r="H80">
        <f>SUM(K28:K33)</f>
        <v>35</v>
      </c>
      <c r="I80">
        <f>SUM(L28:L33)</f>
        <v>17</v>
      </c>
    </row>
    <row r="81" spans="7:9" x14ac:dyDescent="0.25">
      <c r="G81" t="s">
        <v>53</v>
      </c>
      <c r="H81">
        <f>SUM(K34:K38)</f>
        <v>28</v>
      </c>
      <c r="I81">
        <f>SUM(K34:K38)</f>
        <v>28</v>
      </c>
    </row>
    <row r="82" spans="7:9" x14ac:dyDescent="0.25">
      <c r="G82" t="s">
        <v>161</v>
      </c>
      <c r="H82">
        <f>SUM(K39:K43)</f>
        <v>20</v>
      </c>
      <c r="I82">
        <f>SUM(L40:L43)</f>
        <v>6</v>
      </c>
    </row>
    <row r="83" spans="7:9" x14ac:dyDescent="0.25">
      <c r="G83" t="s">
        <v>54</v>
      </c>
      <c r="H83">
        <f>SUM(K45:K48)</f>
        <v>22</v>
      </c>
      <c r="I83">
        <f>SUM(L44:L48)</f>
        <v>13</v>
      </c>
    </row>
    <row r="84" spans="7:9" x14ac:dyDescent="0.25">
      <c r="G84" t="s">
        <v>55</v>
      </c>
      <c r="H84">
        <f>SUM(K49:K53)</f>
        <v>29</v>
      </c>
      <c r="I84">
        <f>SUM(L49:L53)</f>
        <v>12</v>
      </c>
    </row>
    <row r="85" spans="7:9" x14ac:dyDescent="0.25">
      <c r="G85" t="s">
        <v>56</v>
      </c>
      <c r="H85">
        <f>SUM(K54:K58)</f>
        <v>34</v>
      </c>
      <c r="I85">
        <f>SUM(L54:L58)</f>
        <v>15.5</v>
      </c>
    </row>
    <row r="86" spans="7:9" x14ac:dyDescent="0.25">
      <c r="G86" t="s">
        <v>57</v>
      </c>
      <c r="H86">
        <f>SUM(K59:K63)</f>
        <v>29</v>
      </c>
      <c r="I86">
        <f>SUM(L59:L63)</f>
        <v>13</v>
      </c>
    </row>
    <row r="87" spans="7:9" x14ac:dyDescent="0.25">
      <c r="G87" t="s">
        <v>58</v>
      </c>
      <c r="H87">
        <f>SUM(K64:K68)</f>
        <v>35</v>
      </c>
      <c r="I87">
        <f>SUM(L64:L68)</f>
        <v>17</v>
      </c>
    </row>
    <row r="88" spans="7:9" x14ac:dyDescent="0.25">
      <c r="G88" t="s">
        <v>59</v>
      </c>
      <c r="H88">
        <f>SUM(K69:K73)</f>
        <v>28</v>
      </c>
      <c r="I88">
        <f>SUM(L69:L73)</f>
        <v>16</v>
      </c>
    </row>
    <row r="90" spans="7:9" x14ac:dyDescent="0.25">
      <c r="G90" t="s">
        <v>176</v>
      </c>
      <c r="H90">
        <f>SUM(H76:H88)</f>
        <v>426</v>
      </c>
      <c r="I90">
        <f>SUM(I76:I88)</f>
        <v>199.5</v>
      </c>
    </row>
    <row r="1048576" spans="9:9" ht="21" x14ac:dyDescent="0.35">
      <c r="I1048576" s="3">
        <v>45817</v>
      </c>
    </row>
  </sheetData>
  <mergeCells count="3">
    <mergeCell ref="A1:F1"/>
    <mergeCell ref="G1:H1"/>
    <mergeCell ref="I1:J1"/>
  </mergeCells>
  <phoneticPr fontId="2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BENAVIDES ROMERO ANAKIN A</dc:creator>
  <cp:lastModifiedBy>VALDOVINOS BRAVO SEBASTIÁN I</cp:lastModifiedBy>
  <dcterms:created xsi:type="dcterms:W3CDTF">2025-06-11T05:12:53Z</dcterms:created>
  <dcterms:modified xsi:type="dcterms:W3CDTF">2025-06-20T15:24:28Z</dcterms:modified>
</cp:coreProperties>
</file>